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2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8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9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10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3.xml" ContentType="application/vnd.openxmlformats-officedocument.drawing+xml"/>
  <Override PartName="/xl/charts/chart11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2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3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4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5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4.xml" ContentType="application/vnd.openxmlformats-officedocument.drawing+xml"/>
  <Override PartName="/xl/charts/chart16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7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8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9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20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5.xml" ContentType="application/vnd.openxmlformats-officedocument.drawing+xml"/>
  <Override PartName="/xl/charts/chart21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2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3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4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5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6.xml" ContentType="application/vnd.openxmlformats-officedocument.drawing+xml"/>
  <Override PartName="/xl/charts/chart26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27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28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29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charts/chart30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drawings/drawing7.xml" ContentType="application/vnd.openxmlformats-officedocument.drawing+xml"/>
  <Override PartName="/xl/charts/chart31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charts/chart32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harts/chart33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charts/chart34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charts/chart35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drawings/drawing8.xml" ContentType="application/vnd.openxmlformats-officedocument.drawing+xml"/>
  <Override PartName="/xl/charts/chart36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charts/chart37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charts/chart38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charts/chart39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charts/chart40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drawings/drawing9.xml" ContentType="application/vnd.openxmlformats-officedocument.drawing+xml"/>
  <Override PartName="/xl/charts/chart41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charts/chart42.xml" ContentType="application/vnd.openxmlformats-officedocument.drawingml.chart+xml"/>
  <Override PartName="/xl/charts/style41.xml" ContentType="application/vnd.ms-office.chartstyle+xml"/>
  <Override PartName="/xl/charts/colors41.xml" ContentType="application/vnd.ms-office.chartcolorstyle+xml"/>
  <Override PartName="/xl/charts/chart43.xml" ContentType="application/vnd.openxmlformats-officedocument.drawingml.chart+xml"/>
  <Override PartName="/xl/charts/style42.xml" ContentType="application/vnd.ms-office.chartstyle+xml"/>
  <Override PartName="/xl/charts/colors42.xml" ContentType="application/vnd.ms-office.chartcolorstyle+xml"/>
  <Override PartName="/xl/charts/chart44.xml" ContentType="application/vnd.openxmlformats-officedocument.drawingml.chart+xml"/>
  <Override PartName="/xl/charts/style43.xml" ContentType="application/vnd.ms-office.chartstyle+xml"/>
  <Override PartName="/xl/charts/colors43.xml" ContentType="application/vnd.ms-office.chartcolorstyle+xml"/>
  <Override PartName="/xl/charts/chart45.xml" ContentType="application/vnd.openxmlformats-officedocument.drawingml.chart+xml"/>
  <Override PartName="/xl/charts/style44.xml" ContentType="application/vnd.ms-office.chartstyle+xml"/>
  <Override PartName="/xl/charts/colors44.xml" ContentType="application/vnd.ms-office.chartcolorstyle+xml"/>
  <Override PartName="/xl/drawings/drawing10.xml" ContentType="application/vnd.openxmlformats-officedocument.drawing+xml"/>
  <Override PartName="/xl/charts/chart46.xml" ContentType="application/vnd.openxmlformats-officedocument.drawingml.chart+xml"/>
  <Override PartName="/xl/charts/style45.xml" ContentType="application/vnd.ms-office.chartstyle+xml"/>
  <Override PartName="/xl/charts/colors45.xml" ContentType="application/vnd.ms-office.chartcolorstyle+xml"/>
  <Override PartName="/xl/charts/chart47.xml" ContentType="application/vnd.openxmlformats-officedocument.drawingml.chart+xml"/>
  <Override PartName="/xl/charts/style46.xml" ContentType="application/vnd.ms-office.chartstyle+xml"/>
  <Override PartName="/xl/charts/colors46.xml" ContentType="application/vnd.ms-office.chartcolorstyle+xml"/>
  <Override PartName="/xl/charts/chart48.xml" ContentType="application/vnd.openxmlformats-officedocument.drawingml.chart+xml"/>
  <Override PartName="/xl/charts/style47.xml" ContentType="application/vnd.ms-office.chartstyle+xml"/>
  <Override PartName="/xl/charts/colors47.xml" ContentType="application/vnd.ms-office.chartcolorstyle+xml"/>
  <Override PartName="/xl/charts/chart49.xml" ContentType="application/vnd.openxmlformats-officedocument.drawingml.chart+xml"/>
  <Override PartName="/xl/charts/style48.xml" ContentType="application/vnd.ms-office.chartstyle+xml"/>
  <Override PartName="/xl/charts/colors48.xml" ContentType="application/vnd.ms-office.chartcolorstyle+xml"/>
  <Override PartName="/xl/charts/chart50.xml" ContentType="application/vnd.openxmlformats-officedocument.drawingml.chart+xml"/>
  <Override PartName="/xl/charts/style49.xml" ContentType="application/vnd.ms-office.chartstyle+xml"/>
  <Override PartName="/xl/charts/colors49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2375\Downloads\"/>
    </mc:Choice>
  </mc:AlternateContent>
  <xr:revisionPtr revIDLastSave="0" documentId="13_ncr:1_{3ABD091C-3929-4FFC-886C-C07FDC2F802E}" xr6:coauthVersionLast="47" xr6:coauthVersionMax="47" xr10:uidLastSave="{00000000-0000-0000-0000-000000000000}"/>
  <bookViews>
    <workbookView xWindow="-108" yWindow="-108" windowWidth="23256" windowHeight="12456" activeTab="9" xr2:uid="{00000000-000D-0000-FFFF-FFFF00000000}"/>
  </bookViews>
  <sheets>
    <sheet name="AR" sheetId="21" r:id="rId1"/>
    <sheet name="BO" sheetId="33" r:id="rId2"/>
    <sheet name="BR" sheetId="23" r:id="rId3"/>
    <sheet name="CH" sheetId="24" r:id="rId4"/>
    <sheet name="CO" sheetId="25" r:id="rId5"/>
    <sheet name="EC" sheetId="26" r:id="rId6"/>
    <sheet name="PA" sheetId="27" r:id="rId7"/>
    <sheet name="PE" sheetId="28" r:id="rId8"/>
    <sheet name="UR" sheetId="29" r:id="rId9"/>
    <sheet name="VE" sheetId="30" r:id="rId10"/>
  </sheets>
  <externalReferences>
    <externalReference r:id="rId11"/>
  </externalReferences>
  <definedNames>
    <definedName name="_xlnm._FilterDatabase" localSheetId="0" hidden="1">AR!$A$1:$I$68</definedName>
    <definedName name="_xlnm._FilterDatabase" localSheetId="2" hidden="1">BR!$A$1:$I$68</definedName>
    <definedName name="_xlnm._FilterDatabase" localSheetId="3" hidden="1">CH!$A$1:$I$68</definedName>
    <definedName name="_xlnm._FilterDatabase" localSheetId="4" hidden="1">CO!$A$1:$I$68</definedName>
    <definedName name="_xlnm._FilterDatabase" localSheetId="5" hidden="1">EC!$A$1:$I$68</definedName>
    <definedName name="_xlnm._FilterDatabase" localSheetId="6" hidden="1">PA!$A$1:$I$68</definedName>
    <definedName name="_xlnm._FilterDatabase" localSheetId="7" hidden="1">PE!$A$1:$I$68</definedName>
    <definedName name="_xlnm._FilterDatabase" localSheetId="8" hidden="1">UR!$A$1:$I$68</definedName>
    <definedName name="_xlnm._FilterDatabase" localSheetId="9" hidden="1">VE!$A$1:$I$68</definedName>
    <definedName name="TipoVariables" localSheetId="8">#REF!</definedName>
    <definedName name="TipoVariables">[1]!TipoVariable[Tipo de variable]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0" i="27" l="1"/>
  <c r="K50" i="25"/>
  <c r="K23" i="25"/>
  <c r="K77" i="24"/>
  <c r="K82" i="28"/>
  <c r="G82" i="21"/>
  <c r="F82" i="28"/>
  <c r="D34" i="27"/>
  <c r="D13" i="27"/>
  <c r="K13" i="28"/>
  <c r="K75" i="28"/>
  <c r="E90" i="26"/>
  <c r="F90" i="26"/>
  <c r="G90" i="26"/>
  <c r="H90" i="26"/>
  <c r="I90" i="26"/>
  <c r="J90" i="26"/>
  <c r="K90" i="26"/>
  <c r="D90" i="26"/>
  <c r="D82" i="26"/>
  <c r="D82" i="33"/>
  <c r="K73" i="33"/>
  <c r="K90" i="33"/>
  <c r="J90" i="33"/>
  <c r="I90" i="33"/>
  <c r="H90" i="33"/>
  <c r="G90" i="33"/>
  <c r="F90" i="33"/>
  <c r="E90" i="33"/>
  <c r="D90" i="33"/>
  <c r="K89" i="33"/>
  <c r="J89" i="33"/>
  <c r="I89" i="33"/>
  <c r="H89" i="33"/>
  <c r="G89" i="33"/>
  <c r="F89" i="33"/>
  <c r="E89" i="33"/>
  <c r="D89" i="33"/>
  <c r="K87" i="33"/>
  <c r="J87" i="33"/>
  <c r="I87" i="33"/>
  <c r="H87" i="33"/>
  <c r="G87" i="33"/>
  <c r="F87" i="33"/>
  <c r="E87" i="33"/>
  <c r="D87" i="33"/>
  <c r="K86" i="33"/>
  <c r="J86" i="33"/>
  <c r="I86" i="33"/>
  <c r="H86" i="33"/>
  <c r="G86" i="33"/>
  <c r="F86" i="33"/>
  <c r="E86" i="33"/>
  <c r="D86" i="33"/>
  <c r="K85" i="33"/>
  <c r="J85" i="33"/>
  <c r="I85" i="33"/>
  <c r="H85" i="33"/>
  <c r="G85" i="33"/>
  <c r="F85" i="33"/>
  <c r="E85" i="33"/>
  <c r="D85" i="33"/>
  <c r="I84" i="33"/>
  <c r="H84" i="33"/>
  <c r="K82" i="33"/>
  <c r="J82" i="33"/>
  <c r="I82" i="33"/>
  <c r="H82" i="33"/>
  <c r="G82" i="33"/>
  <c r="F82" i="33"/>
  <c r="E82" i="33"/>
  <c r="K81" i="33"/>
  <c r="J81" i="33"/>
  <c r="I81" i="33"/>
  <c r="H81" i="33"/>
  <c r="G81" i="33"/>
  <c r="F81" i="33"/>
  <c r="E81" i="33"/>
  <c r="D81" i="33"/>
  <c r="K79" i="33"/>
  <c r="J79" i="33"/>
  <c r="I79" i="33"/>
  <c r="H79" i="33"/>
  <c r="G79" i="33"/>
  <c r="F79" i="33"/>
  <c r="E79" i="33"/>
  <c r="D79" i="33"/>
  <c r="K78" i="33"/>
  <c r="J78" i="33"/>
  <c r="I78" i="33"/>
  <c r="H78" i="33"/>
  <c r="G78" i="33"/>
  <c r="F78" i="33"/>
  <c r="E78" i="33"/>
  <c r="D78" i="33"/>
  <c r="K77" i="33"/>
  <c r="J77" i="33"/>
  <c r="I77" i="33"/>
  <c r="H77" i="33"/>
  <c r="G77" i="33"/>
  <c r="F77" i="33"/>
  <c r="E77" i="33"/>
  <c r="D77" i="33"/>
  <c r="K61" i="33"/>
  <c r="K88" i="33"/>
  <c r="J61" i="33"/>
  <c r="J88" i="33"/>
  <c r="I61" i="33"/>
  <c r="I88" i="33"/>
  <c r="H61" i="33"/>
  <c r="H88" i="33"/>
  <c r="G61" i="33"/>
  <c r="F61" i="33"/>
  <c r="E61" i="33"/>
  <c r="E88" i="33"/>
  <c r="D61" i="33"/>
  <c r="D88" i="33"/>
  <c r="K54" i="33"/>
  <c r="K84" i="33"/>
  <c r="J54" i="33"/>
  <c r="J84" i="33"/>
  <c r="I54" i="33"/>
  <c r="H54" i="33"/>
  <c r="G54" i="33"/>
  <c r="G84" i="33"/>
  <c r="F54" i="33"/>
  <c r="F84" i="33"/>
  <c r="E54" i="33"/>
  <c r="E84" i="33"/>
  <c r="D54" i="33"/>
  <c r="D84" i="33"/>
  <c r="G73" i="33"/>
  <c r="K34" i="33"/>
  <c r="K80" i="33"/>
  <c r="J34" i="33"/>
  <c r="J80" i="33"/>
  <c r="I34" i="33"/>
  <c r="I80" i="33"/>
  <c r="H34" i="33"/>
  <c r="H80" i="33"/>
  <c r="G34" i="33"/>
  <c r="G88" i="33"/>
  <c r="F34" i="33"/>
  <c r="F88" i="33"/>
  <c r="E34" i="33"/>
  <c r="E80" i="33"/>
  <c r="D34" i="33"/>
  <c r="D80" i="33"/>
  <c r="K27" i="33"/>
  <c r="K76" i="33"/>
  <c r="J27" i="33"/>
  <c r="J76" i="33"/>
  <c r="I27" i="33"/>
  <c r="I76" i="33"/>
  <c r="H27" i="33"/>
  <c r="H76" i="33"/>
  <c r="G27" i="33"/>
  <c r="G76" i="33"/>
  <c r="F27" i="33"/>
  <c r="F76" i="33"/>
  <c r="E27" i="33"/>
  <c r="E76" i="33"/>
  <c r="D27" i="33"/>
  <c r="D76" i="33"/>
  <c r="L20" i="33"/>
  <c r="J12" i="33"/>
  <c r="J74" i="33"/>
  <c r="D12" i="33"/>
  <c r="D74" i="33"/>
  <c r="I75" i="33"/>
  <c r="G75" i="33"/>
  <c r="I73" i="33"/>
  <c r="H73" i="33"/>
  <c r="F73" i="33"/>
  <c r="E75" i="33"/>
  <c r="E12" i="33"/>
  <c r="E74" i="33"/>
  <c r="J83" i="33"/>
  <c r="J73" i="33"/>
  <c r="K83" i="33"/>
  <c r="K12" i="33"/>
  <c r="K74" i="33"/>
  <c r="K75" i="33"/>
  <c r="F75" i="33"/>
  <c r="F12" i="33"/>
  <c r="F74" i="33"/>
  <c r="D73" i="33"/>
  <c r="D83" i="33"/>
  <c r="H75" i="33"/>
  <c r="H12" i="33"/>
  <c r="H74" i="33"/>
  <c r="E73" i="33"/>
  <c r="E83" i="33"/>
  <c r="I83" i="33"/>
  <c r="J75" i="33"/>
  <c r="F80" i="33"/>
  <c r="G80" i="33"/>
  <c r="G83" i="33"/>
  <c r="I12" i="33"/>
  <c r="I74" i="33" s="1"/>
  <c r="D75" i="33"/>
  <c r="G12" i="33"/>
  <c r="G74" i="33"/>
  <c r="H83" i="33"/>
  <c r="F83" i="33"/>
  <c r="J40" i="21"/>
  <c r="E73" i="30"/>
  <c r="F73" i="30"/>
  <c r="G73" i="30"/>
  <c r="H73" i="30"/>
  <c r="I73" i="30"/>
  <c r="J73" i="30"/>
  <c r="K73" i="30"/>
  <c r="D73" i="30"/>
  <c r="K73" i="29"/>
  <c r="E73" i="29"/>
  <c r="F73" i="29"/>
  <c r="G73" i="29"/>
  <c r="H73" i="29"/>
  <c r="I73" i="29"/>
  <c r="J73" i="29"/>
  <c r="D73" i="29"/>
  <c r="E73" i="26"/>
  <c r="F73" i="26"/>
  <c r="G73" i="26"/>
  <c r="H73" i="26"/>
  <c r="I73" i="26"/>
  <c r="J73" i="26"/>
  <c r="K73" i="26"/>
  <c r="D73" i="26"/>
  <c r="K90" i="30"/>
  <c r="J90" i="30"/>
  <c r="I90" i="30"/>
  <c r="H90" i="30"/>
  <c r="G90" i="30"/>
  <c r="F90" i="30"/>
  <c r="E90" i="30"/>
  <c r="D90" i="30"/>
  <c r="K89" i="30"/>
  <c r="J89" i="30"/>
  <c r="I89" i="30"/>
  <c r="H89" i="30"/>
  <c r="G89" i="30"/>
  <c r="F89" i="30"/>
  <c r="E89" i="30"/>
  <c r="D89" i="30"/>
  <c r="K87" i="30"/>
  <c r="J87" i="30"/>
  <c r="I87" i="30"/>
  <c r="H87" i="30"/>
  <c r="G87" i="30"/>
  <c r="F87" i="30"/>
  <c r="E87" i="30"/>
  <c r="D87" i="30"/>
  <c r="K86" i="30"/>
  <c r="J86" i="30"/>
  <c r="I86" i="30"/>
  <c r="H86" i="30"/>
  <c r="G86" i="30"/>
  <c r="F86" i="30"/>
  <c r="E86" i="30"/>
  <c r="D86" i="30"/>
  <c r="K85" i="30"/>
  <c r="J85" i="30"/>
  <c r="I85" i="30"/>
  <c r="H85" i="30"/>
  <c r="G85" i="30"/>
  <c r="F85" i="30"/>
  <c r="E85" i="30"/>
  <c r="D85" i="30"/>
  <c r="I84" i="30"/>
  <c r="H84" i="30"/>
  <c r="K82" i="30"/>
  <c r="J82" i="30"/>
  <c r="I82" i="30"/>
  <c r="H82" i="30"/>
  <c r="G82" i="30"/>
  <c r="F82" i="30"/>
  <c r="E82" i="30"/>
  <c r="D82" i="30"/>
  <c r="K81" i="30"/>
  <c r="J81" i="30"/>
  <c r="I81" i="30"/>
  <c r="H81" i="30"/>
  <c r="G81" i="30"/>
  <c r="F81" i="30"/>
  <c r="E81" i="30"/>
  <c r="D81" i="30"/>
  <c r="K79" i="30"/>
  <c r="J79" i="30"/>
  <c r="I79" i="30"/>
  <c r="H79" i="30"/>
  <c r="G79" i="30"/>
  <c r="F79" i="30"/>
  <c r="E79" i="30"/>
  <c r="D79" i="30"/>
  <c r="K78" i="30"/>
  <c r="J78" i="30"/>
  <c r="I78" i="30"/>
  <c r="H78" i="30"/>
  <c r="G78" i="30"/>
  <c r="F78" i="30"/>
  <c r="E78" i="30"/>
  <c r="D78" i="30"/>
  <c r="K77" i="30"/>
  <c r="J77" i="30"/>
  <c r="I77" i="30"/>
  <c r="H77" i="30"/>
  <c r="G77" i="30"/>
  <c r="F77" i="30"/>
  <c r="E77" i="30"/>
  <c r="D77" i="30"/>
  <c r="K61" i="30"/>
  <c r="K88" i="30"/>
  <c r="J61" i="30"/>
  <c r="J88" i="30"/>
  <c r="I61" i="30"/>
  <c r="I88" i="30"/>
  <c r="H61" i="30"/>
  <c r="H88" i="30"/>
  <c r="G61" i="30"/>
  <c r="F61" i="30"/>
  <c r="E61" i="30"/>
  <c r="E88" i="30"/>
  <c r="D61" i="30"/>
  <c r="D88" i="30"/>
  <c r="K54" i="30"/>
  <c r="K84" i="30"/>
  <c r="J54" i="30"/>
  <c r="J84" i="30"/>
  <c r="I54" i="30"/>
  <c r="H54" i="30"/>
  <c r="G54" i="30"/>
  <c r="G84" i="30"/>
  <c r="F54" i="30"/>
  <c r="F84" i="30"/>
  <c r="E54" i="30"/>
  <c r="E84" i="30"/>
  <c r="D54" i="30"/>
  <c r="D84" i="30"/>
  <c r="K48" i="30"/>
  <c r="J48" i="30"/>
  <c r="I48" i="30"/>
  <c r="H48" i="30"/>
  <c r="G48" i="30"/>
  <c r="F48" i="30"/>
  <c r="E48" i="30"/>
  <c r="D48" i="30"/>
  <c r="K45" i="30"/>
  <c r="J45" i="30"/>
  <c r="I45" i="30"/>
  <c r="I40" i="30"/>
  <c r="H45" i="30"/>
  <c r="H40" i="30"/>
  <c r="G45" i="30"/>
  <c r="F45" i="30"/>
  <c r="E45" i="30"/>
  <c r="D45" i="30"/>
  <c r="K42" i="30"/>
  <c r="K40" i="30"/>
  <c r="J42" i="30"/>
  <c r="J40" i="30"/>
  <c r="I42" i="30"/>
  <c r="H42" i="30"/>
  <c r="G42" i="30"/>
  <c r="F42" i="30"/>
  <c r="E42" i="30"/>
  <c r="E40" i="30"/>
  <c r="D42" i="30"/>
  <c r="D40" i="30"/>
  <c r="G40" i="30"/>
  <c r="G39" i="30"/>
  <c r="F40" i="30"/>
  <c r="F39" i="30"/>
  <c r="K34" i="30"/>
  <c r="K80" i="30"/>
  <c r="J34" i="30"/>
  <c r="J80" i="30"/>
  <c r="I34" i="30"/>
  <c r="I80" i="30"/>
  <c r="H34" i="30"/>
  <c r="H80" i="30"/>
  <c r="G34" i="30"/>
  <c r="G88" i="30"/>
  <c r="F34" i="30"/>
  <c r="F80" i="30"/>
  <c r="E34" i="30"/>
  <c r="E80" i="30"/>
  <c r="D34" i="30"/>
  <c r="D80" i="30"/>
  <c r="K27" i="30"/>
  <c r="K76" i="30"/>
  <c r="J27" i="30"/>
  <c r="J76" i="30"/>
  <c r="I27" i="30"/>
  <c r="I76" i="30"/>
  <c r="H27" i="30"/>
  <c r="H76" i="30"/>
  <c r="G27" i="30"/>
  <c r="G76" i="30"/>
  <c r="F27" i="30"/>
  <c r="F76" i="30"/>
  <c r="E27" i="30"/>
  <c r="E76" i="30"/>
  <c r="D27" i="30"/>
  <c r="D76" i="30"/>
  <c r="K21" i="30"/>
  <c r="J21" i="30"/>
  <c r="I21" i="30"/>
  <c r="I13" i="30"/>
  <c r="H21" i="30"/>
  <c r="G21" i="30"/>
  <c r="F21" i="30"/>
  <c r="E21" i="30"/>
  <c r="D21" i="30"/>
  <c r="K18" i="30"/>
  <c r="K13" i="30"/>
  <c r="J18" i="30"/>
  <c r="J13" i="30"/>
  <c r="I18" i="30"/>
  <c r="H18" i="30"/>
  <c r="G18" i="30"/>
  <c r="F18" i="30"/>
  <c r="E18" i="30"/>
  <c r="E13" i="30"/>
  <c r="D18" i="30"/>
  <c r="D13" i="30"/>
  <c r="K15" i="30"/>
  <c r="J15" i="30"/>
  <c r="I15" i="30"/>
  <c r="H15" i="30"/>
  <c r="G15" i="30"/>
  <c r="G13" i="30"/>
  <c r="F15" i="30"/>
  <c r="F13" i="30"/>
  <c r="E15" i="30"/>
  <c r="D15" i="30"/>
  <c r="H13" i="30"/>
  <c r="H75" i="30"/>
  <c r="D75" i="30"/>
  <c r="D12" i="30"/>
  <c r="D74" i="30"/>
  <c r="J83" i="30"/>
  <c r="J39" i="30"/>
  <c r="I75" i="30"/>
  <c r="I12" i="30"/>
  <c r="I74" i="30"/>
  <c r="K83" i="30"/>
  <c r="K39" i="30"/>
  <c r="E12" i="30"/>
  <c r="E74" i="30"/>
  <c r="E75" i="30"/>
  <c r="J12" i="30"/>
  <c r="J74" i="30"/>
  <c r="J75" i="30"/>
  <c r="F75" i="30"/>
  <c r="F12" i="30"/>
  <c r="F74" i="30"/>
  <c r="G75" i="30"/>
  <c r="G12" i="30"/>
  <c r="G74" i="30"/>
  <c r="K12" i="30"/>
  <c r="K74" i="30"/>
  <c r="K75" i="30"/>
  <c r="D83" i="30"/>
  <c r="D39" i="30"/>
  <c r="H39" i="30"/>
  <c r="H83" i="30"/>
  <c r="E83" i="30"/>
  <c r="E39" i="30"/>
  <c r="I39" i="30"/>
  <c r="I83" i="30"/>
  <c r="F83" i="30"/>
  <c r="G80" i="30"/>
  <c r="G83" i="30"/>
  <c r="H12" i="30"/>
  <c r="H74" i="30"/>
  <c r="F88" i="30"/>
  <c r="K90" i="29"/>
  <c r="J90" i="29"/>
  <c r="I90" i="29"/>
  <c r="H90" i="29"/>
  <c r="G90" i="29"/>
  <c r="F90" i="29"/>
  <c r="E90" i="29"/>
  <c r="D90" i="29"/>
  <c r="K89" i="29"/>
  <c r="J89" i="29"/>
  <c r="I89" i="29"/>
  <c r="H89" i="29"/>
  <c r="G89" i="29"/>
  <c r="F89" i="29"/>
  <c r="E89" i="29"/>
  <c r="D89" i="29"/>
  <c r="F88" i="29"/>
  <c r="D88" i="29"/>
  <c r="K87" i="29"/>
  <c r="J87" i="29"/>
  <c r="I87" i="29"/>
  <c r="H87" i="29"/>
  <c r="G87" i="29"/>
  <c r="F87" i="29"/>
  <c r="E87" i="29"/>
  <c r="D87" i="29"/>
  <c r="K86" i="29"/>
  <c r="J86" i="29"/>
  <c r="I86" i="29"/>
  <c r="H86" i="29"/>
  <c r="G86" i="29"/>
  <c r="F86" i="29"/>
  <c r="E86" i="29"/>
  <c r="D86" i="29"/>
  <c r="K85" i="29"/>
  <c r="J85" i="29"/>
  <c r="I85" i="29"/>
  <c r="H85" i="29"/>
  <c r="G85" i="29"/>
  <c r="F85" i="29"/>
  <c r="E85" i="29"/>
  <c r="D85" i="29"/>
  <c r="K84" i="29"/>
  <c r="I84" i="29"/>
  <c r="K82" i="29"/>
  <c r="J82" i="29"/>
  <c r="I82" i="29"/>
  <c r="H82" i="29"/>
  <c r="G82" i="29"/>
  <c r="F82" i="29"/>
  <c r="E82" i="29"/>
  <c r="D82" i="29"/>
  <c r="K81" i="29"/>
  <c r="J81" i="29"/>
  <c r="I81" i="29"/>
  <c r="H81" i="29"/>
  <c r="G81" i="29"/>
  <c r="F81" i="29"/>
  <c r="E81" i="29"/>
  <c r="D81" i="29"/>
  <c r="K79" i="29"/>
  <c r="J79" i="29"/>
  <c r="I79" i="29"/>
  <c r="H79" i="29"/>
  <c r="G79" i="29"/>
  <c r="F79" i="29"/>
  <c r="E79" i="29"/>
  <c r="D79" i="29"/>
  <c r="K78" i="29"/>
  <c r="J78" i="29"/>
  <c r="I78" i="29"/>
  <c r="H78" i="29"/>
  <c r="G78" i="29"/>
  <c r="F78" i="29"/>
  <c r="E78" i="29"/>
  <c r="D78" i="29"/>
  <c r="K77" i="29"/>
  <c r="J77" i="29"/>
  <c r="I77" i="29"/>
  <c r="H77" i="29"/>
  <c r="G77" i="29"/>
  <c r="F77" i="29"/>
  <c r="E77" i="29"/>
  <c r="D77" i="29"/>
  <c r="K61" i="29"/>
  <c r="K88" i="29"/>
  <c r="J61" i="29"/>
  <c r="J88" i="29"/>
  <c r="I61" i="29"/>
  <c r="I88" i="29"/>
  <c r="H61" i="29"/>
  <c r="H88" i="29"/>
  <c r="G61" i="29"/>
  <c r="G88" i="29"/>
  <c r="F61" i="29"/>
  <c r="E61" i="29"/>
  <c r="E88" i="29"/>
  <c r="D61" i="29"/>
  <c r="K54" i="29"/>
  <c r="J54" i="29"/>
  <c r="J84" i="29"/>
  <c r="I54" i="29"/>
  <c r="H54" i="29"/>
  <c r="H84" i="29"/>
  <c r="G54" i="29"/>
  <c r="G84" i="29"/>
  <c r="F54" i="29"/>
  <c r="F84" i="29"/>
  <c r="E54" i="29"/>
  <c r="E84" i="29"/>
  <c r="D54" i="29"/>
  <c r="D84" i="29"/>
  <c r="K48" i="29"/>
  <c r="J48" i="29"/>
  <c r="I48" i="29"/>
  <c r="H48" i="29"/>
  <c r="G48" i="29"/>
  <c r="F48" i="29"/>
  <c r="E48" i="29"/>
  <c r="D48" i="29"/>
  <c r="K45" i="29"/>
  <c r="K40" i="29"/>
  <c r="J45" i="29"/>
  <c r="I45" i="29"/>
  <c r="I40" i="29"/>
  <c r="H45" i="29"/>
  <c r="G45" i="29"/>
  <c r="F45" i="29"/>
  <c r="E45" i="29"/>
  <c r="D45" i="29"/>
  <c r="K42" i="29"/>
  <c r="J42" i="29"/>
  <c r="J40" i="29"/>
  <c r="I42" i="29"/>
  <c r="H42" i="29"/>
  <c r="H40" i="29"/>
  <c r="G42" i="29"/>
  <c r="G40" i="29"/>
  <c r="F42" i="29"/>
  <c r="E42" i="29"/>
  <c r="E40" i="29"/>
  <c r="D42" i="29"/>
  <c r="F40" i="29"/>
  <c r="D40" i="29"/>
  <c r="K34" i="29"/>
  <c r="K80" i="29"/>
  <c r="J34" i="29"/>
  <c r="J80" i="29"/>
  <c r="I34" i="29"/>
  <c r="I80" i="29"/>
  <c r="H34" i="29"/>
  <c r="H80" i="29"/>
  <c r="G34" i="29"/>
  <c r="G80" i="29"/>
  <c r="F34" i="29"/>
  <c r="F80" i="29"/>
  <c r="E34" i="29"/>
  <c r="E80" i="29"/>
  <c r="D34" i="29"/>
  <c r="D80" i="29"/>
  <c r="K27" i="29"/>
  <c r="K76" i="29"/>
  <c r="J27" i="29"/>
  <c r="J76" i="29"/>
  <c r="I27" i="29"/>
  <c r="I76" i="29"/>
  <c r="H27" i="29"/>
  <c r="H76" i="29"/>
  <c r="G27" i="29"/>
  <c r="G76" i="29"/>
  <c r="F27" i="29"/>
  <c r="F76" i="29"/>
  <c r="E27" i="29"/>
  <c r="E76" i="29"/>
  <c r="D27" i="29"/>
  <c r="D76" i="29"/>
  <c r="K21" i="29"/>
  <c r="J21" i="29"/>
  <c r="I21" i="29"/>
  <c r="H21" i="29"/>
  <c r="G21" i="29"/>
  <c r="F21" i="29"/>
  <c r="E21" i="29"/>
  <c r="D21" i="29"/>
  <c r="K18" i="29"/>
  <c r="J18" i="29"/>
  <c r="I18" i="29"/>
  <c r="H18" i="29"/>
  <c r="G18" i="29"/>
  <c r="G13" i="29"/>
  <c r="F18" i="29"/>
  <c r="E18" i="29"/>
  <c r="E13" i="29"/>
  <c r="D18" i="29"/>
  <c r="K15" i="29"/>
  <c r="J15" i="29"/>
  <c r="J13" i="29"/>
  <c r="I15" i="29"/>
  <c r="H15" i="29"/>
  <c r="H13" i="29"/>
  <c r="G15" i="29"/>
  <c r="F15" i="29"/>
  <c r="F13" i="29"/>
  <c r="E15" i="29"/>
  <c r="D15" i="29"/>
  <c r="D13" i="29"/>
  <c r="K13" i="29"/>
  <c r="K75" i="29"/>
  <c r="I13" i="29"/>
  <c r="I75" i="29"/>
  <c r="K39" i="29"/>
  <c r="K83" i="29"/>
  <c r="J39" i="29"/>
  <c r="J83" i="29"/>
  <c r="G39" i="29"/>
  <c r="G83" i="29"/>
  <c r="H39" i="29"/>
  <c r="H83" i="29"/>
  <c r="H75" i="29"/>
  <c r="H12" i="29"/>
  <c r="H74" i="29"/>
  <c r="D83" i="29"/>
  <c r="F12" i="29"/>
  <c r="F74" i="29"/>
  <c r="F75" i="29"/>
  <c r="F83" i="29"/>
  <c r="D12" i="29"/>
  <c r="D74" i="29"/>
  <c r="D75" i="29"/>
  <c r="E83" i="29"/>
  <c r="E39" i="29"/>
  <c r="I39" i="29"/>
  <c r="I83" i="29"/>
  <c r="E12" i="29"/>
  <c r="E74" i="29"/>
  <c r="E75" i="29"/>
  <c r="G75" i="29"/>
  <c r="G12" i="29"/>
  <c r="G74" i="29"/>
  <c r="J75" i="29"/>
  <c r="J12" i="29"/>
  <c r="J74" i="29"/>
  <c r="I12" i="29"/>
  <c r="I74" i="29"/>
  <c r="K12" i="29"/>
  <c r="K74" i="29"/>
  <c r="D39" i="29"/>
  <c r="F39" i="29"/>
  <c r="K90" i="28"/>
  <c r="J90" i="28"/>
  <c r="I90" i="28"/>
  <c r="H90" i="28"/>
  <c r="G90" i="28"/>
  <c r="F90" i="28"/>
  <c r="E90" i="28"/>
  <c r="D90" i="28"/>
  <c r="K89" i="28"/>
  <c r="J89" i="28"/>
  <c r="I89" i="28"/>
  <c r="H89" i="28"/>
  <c r="G89" i="28"/>
  <c r="F89" i="28"/>
  <c r="E89" i="28"/>
  <c r="D89" i="28"/>
  <c r="G88" i="28"/>
  <c r="K87" i="28"/>
  <c r="J87" i="28"/>
  <c r="I87" i="28"/>
  <c r="H87" i="28"/>
  <c r="G87" i="28"/>
  <c r="F87" i="28"/>
  <c r="E87" i="28"/>
  <c r="D87" i="28"/>
  <c r="K86" i="28"/>
  <c r="J86" i="28"/>
  <c r="I86" i="28"/>
  <c r="H86" i="28"/>
  <c r="G86" i="28"/>
  <c r="F86" i="28"/>
  <c r="E86" i="28"/>
  <c r="D86" i="28"/>
  <c r="K85" i="28"/>
  <c r="J85" i="28"/>
  <c r="I85" i="28"/>
  <c r="H85" i="28"/>
  <c r="G85" i="28"/>
  <c r="F85" i="28"/>
  <c r="E85" i="28"/>
  <c r="D85" i="28"/>
  <c r="J82" i="28"/>
  <c r="I82" i="28"/>
  <c r="H82" i="28"/>
  <c r="G82" i="28"/>
  <c r="E82" i="28"/>
  <c r="D82" i="28"/>
  <c r="K81" i="28"/>
  <c r="J81" i="28"/>
  <c r="I81" i="28"/>
  <c r="H81" i="28"/>
  <c r="G81" i="28"/>
  <c r="F81" i="28"/>
  <c r="E81" i="28"/>
  <c r="D81" i="28"/>
  <c r="K79" i="28"/>
  <c r="J79" i="28"/>
  <c r="I79" i="28"/>
  <c r="H79" i="28"/>
  <c r="G79" i="28"/>
  <c r="F79" i="28"/>
  <c r="E79" i="28"/>
  <c r="D79" i="28"/>
  <c r="K78" i="28"/>
  <c r="J78" i="28"/>
  <c r="I78" i="28"/>
  <c r="H78" i="28"/>
  <c r="G78" i="28"/>
  <c r="F78" i="28"/>
  <c r="E78" i="28"/>
  <c r="D78" i="28"/>
  <c r="K77" i="28"/>
  <c r="J77" i="28"/>
  <c r="I77" i="28"/>
  <c r="H77" i="28"/>
  <c r="G77" i="28"/>
  <c r="F77" i="28"/>
  <c r="E77" i="28"/>
  <c r="D77" i="28"/>
  <c r="G76" i="28"/>
  <c r="K61" i="28"/>
  <c r="K88" i="28"/>
  <c r="J61" i="28"/>
  <c r="J88" i="28"/>
  <c r="I61" i="28"/>
  <c r="I88" i="28"/>
  <c r="H61" i="28"/>
  <c r="H88" i="28"/>
  <c r="G61" i="28"/>
  <c r="F61" i="28"/>
  <c r="E61" i="28"/>
  <c r="E88" i="28"/>
  <c r="D61" i="28"/>
  <c r="K54" i="28"/>
  <c r="K84" i="28"/>
  <c r="J54" i="28"/>
  <c r="J84" i="28"/>
  <c r="I54" i="28"/>
  <c r="I84" i="28"/>
  <c r="H54" i="28"/>
  <c r="H84" i="28"/>
  <c r="G54" i="28"/>
  <c r="G84" i="28"/>
  <c r="F54" i="28"/>
  <c r="F84" i="28"/>
  <c r="E54" i="28"/>
  <c r="E84" i="28"/>
  <c r="D54" i="28"/>
  <c r="D84" i="28"/>
  <c r="K48" i="28"/>
  <c r="J48" i="28"/>
  <c r="I48" i="28"/>
  <c r="H48" i="28"/>
  <c r="G48" i="28"/>
  <c r="F48" i="28"/>
  <c r="E48" i="28"/>
  <c r="D48" i="28"/>
  <c r="K45" i="28"/>
  <c r="J45" i="28"/>
  <c r="I45" i="28"/>
  <c r="H45" i="28"/>
  <c r="G45" i="28"/>
  <c r="F45" i="28"/>
  <c r="E45" i="28"/>
  <c r="D45" i="28"/>
  <c r="K42" i="28"/>
  <c r="K40" i="28"/>
  <c r="J42" i="28"/>
  <c r="J40" i="28"/>
  <c r="I42" i="28"/>
  <c r="I40" i="28"/>
  <c r="H42" i="28"/>
  <c r="H40" i="28"/>
  <c r="G42" i="28"/>
  <c r="F42" i="28"/>
  <c r="E42" i="28"/>
  <c r="D42" i="28"/>
  <c r="G40" i="28"/>
  <c r="F40" i="28"/>
  <c r="E40" i="28"/>
  <c r="D40" i="28"/>
  <c r="K34" i="28"/>
  <c r="K80" i="28"/>
  <c r="J34" i="28"/>
  <c r="J80" i="28"/>
  <c r="I34" i="28"/>
  <c r="I80" i="28"/>
  <c r="H34" i="28"/>
  <c r="H80" i="28"/>
  <c r="G34" i="28"/>
  <c r="G80" i="28"/>
  <c r="F34" i="28"/>
  <c r="F80" i="28"/>
  <c r="E34" i="28"/>
  <c r="E80" i="28"/>
  <c r="D34" i="28"/>
  <c r="D80" i="28"/>
  <c r="K27" i="28"/>
  <c r="K76" i="28"/>
  <c r="J27" i="28"/>
  <c r="J76" i="28"/>
  <c r="I27" i="28"/>
  <c r="I76" i="28"/>
  <c r="H27" i="28"/>
  <c r="H76" i="28"/>
  <c r="G27" i="28"/>
  <c r="F27" i="28"/>
  <c r="F76" i="28"/>
  <c r="E27" i="28"/>
  <c r="E76" i="28"/>
  <c r="D27" i="28"/>
  <c r="D76" i="28"/>
  <c r="K21" i="28"/>
  <c r="J21" i="28"/>
  <c r="I21" i="28"/>
  <c r="H21" i="28"/>
  <c r="G21" i="28"/>
  <c r="F21" i="28"/>
  <c r="E21" i="28"/>
  <c r="D21" i="28"/>
  <c r="K18" i="28"/>
  <c r="J18" i="28"/>
  <c r="J13" i="28"/>
  <c r="I18" i="28"/>
  <c r="H18" i="28"/>
  <c r="H13" i="28"/>
  <c r="G18" i="28"/>
  <c r="F18" i="28"/>
  <c r="E18" i="28"/>
  <c r="D18" i="28"/>
  <c r="K15" i="28"/>
  <c r="J15" i="28"/>
  <c r="I15" i="28"/>
  <c r="I13" i="28"/>
  <c r="H15" i="28"/>
  <c r="G15" i="28"/>
  <c r="G13" i="28"/>
  <c r="F15" i="28"/>
  <c r="F13" i="28"/>
  <c r="E15" i="28"/>
  <c r="E13" i="28"/>
  <c r="D15" i="28"/>
  <c r="D13" i="28"/>
  <c r="I39" i="28"/>
  <c r="I73" i="28"/>
  <c r="I83" i="28"/>
  <c r="H75" i="28"/>
  <c r="H12" i="28"/>
  <c r="H74" i="28"/>
  <c r="J75" i="28"/>
  <c r="J12" i="28"/>
  <c r="J74" i="28"/>
  <c r="F12" i="28"/>
  <c r="F74" i="28"/>
  <c r="F75" i="28"/>
  <c r="H39" i="28"/>
  <c r="H73" i="28"/>
  <c r="H83" i="28"/>
  <c r="I75" i="28"/>
  <c r="I12" i="28"/>
  <c r="I74" i="28"/>
  <c r="D12" i="28"/>
  <c r="D74" i="28"/>
  <c r="D75" i="28"/>
  <c r="G12" i="28"/>
  <c r="G74" i="28"/>
  <c r="G75" i="28"/>
  <c r="D83" i="28"/>
  <c r="F83" i="28"/>
  <c r="G83" i="28"/>
  <c r="K39" i="28"/>
  <c r="K73" i="28"/>
  <c r="K83" i="28"/>
  <c r="E83" i="28"/>
  <c r="E12" i="28"/>
  <c r="E74" i="28"/>
  <c r="E75" i="28"/>
  <c r="J39" i="28"/>
  <c r="J73" i="28"/>
  <c r="J83" i="28"/>
  <c r="K12" i="28"/>
  <c r="K74" i="28"/>
  <c r="D88" i="28"/>
  <c r="D39" i="28"/>
  <c r="D73" i="28"/>
  <c r="E39" i="28"/>
  <c r="E73" i="28"/>
  <c r="F39" i="28"/>
  <c r="F73" i="28"/>
  <c r="F88" i="28"/>
  <c r="G39" i="28"/>
  <c r="G73" i="28"/>
  <c r="K90" i="27"/>
  <c r="J90" i="27"/>
  <c r="I90" i="27"/>
  <c r="H90" i="27"/>
  <c r="G90" i="27"/>
  <c r="F90" i="27"/>
  <c r="E90" i="27"/>
  <c r="K89" i="27"/>
  <c r="J89" i="27"/>
  <c r="I89" i="27"/>
  <c r="H89" i="27"/>
  <c r="G89" i="27"/>
  <c r="F89" i="27"/>
  <c r="E89" i="27"/>
  <c r="D89" i="27"/>
  <c r="K88" i="27"/>
  <c r="E88" i="27"/>
  <c r="D88" i="27"/>
  <c r="K87" i="27"/>
  <c r="J87" i="27"/>
  <c r="I87" i="27"/>
  <c r="H87" i="27"/>
  <c r="G87" i="27"/>
  <c r="F87" i="27"/>
  <c r="E87" i="27"/>
  <c r="D87" i="27"/>
  <c r="K86" i="27"/>
  <c r="J86" i="27"/>
  <c r="I86" i="27"/>
  <c r="H86" i="27"/>
  <c r="G86" i="27"/>
  <c r="F86" i="27"/>
  <c r="E86" i="27"/>
  <c r="D86" i="27"/>
  <c r="K85" i="27"/>
  <c r="J85" i="27"/>
  <c r="I85" i="27"/>
  <c r="H85" i="27"/>
  <c r="G85" i="27"/>
  <c r="F85" i="27"/>
  <c r="E85" i="27"/>
  <c r="D85" i="27"/>
  <c r="J84" i="27"/>
  <c r="G84" i="27"/>
  <c r="K82" i="27"/>
  <c r="J82" i="27"/>
  <c r="I82" i="27"/>
  <c r="H82" i="27"/>
  <c r="G82" i="27"/>
  <c r="F82" i="27"/>
  <c r="E82" i="27"/>
  <c r="D82" i="27"/>
  <c r="K81" i="27"/>
  <c r="J81" i="27"/>
  <c r="I81" i="27"/>
  <c r="H81" i="27"/>
  <c r="G81" i="27"/>
  <c r="F81" i="27"/>
  <c r="E81" i="27"/>
  <c r="D81" i="27"/>
  <c r="K79" i="27"/>
  <c r="J79" i="27"/>
  <c r="I79" i="27"/>
  <c r="H79" i="27"/>
  <c r="G79" i="27"/>
  <c r="F79" i="27"/>
  <c r="E79" i="27"/>
  <c r="D79" i="27"/>
  <c r="K78" i="27"/>
  <c r="J78" i="27"/>
  <c r="I78" i="27"/>
  <c r="H78" i="27"/>
  <c r="G78" i="27"/>
  <c r="F78" i="27"/>
  <c r="E78" i="27"/>
  <c r="D78" i="27"/>
  <c r="K77" i="27"/>
  <c r="J77" i="27"/>
  <c r="I77" i="27"/>
  <c r="H77" i="27"/>
  <c r="G77" i="27"/>
  <c r="F77" i="27"/>
  <c r="E77" i="27"/>
  <c r="D77" i="27"/>
  <c r="K61" i="27"/>
  <c r="J61" i="27"/>
  <c r="J88" i="27"/>
  <c r="I61" i="27"/>
  <c r="I88" i="27"/>
  <c r="H61" i="27"/>
  <c r="H88" i="27"/>
  <c r="G61" i="27"/>
  <c r="G88" i="27"/>
  <c r="F61" i="27"/>
  <c r="E61" i="27"/>
  <c r="D61" i="27"/>
  <c r="K54" i="27"/>
  <c r="K84" i="27"/>
  <c r="J54" i="27"/>
  <c r="I54" i="27"/>
  <c r="I84" i="27"/>
  <c r="H54" i="27"/>
  <c r="H84" i="27"/>
  <c r="G54" i="27"/>
  <c r="F54" i="27"/>
  <c r="F84" i="27"/>
  <c r="E54" i="27"/>
  <c r="E84" i="27"/>
  <c r="D54" i="27"/>
  <c r="D84" i="27"/>
  <c r="K48" i="27"/>
  <c r="J48" i="27"/>
  <c r="I48" i="27"/>
  <c r="H48" i="27"/>
  <c r="G48" i="27"/>
  <c r="F48" i="27"/>
  <c r="E48" i="27"/>
  <c r="D48" i="27"/>
  <c r="K45" i="27"/>
  <c r="J45" i="27"/>
  <c r="I45" i="27"/>
  <c r="H45" i="27"/>
  <c r="G45" i="27"/>
  <c r="G40" i="27"/>
  <c r="F45" i="27"/>
  <c r="E45" i="27"/>
  <c r="D45" i="27"/>
  <c r="K42" i="27"/>
  <c r="J42" i="27"/>
  <c r="J40" i="27"/>
  <c r="I42" i="27"/>
  <c r="I40" i="27"/>
  <c r="H42" i="27"/>
  <c r="H40" i="27"/>
  <c r="G42" i="27"/>
  <c r="F42" i="27"/>
  <c r="F40" i="27"/>
  <c r="E42" i="27"/>
  <c r="D42" i="27"/>
  <c r="K40" i="27"/>
  <c r="K39" i="27"/>
  <c r="K73" i="27"/>
  <c r="E40" i="27"/>
  <c r="D40" i="27"/>
  <c r="K34" i="27"/>
  <c r="K80" i="27"/>
  <c r="J34" i="27"/>
  <c r="J80" i="27"/>
  <c r="I34" i="27"/>
  <c r="I80" i="27"/>
  <c r="H34" i="27"/>
  <c r="H80" i="27"/>
  <c r="G34" i="27"/>
  <c r="G80" i="27"/>
  <c r="F34" i="27"/>
  <c r="F80" i="27"/>
  <c r="E34" i="27"/>
  <c r="E80" i="27"/>
  <c r="D80" i="27"/>
  <c r="K27" i="27"/>
  <c r="K76" i="27"/>
  <c r="J27" i="27"/>
  <c r="J76" i="27"/>
  <c r="I27" i="27"/>
  <c r="I76" i="27"/>
  <c r="H27" i="27"/>
  <c r="H76" i="27"/>
  <c r="G27" i="27"/>
  <c r="G76" i="27"/>
  <c r="F27" i="27"/>
  <c r="F76" i="27"/>
  <c r="E27" i="27"/>
  <c r="E76" i="27"/>
  <c r="D27" i="27"/>
  <c r="D76" i="27"/>
  <c r="K21" i="27"/>
  <c r="J21" i="27"/>
  <c r="I21" i="27"/>
  <c r="H21" i="27"/>
  <c r="G21" i="27"/>
  <c r="F21" i="27"/>
  <c r="E21" i="27"/>
  <c r="D21" i="27"/>
  <c r="K18" i="27"/>
  <c r="J18" i="27"/>
  <c r="I18" i="27"/>
  <c r="H18" i="27"/>
  <c r="H13" i="27"/>
  <c r="G18" i="27"/>
  <c r="F18" i="27"/>
  <c r="E18" i="27"/>
  <c r="D18" i="27"/>
  <c r="K15" i="27"/>
  <c r="K13" i="27"/>
  <c r="J15" i="27"/>
  <c r="I15" i="27"/>
  <c r="I13" i="27"/>
  <c r="H15" i="27"/>
  <c r="G15" i="27"/>
  <c r="F15" i="27"/>
  <c r="F13" i="27"/>
  <c r="E15" i="27"/>
  <c r="E13" i="27"/>
  <c r="D15" i="27"/>
  <c r="J13" i="27"/>
  <c r="J75" i="27"/>
  <c r="G13" i="27"/>
  <c r="G12" i="27"/>
  <c r="G74" i="27"/>
  <c r="I39" i="27"/>
  <c r="I83" i="27"/>
  <c r="D83" i="27"/>
  <c r="I75" i="27"/>
  <c r="I12" i="27"/>
  <c r="I74" i="27"/>
  <c r="E83" i="27"/>
  <c r="F12" i="27"/>
  <c r="F74" i="27"/>
  <c r="F75" i="27"/>
  <c r="G83" i="27"/>
  <c r="G39" i="27"/>
  <c r="H12" i="27"/>
  <c r="H74" i="27"/>
  <c r="H75" i="27"/>
  <c r="E12" i="27"/>
  <c r="E74" i="27"/>
  <c r="E75" i="27"/>
  <c r="K75" i="27"/>
  <c r="K12" i="27"/>
  <c r="K74" i="27"/>
  <c r="J39" i="27"/>
  <c r="J83" i="27"/>
  <c r="F83" i="27"/>
  <c r="F39" i="27"/>
  <c r="D12" i="27"/>
  <c r="D74" i="27"/>
  <c r="D75" i="27"/>
  <c r="H39" i="27"/>
  <c r="H83" i="27"/>
  <c r="K83" i="27"/>
  <c r="F88" i="27"/>
  <c r="D39" i="27"/>
  <c r="J12" i="27"/>
  <c r="J74" i="27"/>
  <c r="E39" i="27"/>
  <c r="G75" i="27"/>
  <c r="H73" i="27"/>
  <c r="F73" i="27"/>
  <c r="E73" i="27"/>
  <c r="G73" i="27"/>
  <c r="J73" i="27"/>
  <c r="D73" i="27"/>
  <c r="I73" i="27"/>
  <c r="K89" i="26"/>
  <c r="J89" i="26"/>
  <c r="I89" i="26"/>
  <c r="H89" i="26"/>
  <c r="G89" i="26"/>
  <c r="F89" i="26"/>
  <c r="E89" i="26"/>
  <c r="D89" i="26"/>
  <c r="K87" i="26"/>
  <c r="J87" i="26"/>
  <c r="I87" i="26"/>
  <c r="H87" i="26"/>
  <c r="G87" i="26"/>
  <c r="F87" i="26"/>
  <c r="E87" i="26"/>
  <c r="D87" i="26"/>
  <c r="K86" i="26"/>
  <c r="J86" i="26"/>
  <c r="I86" i="26"/>
  <c r="H86" i="26"/>
  <c r="G86" i="26"/>
  <c r="F86" i="26"/>
  <c r="E86" i="26"/>
  <c r="D86" i="26"/>
  <c r="K85" i="26"/>
  <c r="J85" i="26"/>
  <c r="I85" i="26"/>
  <c r="H85" i="26"/>
  <c r="G85" i="26"/>
  <c r="F85" i="26"/>
  <c r="E85" i="26"/>
  <c r="D85" i="26"/>
  <c r="K82" i="26"/>
  <c r="J82" i="26"/>
  <c r="I82" i="26"/>
  <c r="H82" i="26"/>
  <c r="G82" i="26"/>
  <c r="F82" i="26"/>
  <c r="E82" i="26"/>
  <c r="K81" i="26"/>
  <c r="J81" i="26"/>
  <c r="I81" i="26"/>
  <c r="H81" i="26"/>
  <c r="G81" i="26"/>
  <c r="F81" i="26"/>
  <c r="E81" i="26"/>
  <c r="D81" i="26"/>
  <c r="H80" i="26"/>
  <c r="E80" i="26"/>
  <c r="K79" i="26"/>
  <c r="J79" i="26"/>
  <c r="I79" i="26"/>
  <c r="H79" i="26"/>
  <c r="G79" i="26"/>
  <c r="F79" i="26"/>
  <c r="E79" i="26"/>
  <c r="D79" i="26"/>
  <c r="K78" i="26"/>
  <c r="J78" i="26"/>
  <c r="I78" i="26"/>
  <c r="H78" i="26"/>
  <c r="G78" i="26"/>
  <c r="F78" i="26"/>
  <c r="E78" i="26"/>
  <c r="D78" i="26"/>
  <c r="K77" i="26"/>
  <c r="J77" i="26"/>
  <c r="I77" i="26"/>
  <c r="H77" i="26"/>
  <c r="G77" i="26"/>
  <c r="F77" i="26"/>
  <c r="E77" i="26"/>
  <c r="D77" i="26"/>
  <c r="K76" i="26"/>
  <c r="D76" i="26"/>
  <c r="K68" i="26"/>
  <c r="J68" i="26"/>
  <c r="I68" i="26"/>
  <c r="H68" i="26"/>
  <c r="G68" i="26"/>
  <c r="F68" i="26"/>
  <c r="E68" i="26"/>
  <c r="D68" i="26"/>
  <c r="K66" i="26"/>
  <c r="J66" i="26"/>
  <c r="I66" i="26"/>
  <c r="H66" i="26"/>
  <c r="G66" i="26"/>
  <c r="F66" i="26"/>
  <c r="E66" i="26"/>
  <c r="D66" i="26"/>
  <c r="K61" i="26"/>
  <c r="K88" i="26"/>
  <c r="J61" i="26"/>
  <c r="J88" i="26"/>
  <c r="I61" i="26"/>
  <c r="I88" i="26"/>
  <c r="H61" i="26"/>
  <c r="H88" i="26"/>
  <c r="G61" i="26"/>
  <c r="G88" i="26"/>
  <c r="F61" i="26"/>
  <c r="F88" i="26"/>
  <c r="E61" i="26"/>
  <c r="E88" i="26"/>
  <c r="D61" i="26"/>
  <c r="D88" i="26"/>
  <c r="K54" i="26"/>
  <c r="K84" i="26"/>
  <c r="J54" i="26"/>
  <c r="J84" i="26"/>
  <c r="I54" i="26"/>
  <c r="I84" i="26"/>
  <c r="H54" i="26"/>
  <c r="H84" i="26"/>
  <c r="G54" i="26"/>
  <c r="G84" i="26"/>
  <c r="F54" i="26"/>
  <c r="F84" i="26"/>
  <c r="E54" i="26"/>
  <c r="E84" i="26"/>
  <c r="D54" i="26"/>
  <c r="D84" i="26"/>
  <c r="K48" i="26"/>
  <c r="J48" i="26"/>
  <c r="I48" i="26"/>
  <c r="H48" i="26"/>
  <c r="G48" i="26"/>
  <c r="F48" i="26"/>
  <c r="E48" i="26"/>
  <c r="D48" i="26"/>
  <c r="K45" i="26"/>
  <c r="K40" i="26"/>
  <c r="J45" i="26"/>
  <c r="I45" i="26"/>
  <c r="H45" i="26"/>
  <c r="G45" i="26"/>
  <c r="F45" i="26"/>
  <c r="E45" i="26"/>
  <c r="D45" i="26"/>
  <c r="K42" i="26"/>
  <c r="J42" i="26"/>
  <c r="I42" i="26"/>
  <c r="I40" i="26"/>
  <c r="H42" i="26"/>
  <c r="G42" i="26"/>
  <c r="G40" i="26"/>
  <c r="F42" i="26"/>
  <c r="F40" i="26"/>
  <c r="E42" i="26"/>
  <c r="D42" i="26"/>
  <c r="D40" i="26"/>
  <c r="J40" i="26"/>
  <c r="H40" i="26"/>
  <c r="E40" i="26"/>
  <c r="E83" i="26"/>
  <c r="J39" i="26"/>
  <c r="K34" i="26"/>
  <c r="K80" i="26"/>
  <c r="J34" i="26"/>
  <c r="J80" i="26"/>
  <c r="I34" i="26"/>
  <c r="I80" i="26"/>
  <c r="H34" i="26"/>
  <c r="G34" i="26"/>
  <c r="G80" i="26"/>
  <c r="F34" i="26"/>
  <c r="F80" i="26"/>
  <c r="E34" i="26"/>
  <c r="D34" i="26"/>
  <c r="D80" i="26"/>
  <c r="K27" i="26"/>
  <c r="J27" i="26"/>
  <c r="J76" i="26"/>
  <c r="I27" i="26"/>
  <c r="I76" i="26"/>
  <c r="H27" i="26"/>
  <c r="H76" i="26"/>
  <c r="G27" i="26"/>
  <c r="G76" i="26"/>
  <c r="F27" i="26"/>
  <c r="F76" i="26"/>
  <c r="E27" i="26"/>
  <c r="E76" i="26"/>
  <c r="D27" i="26"/>
  <c r="K21" i="26"/>
  <c r="J21" i="26"/>
  <c r="I21" i="26"/>
  <c r="H21" i="26"/>
  <c r="G21" i="26"/>
  <c r="F21" i="26"/>
  <c r="E21" i="26"/>
  <c r="D21" i="26"/>
  <c r="K18" i="26"/>
  <c r="J18" i="26"/>
  <c r="I18" i="26"/>
  <c r="H18" i="26"/>
  <c r="G18" i="26"/>
  <c r="G13" i="26"/>
  <c r="F18" i="26"/>
  <c r="F13" i="26"/>
  <c r="E18" i="26"/>
  <c r="D18" i="26"/>
  <c r="K15" i="26"/>
  <c r="J15" i="26"/>
  <c r="I15" i="26"/>
  <c r="I13" i="26"/>
  <c r="H15" i="26"/>
  <c r="H13" i="26"/>
  <c r="G15" i="26"/>
  <c r="F15" i="26"/>
  <c r="E15" i="26"/>
  <c r="E13" i="26"/>
  <c r="D15" i="26"/>
  <c r="K13" i="26"/>
  <c r="K75" i="26"/>
  <c r="J13" i="26"/>
  <c r="J75" i="26"/>
  <c r="D13" i="26"/>
  <c r="D75" i="26"/>
  <c r="K11" i="26"/>
  <c r="H75" i="26"/>
  <c r="H12" i="26"/>
  <c r="H74" i="26"/>
  <c r="I75" i="26"/>
  <c r="I12" i="26"/>
  <c r="I74" i="26"/>
  <c r="F75" i="26"/>
  <c r="F12" i="26"/>
  <c r="F74" i="26"/>
  <c r="F83" i="26"/>
  <c r="F39" i="26"/>
  <c r="G83" i="26"/>
  <c r="G39" i="26"/>
  <c r="G75" i="26"/>
  <c r="G12" i="26"/>
  <c r="G74" i="26"/>
  <c r="D83" i="26"/>
  <c r="D39" i="26"/>
  <c r="I83" i="26"/>
  <c r="I39" i="26"/>
  <c r="K39" i="26"/>
  <c r="K83" i="26"/>
  <c r="E75" i="26"/>
  <c r="E12" i="26"/>
  <c r="E74" i="26"/>
  <c r="J83" i="26"/>
  <c r="H83" i="26"/>
  <c r="E39" i="26"/>
  <c r="D12" i="26"/>
  <c r="D74" i="26"/>
  <c r="H39" i="26"/>
  <c r="J12" i="26"/>
  <c r="J74" i="26"/>
  <c r="K12" i="26"/>
  <c r="K74" i="26"/>
  <c r="K90" i="25"/>
  <c r="J90" i="25"/>
  <c r="I90" i="25"/>
  <c r="H90" i="25"/>
  <c r="G90" i="25"/>
  <c r="F90" i="25"/>
  <c r="E90" i="25"/>
  <c r="D90" i="25"/>
  <c r="K89" i="25"/>
  <c r="J89" i="25"/>
  <c r="I89" i="25"/>
  <c r="H89" i="25"/>
  <c r="G89" i="25"/>
  <c r="F89" i="25"/>
  <c r="E89" i="25"/>
  <c r="D89" i="25"/>
  <c r="G88" i="25"/>
  <c r="F88" i="25"/>
  <c r="K87" i="25"/>
  <c r="J87" i="25"/>
  <c r="I87" i="25"/>
  <c r="H87" i="25"/>
  <c r="G87" i="25"/>
  <c r="F87" i="25"/>
  <c r="E87" i="25"/>
  <c r="D87" i="25"/>
  <c r="K86" i="25"/>
  <c r="J86" i="25"/>
  <c r="I86" i="25"/>
  <c r="H86" i="25"/>
  <c r="G86" i="25"/>
  <c r="F86" i="25"/>
  <c r="E86" i="25"/>
  <c r="D86" i="25"/>
  <c r="K85" i="25"/>
  <c r="J85" i="25"/>
  <c r="I85" i="25"/>
  <c r="H85" i="25"/>
  <c r="G85" i="25"/>
  <c r="F85" i="25"/>
  <c r="E85" i="25"/>
  <c r="D85" i="25"/>
  <c r="I84" i="25"/>
  <c r="H84" i="25"/>
  <c r="K82" i="25"/>
  <c r="J82" i="25"/>
  <c r="I82" i="25"/>
  <c r="H82" i="25"/>
  <c r="G82" i="25"/>
  <c r="F82" i="25"/>
  <c r="E82" i="25"/>
  <c r="D82" i="25"/>
  <c r="K81" i="25"/>
  <c r="J81" i="25"/>
  <c r="I81" i="25"/>
  <c r="H81" i="25"/>
  <c r="G81" i="25"/>
  <c r="F81" i="25"/>
  <c r="E81" i="25"/>
  <c r="D81" i="25"/>
  <c r="E80" i="25"/>
  <c r="K79" i="25"/>
  <c r="J79" i="25"/>
  <c r="I79" i="25"/>
  <c r="H79" i="25"/>
  <c r="G79" i="25"/>
  <c r="F79" i="25"/>
  <c r="E79" i="25"/>
  <c r="D79" i="25"/>
  <c r="K78" i="25"/>
  <c r="J78" i="25"/>
  <c r="I78" i="25"/>
  <c r="H78" i="25"/>
  <c r="G78" i="25"/>
  <c r="F78" i="25"/>
  <c r="E78" i="25"/>
  <c r="D78" i="25"/>
  <c r="K77" i="25"/>
  <c r="J77" i="25"/>
  <c r="I77" i="25"/>
  <c r="H77" i="25"/>
  <c r="G77" i="25"/>
  <c r="F77" i="25"/>
  <c r="E77" i="25"/>
  <c r="D77" i="25"/>
  <c r="K61" i="25"/>
  <c r="K88" i="25"/>
  <c r="J61" i="25"/>
  <c r="J88" i="25"/>
  <c r="I61" i="25"/>
  <c r="I88" i="25"/>
  <c r="H61" i="25"/>
  <c r="H88" i="25"/>
  <c r="G61" i="25"/>
  <c r="F61" i="25"/>
  <c r="E61" i="25"/>
  <c r="E88" i="25"/>
  <c r="D61" i="25"/>
  <c r="D88" i="25"/>
  <c r="K54" i="25"/>
  <c r="K84" i="25"/>
  <c r="J54" i="25"/>
  <c r="J84" i="25"/>
  <c r="I54" i="25"/>
  <c r="H54" i="25"/>
  <c r="G54" i="25"/>
  <c r="G84" i="25"/>
  <c r="F54" i="25"/>
  <c r="F84" i="25"/>
  <c r="E54" i="25"/>
  <c r="E84" i="25"/>
  <c r="D54" i="25"/>
  <c r="D84" i="25"/>
  <c r="K48" i="25"/>
  <c r="K40" i="25" s="1"/>
  <c r="K39" i="25" s="1"/>
  <c r="K73" i="25" s="1"/>
  <c r="J48" i="25"/>
  <c r="I48" i="25"/>
  <c r="H48" i="25"/>
  <c r="G48" i="25"/>
  <c r="F48" i="25"/>
  <c r="E48" i="25"/>
  <c r="D48" i="25"/>
  <c r="K45" i="25"/>
  <c r="J45" i="25"/>
  <c r="I45" i="25"/>
  <c r="H45" i="25"/>
  <c r="G45" i="25"/>
  <c r="F45" i="25"/>
  <c r="E45" i="25"/>
  <c r="D45" i="25"/>
  <c r="K42" i="25"/>
  <c r="J42" i="25"/>
  <c r="J40" i="25"/>
  <c r="I42" i="25"/>
  <c r="I40" i="25"/>
  <c r="H42" i="25"/>
  <c r="H40" i="25"/>
  <c r="G42" i="25"/>
  <c r="F42" i="25"/>
  <c r="E42" i="25"/>
  <c r="E40" i="25"/>
  <c r="D42" i="25"/>
  <c r="D40" i="25"/>
  <c r="G40" i="25"/>
  <c r="F40" i="25"/>
  <c r="K34" i="25"/>
  <c r="K80" i="25"/>
  <c r="J34" i="25"/>
  <c r="J80" i="25"/>
  <c r="I34" i="25"/>
  <c r="I80" i="25"/>
  <c r="H34" i="25"/>
  <c r="H80" i="25"/>
  <c r="G34" i="25"/>
  <c r="G80" i="25"/>
  <c r="F34" i="25"/>
  <c r="F80" i="25"/>
  <c r="E34" i="25"/>
  <c r="D34" i="25"/>
  <c r="D80" i="25"/>
  <c r="K27" i="25"/>
  <c r="K76" i="25"/>
  <c r="J27" i="25"/>
  <c r="J76" i="25"/>
  <c r="I27" i="25"/>
  <c r="I76" i="25"/>
  <c r="H27" i="25"/>
  <c r="H76" i="25"/>
  <c r="G27" i="25"/>
  <c r="G76" i="25"/>
  <c r="F27" i="25"/>
  <c r="F76" i="25"/>
  <c r="E27" i="25"/>
  <c r="E76" i="25"/>
  <c r="D27" i="25"/>
  <c r="D76" i="25"/>
  <c r="K21" i="25"/>
  <c r="J21" i="25"/>
  <c r="I21" i="25"/>
  <c r="H21" i="25"/>
  <c r="G21" i="25"/>
  <c r="F21" i="25"/>
  <c r="E21" i="25"/>
  <c r="D21" i="25"/>
  <c r="K18" i="25"/>
  <c r="J18" i="25"/>
  <c r="J13" i="25"/>
  <c r="I18" i="25"/>
  <c r="H18" i="25"/>
  <c r="G18" i="25"/>
  <c r="F18" i="25"/>
  <c r="E18" i="25"/>
  <c r="D18" i="25"/>
  <c r="K15" i="25"/>
  <c r="J15" i="25"/>
  <c r="I15" i="25"/>
  <c r="H15" i="25"/>
  <c r="G15" i="25"/>
  <c r="G13" i="25"/>
  <c r="F15" i="25"/>
  <c r="F13" i="25"/>
  <c r="E15" i="25"/>
  <c r="E13" i="25"/>
  <c r="D15" i="25"/>
  <c r="D13" i="25"/>
  <c r="I13" i="25"/>
  <c r="I75" i="25"/>
  <c r="H13" i="25"/>
  <c r="H75" i="25"/>
  <c r="K13" i="25"/>
  <c r="I83" i="25"/>
  <c r="I39" i="25"/>
  <c r="I73" i="25"/>
  <c r="F83" i="25"/>
  <c r="D12" i="25"/>
  <c r="D74" i="25"/>
  <c r="D75" i="25"/>
  <c r="J75" i="25"/>
  <c r="J12" i="25"/>
  <c r="J74" i="25"/>
  <c r="G83" i="25"/>
  <c r="E75" i="25"/>
  <c r="E12" i="25"/>
  <c r="E74" i="25"/>
  <c r="F12" i="25"/>
  <c r="F74" i="25"/>
  <c r="F75" i="25"/>
  <c r="D39" i="25"/>
  <c r="D73" i="25"/>
  <c r="D83" i="25"/>
  <c r="J39" i="25"/>
  <c r="J73" i="25"/>
  <c r="J83" i="25"/>
  <c r="G12" i="25"/>
  <c r="G74" i="25"/>
  <c r="G75" i="25"/>
  <c r="E83" i="25"/>
  <c r="E39" i="25"/>
  <c r="E73" i="25"/>
  <c r="H83" i="25"/>
  <c r="H39" i="25"/>
  <c r="H73" i="25"/>
  <c r="H12" i="25"/>
  <c r="H74" i="25"/>
  <c r="I12" i="25"/>
  <c r="I74" i="25"/>
  <c r="F39" i="25"/>
  <c r="F73" i="25"/>
  <c r="G39" i="25"/>
  <c r="G73" i="25"/>
  <c r="K90" i="24"/>
  <c r="J90" i="24"/>
  <c r="I90" i="24"/>
  <c r="H90" i="24"/>
  <c r="G90" i="24"/>
  <c r="F90" i="24"/>
  <c r="E90" i="24"/>
  <c r="D90" i="24"/>
  <c r="K89" i="24"/>
  <c r="J89" i="24"/>
  <c r="I89" i="24"/>
  <c r="H89" i="24"/>
  <c r="G89" i="24"/>
  <c r="F89" i="24"/>
  <c r="E89" i="24"/>
  <c r="D89" i="24"/>
  <c r="K87" i="24"/>
  <c r="J87" i="24"/>
  <c r="I87" i="24"/>
  <c r="H87" i="24"/>
  <c r="G87" i="24"/>
  <c r="F87" i="24"/>
  <c r="E87" i="24"/>
  <c r="D87" i="24"/>
  <c r="K86" i="24"/>
  <c r="J86" i="24"/>
  <c r="I86" i="24"/>
  <c r="H86" i="24"/>
  <c r="G86" i="24"/>
  <c r="F86" i="24"/>
  <c r="E86" i="24"/>
  <c r="D86" i="24"/>
  <c r="K85" i="24"/>
  <c r="J85" i="24"/>
  <c r="I85" i="24"/>
  <c r="H85" i="24"/>
  <c r="G85" i="24"/>
  <c r="F85" i="24"/>
  <c r="E85" i="24"/>
  <c r="D85" i="24"/>
  <c r="J84" i="24"/>
  <c r="K82" i="24"/>
  <c r="J82" i="24"/>
  <c r="I82" i="24"/>
  <c r="H82" i="24"/>
  <c r="G82" i="24"/>
  <c r="F82" i="24"/>
  <c r="E82" i="24"/>
  <c r="D82" i="24"/>
  <c r="K81" i="24"/>
  <c r="J81" i="24"/>
  <c r="I81" i="24"/>
  <c r="H81" i="24"/>
  <c r="G81" i="24"/>
  <c r="F81" i="24"/>
  <c r="E81" i="24"/>
  <c r="D81" i="24"/>
  <c r="K79" i="24"/>
  <c r="J79" i="24"/>
  <c r="I79" i="24"/>
  <c r="H79" i="24"/>
  <c r="G79" i="24"/>
  <c r="F79" i="24"/>
  <c r="E79" i="24"/>
  <c r="D79" i="24"/>
  <c r="K78" i="24"/>
  <c r="J78" i="24"/>
  <c r="I78" i="24"/>
  <c r="H78" i="24"/>
  <c r="G78" i="24"/>
  <c r="F78" i="24"/>
  <c r="E78" i="24"/>
  <c r="D78" i="24"/>
  <c r="J77" i="24"/>
  <c r="I77" i="24"/>
  <c r="H77" i="24"/>
  <c r="G77" i="24"/>
  <c r="F77" i="24"/>
  <c r="E77" i="24"/>
  <c r="D77" i="24"/>
  <c r="K61" i="24"/>
  <c r="K88" i="24" s="1"/>
  <c r="J61" i="24"/>
  <c r="J88" i="24" s="1"/>
  <c r="I61" i="24"/>
  <c r="I88" i="24" s="1"/>
  <c r="H61" i="24"/>
  <c r="H88" i="24" s="1"/>
  <c r="G61" i="24"/>
  <c r="G88" i="24" s="1"/>
  <c r="F61" i="24"/>
  <c r="F88" i="24" s="1"/>
  <c r="E61" i="24"/>
  <c r="E88" i="24" s="1"/>
  <c r="D61" i="24"/>
  <c r="D88" i="24" s="1"/>
  <c r="K54" i="24"/>
  <c r="K84" i="24" s="1"/>
  <c r="J54" i="24"/>
  <c r="I54" i="24"/>
  <c r="I84" i="24" s="1"/>
  <c r="H54" i="24"/>
  <c r="H84" i="24" s="1"/>
  <c r="G54" i="24"/>
  <c r="G84" i="24" s="1"/>
  <c r="F54" i="24"/>
  <c r="F84" i="24"/>
  <c r="E54" i="24"/>
  <c r="E84" i="24" s="1"/>
  <c r="D54" i="24"/>
  <c r="D84" i="24"/>
  <c r="K48" i="24"/>
  <c r="J48" i="24"/>
  <c r="I48" i="24"/>
  <c r="H48" i="24"/>
  <c r="G48" i="24"/>
  <c r="F48" i="24"/>
  <c r="E48" i="24"/>
  <c r="D48" i="24"/>
  <c r="K45" i="24"/>
  <c r="J45" i="24"/>
  <c r="I45" i="24"/>
  <c r="H45" i="24"/>
  <c r="G45" i="24"/>
  <c r="F45" i="24"/>
  <c r="E45" i="24"/>
  <c r="D45" i="24"/>
  <c r="K42" i="24"/>
  <c r="J42" i="24"/>
  <c r="J40" i="24" s="1"/>
  <c r="I42" i="24"/>
  <c r="I40" i="24" s="1"/>
  <c r="H42" i="24"/>
  <c r="H40" i="24" s="1"/>
  <c r="G42" i="24"/>
  <c r="G40" i="24" s="1"/>
  <c r="F42" i="24"/>
  <c r="F40" i="24" s="1"/>
  <c r="E42" i="24"/>
  <c r="E40" i="24" s="1"/>
  <c r="D42" i="24"/>
  <c r="D40" i="24" s="1"/>
  <c r="K40" i="24"/>
  <c r="K39" i="24" s="1"/>
  <c r="K73" i="24" s="1"/>
  <c r="K34" i="24"/>
  <c r="K80" i="24" s="1"/>
  <c r="J34" i="24"/>
  <c r="J80" i="24"/>
  <c r="I34" i="24"/>
  <c r="I80" i="24" s="1"/>
  <c r="H34" i="24"/>
  <c r="H80" i="24"/>
  <c r="G34" i="24"/>
  <c r="G80" i="24" s="1"/>
  <c r="F34" i="24"/>
  <c r="F80" i="24"/>
  <c r="E34" i="24"/>
  <c r="E80" i="24" s="1"/>
  <c r="D34" i="24"/>
  <c r="D80" i="24"/>
  <c r="K27" i="24"/>
  <c r="K76" i="24" s="1"/>
  <c r="J27" i="24"/>
  <c r="J76" i="24"/>
  <c r="I27" i="24"/>
  <c r="I76" i="24" s="1"/>
  <c r="H27" i="24"/>
  <c r="H76" i="24"/>
  <c r="G27" i="24"/>
  <c r="G76" i="24" s="1"/>
  <c r="F27" i="24"/>
  <c r="F76" i="24"/>
  <c r="E27" i="24"/>
  <c r="E76" i="24" s="1"/>
  <c r="D27" i="24"/>
  <c r="D76" i="24"/>
  <c r="K21" i="24"/>
  <c r="J21" i="24"/>
  <c r="I21" i="24"/>
  <c r="H21" i="24"/>
  <c r="G21" i="24"/>
  <c r="F21" i="24"/>
  <c r="E21" i="24"/>
  <c r="D21" i="24"/>
  <c r="K18" i="24"/>
  <c r="J18" i="24"/>
  <c r="I18" i="24"/>
  <c r="H18" i="24"/>
  <c r="H13" i="24" s="1"/>
  <c r="G18" i="24"/>
  <c r="F18" i="24"/>
  <c r="E18" i="24"/>
  <c r="D18" i="24"/>
  <c r="K15" i="24"/>
  <c r="K13" i="24" s="1"/>
  <c r="J15" i="24"/>
  <c r="J13" i="24" s="1"/>
  <c r="I15" i="24"/>
  <c r="H15" i="24"/>
  <c r="G15" i="24"/>
  <c r="F15" i="24"/>
  <c r="F13" i="24" s="1"/>
  <c r="E15" i="24"/>
  <c r="E13" i="24" s="1"/>
  <c r="D15" i="24"/>
  <c r="D13" i="24"/>
  <c r="D75" i="24" s="1"/>
  <c r="I13" i="24"/>
  <c r="I75" i="24" s="1"/>
  <c r="G13" i="24"/>
  <c r="G12" i="24" s="1"/>
  <c r="G74" i="24" s="1"/>
  <c r="K90" i="23"/>
  <c r="J90" i="23"/>
  <c r="I90" i="23"/>
  <c r="H90" i="23"/>
  <c r="G90" i="23"/>
  <c r="F90" i="23"/>
  <c r="E90" i="23"/>
  <c r="D90" i="23"/>
  <c r="K89" i="23"/>
  <c r="J89" i="23"/>
  <c r="I89" i="23"/>
  <c r="H89" i="23"/>
  <c r="G89" i="23"/>
  <c r="F89" i="23"/>
  <c r="E89" i="23"/>
  <c r="D89" i="23"/>
  <c r="K88" i="23"/>
  <c r="E88" i="23"/>
  <c r="D88" i="23"/>
  <c r="K87" i="23"/>
  <c r="J87" i="23"/>
  <c r="I87" i="23"/>
  <c r="H87" i="23"/>
  <c r="G87" i="23"/>
  <c r="F87" i="23"/>
  <c r="E87" i="23"/>
  <c r="D87" i="23"/>
  <c r="K86" i="23"/>
  <c r="J86" i="23"/>
  <c r="I86" i="23"/>
  <c r="H86" i="23"/>
  <c r="G86" i="23"/>
  <c r="F86" i="23"/>
  <c r="E86" i="23"/>
  <c r="D86" i="23"/>
  <c r="K85" i="23"/>
  <c r="J85" i="23"/>
  <c r="I85" i="23"/>
  <c r="H85" i="23"/>
  <c r="G85" i="23"/>
  <c r="F85" i="23"/>
  <c r="E85" i="23"/>
  <c r="D85" i="23"/>
  <c r="G84" i="23"/>
  <c r="K82" i="23"/>
  <c r="J82" i="23"/>
  <c r="I82" i="23"/>
  <c r="H82" i="23"/>
  <c r="G82" i="23"/>
  <c r="F82" i="23"/>
  <c r="E82" i="23"/>
  <c r="D82" i="23"/>
  <c r="K81" i="23"/>
  <c r="J81" i="23"/>
  <c r="I81" i="23"/>
  <c r="H81" i="23"/>
  <c r="G81" i="23"/>
  <c r="F81" i="23"/>
  <c r="E81" i="23"/>
  <c r="D81" i="23"/>
  <c r="K79" i="23"/>
  <c r="J79" i="23"/>
  <c r="I79" i="23"/>
  <c r="H79" i="23"/>
  <c r="G79" i="23"/>
  <c r="F79" i="23"/>
  <c r="E79" i="23"/>
  <c r="D79" i="23"/>
  <c r="K78" i="23"/>
  <c r="J78" i="23"/>
  <c r="I78" i="23"/>
  <c r="H78" i="23"/>
  <c r="G78" i="23"/>
  <c r="F78" i="23"/>
  <c r="E78" i="23"/>
  <c r="D78" i="23"/>
  <c r="K77" i="23"/>
  <c r="J77" i="23"/>
  <c r="I77" i="23"/>
  <c r="H77" i="23"/>
  <c r="G77" i="23"/>
  <c r="F77" i="23"/>
  <c r="E77" i="23"/>
  <c r="D77" i="23"/>
  <c r="K61" i="23"/>
  <c r="J61" i="23"/>
  <c r="I61" i="23"/>
  <c r="I88" i="23"/>
  <c r="H61" i="23"/>
  <c r="H88" i="23"/>
  <c r="G61" i="23"/>
  <c r="G88" i="23"/>
  <c r="F61" i="23"/>
  <c r="F88" i="23"/>
  <c r="E61" i="23"/>
  <c r="D61" i="23"/>
  <c r="K54" i="23"/>
  <c r="K84" i="23"/>
  <c r="J54" i="23"/>
  <c r="J84" i="23"/>
  <c r="I54" i="23"/>
  <c r="I84" i="23"/>
  <c r="H54" i="23"/>
  <c r="H84" i="23"/>
  <c r="G54" i="23"/>
  <c r="F54" i="23"/>
  <c r="E54" i="23"/>
  <c r="E84" i="23"/>
  <c r="D54" i="23"/>
  <c r="D84" i="23"/>
  <c r="K48" i="23"/>
  <c r="J48" i="23"/>
  <c r="I48" i="23"/>
  <c r="H48" i="23"/>
  <c r="G48" i="23"/>
  <c r="F48" i="23"/>
  <c r="E48" i="23"/>
  <c r="E40" i="23"/>
  <c r="D48" i="23"/>
  <c r="K45" i="23"/>
  <c r="J45" i="23"/>
  <c r="I45" i="23"/>
  <c r="H45" i="23"/>
  <c r="G45" i="23"/>
  <c r="G40" i="23"/>
  <c r="F45" i="23"/>
  <c r="F40" i="23"/>
  <c r="E45" i="23"/>
  <c r="D45" i="23"/>
  <c r="K42" i="23"/>
  <c r="J42" i="23"/>
  <c r="I42" i="23"/>
  <c r="I40" i="23"/>
  <c r="H42" i="23"/>
  <c r="H40" i="23"/>
  <c r="G42" i="23"/>
  <c r="F42" i="23"/>
  <c r="E42" i="23"/>
  <c r="D42" i="23"/>
  <c r="K40" i="23"/>
  <c r="K39" i="23"/>
  <c r="J40" i="23"/>
  <c r="J39" i="23"/>
  <c r="J73" i="23"/>
  <c r="D40" i="23"/>
  <c r="K34" i="23"/>
  <c r="K80" i="23"/>
  <c r="J34" i="23"/>
  <c r="J88" i="23"/>
  <c r="I34" i="23"/>
  <c r="I80" i="23"/>
  <c r="H34" i="23"/>
  <c r="H80" i="23"/>
  <c r="G34" i="23"/>
  <c r="G80" i="23"/>
  <c r="F34" i="23"/>
  <c r="F80" i="23"/>
  <c r="E34" i="23"/>
  <c r="E80" i="23"/>
  <c r="D34" i="23"/>
  <c r="D80" i="23"/>
  <c r="K27" i="23"/>
  <c r="K76" i="23"/>
  <c r="J27" i="23"/>
  <c r="J76" i="23"/>
  <c r="I27" i="23"/>
  <c r="I76" i="23"/>
  <c r="H27" i="23"/>
  <c r="H76" i="23"/>
  <c r="G27" i="23"/>
  <c r="G76" i="23"/>
  <c r="F27" i="23"/>
  <c r="F84" i="23"/>
  <c r="E27" i="23"/>
  <c r="E76" i="23"/>
  <c r="D27" i="23"/>
  <c r="D76" i="23"/>
  <c r="K21" i="23"/>
  <c r="J21" i="23"/>
  <c r="I21" i="23"/>
  <c r="H21" i="23"/>
  <c r="G21" i="23"/>
  <c r="F21" i="23"/>
  <c r="E21" i="23"/>
  <c r="D21" i="23"/>
  <c r="K18" i="23"/>
  <c r="J18" i="23"/>
  <c r="I18" i="23"/>
  <c r="I13" i="23"/>
  <c r="H18" i="23"/>
  <c r="H13" i="23"/>
  <c r="G18" i="23"/>
  <c r="F18" i="23"/>
  <c r="E18" i="23"/>
  <c r="D18" i="23"/>
  <c r="K15" i="23"/>
  <c r="K13" i="23"/>
  <c r="J15" i="23"/>
  <c r="J13" i="23"/>
  <c r="I15" i="23"/>
  <c r="H15" i="23"/>
  <c r="G15" i="23"/>
  <c r="F15" i="23"/>
  <c r="E15" i="23"/>
  <c r="E13" i="23"/>
  <c r="D15" i="23"/>
  <c r="D13" i="23"/>
  <c r="G13" i="23"/>
  <c r="G12" i="23"/>
  <c r="G74" i="23"/>
  <c r="F13" i="23"/>
  <c r="F12" i="23"/>
  <c r="F74" i="23"/>
  <c r="H39" i="23"/>
  <c r="H73" i="23"/>
  <c r="H83" i="23"/>
  <c r="I75" i="23"/>
  <c r="I12" i="23"/>
  <c r="I74" i="23"/>
  <c r="D12" i="23"/>
  <c r="D74" i="23"/>
  <c r="D75" i="23"/>
  <c r="H12" i="23"/>
  <c r="H74" i="23"/>
  <c r="H75" i="23"/>
  <c r="D83" i="23"/>
  <c r="F83" i="23"/>
  <c r="F39" i="23"/>
  <c r="F73" i="23"/>
  <c r="I39" i="23"/>
  <c r="I73" i="23"/>
  <c r="I83" i="23"/>
  <c r="G83" i="23"/>
  <c r="G39" i="23"/>
  <c r="G73" i="23"/>
  <c r="E83" i="23"/>
  <c r="E39" i="23"/>
  <c r="E73" i="23"/>
  <c r="J75" i="23"/>
  <c r="J12" i="23"/>
  <c r="J74" i="23"/>
  <c r="K75" i="23"/>
  <c r="K12" i="23"/>
  <c r="K74" i="23"/>
  <c r="E12" i="23"/>
  <c r="E74" i="23"/>
  <c r="E75" i="23"/>
  <c r="F76" i="23"/>
  <c r="J80" i="23"/>
  <c r="J83" i="23"/>
  <c r="K83" i="23"/>
  <c r="D39" i="23"/>
  <c r="D73" i="23"/>
  <c r="F75" i="23"/>
  <c r="K73" i="23"/>
  <c r="G75" i="23"/>
  <c r="K90" i="21"/>
  <c r="J90" i="21"/>
  <c r="I90" i="21"/>
  <c r="H90" i="21"/>
  <c r="G90" i="21"/>
  <c r="F90" i="21"/>
  <c r="E90" i="21"/>
  <c r="D90" i="21"/>
  <c r="K89" i="21"/>
  <c r="J89" i="21"/>
  <c r="I89" i="21"/>
  <c r="H89" i="21"/>
  <c r="G89" i="21"/>
  <c r="F89" i="21"/>
  <c r="E89" i="21"/>
  <c r="D89" i="21"/>
  <c r="E88" i="21"/>
  <c r="D88" i="21"/>
  <c r="K87" i="21"/>
  <c r="J87" i="21"/>
  <c r="I87" i="21"/>
  <c r="H87" i="21"/>
  <c r="G87" i="21"/>
  <c r="F87" i="21"/>
  <c r="E87" i="21"/>
  <c r="D87" i="21"/>
  <c r="K86" i="21"/>
  <c r="J86" i="21"/>
  <c r="I86" i="21"/>
  <c r="H86" i="21"/>
  <c r="G86" i="21"/>
  <c r="F86" i="21"/>
  <c r="E86" i="21"/>
  <c r="D86" i="21"/>
  <c r="K85" i="21"/>
  <c r="J85" i="21"/>
  <c r="I85" i="21"/>
  <c r="H85" i="21"/>
  <c r="G85" i="21"/>
  <c r="F85" i="21"/>
  <c r="E85" i="21"/>
  <c r="D85" i="21"/>
  <c r="K84" i="21"/>
  <c r="K82" i="21"/>
  <c r="J82" i="21"/>
  <c r="I82" i="21"/>
  <c r="H82" i="21"/>
  <c r="F82" i="21"/>
  <c r="E82" i="21"/>
  <c r="D82" i="21"/>
  <c r="K81" i="21"/>
  <c r="J81" i="21"/>
  <c r="I81" i="21"/>
  <c r="H81" i="21"/>
  <c r="G81" i="21"/>
  <c r="F81" i="21"/>
  <c r="E81" i="21"/>
  <c r="D81" i="21"/>
  <c r="K79" i="21"/>
  <c r="J79" i="21"/>
  <c r="I79" i="21"/>
  <c r="H79" i="21"/>
  <c r="G79" i="21"/>
  <c r="F79" i="21"/>
  <c r="E79" i="21"/>
  <c r="D79" i="21"/>
  <c r="K78" i="21"/>
  <c r="J78" i="21"/>
  <c r="I78" i="21"/>
  <c r="H78" i="21"/>
  <c r="G78" i="21"/>
  <c r="F78" i="21"/>
  <c r="E78" i="21"/>
  <c r="D78" i="21"/>
  <c r="K77" i="21"/>
  <c r="J77" i="21"/>
  <c r="I77" i="21"/>
  <c r="H77" i="21"/>
  <c r="G77" i="21"/>
  <c r="F77" i="21"/>
  <c r="E77" i="21"/>
  <c r="D77" i="21"/>
  <c r="K61" i="21"/>
  <c r="K88" i="21"/>
  <c r="J61" i="21"/>
  <c r="J88" i="21"/>
  <c r="I61" i="21"/>
  <c r="I88" i="21"/>
  <c r="H61" i="21"/>
  <c r="G61" i="21"/>
  <c r="G88" i="21"/>
  <c r="F61" i="21"/>
  <c r="E61" i="21"/>
  <c r="D61" i="21"/>
  <c r="K54" i="21"/>
  <c r="J54" i="21"/>
  <c r="J84" i="21"/>
  <c r="I54" i="21"/>
  <c r="I84" i="21"/>
  <c r="H54" i="21"/>
  <c r="H84" i="21"/>
  <c r="G54" i="21"/>
  <c r="G84" i="21"/>
  <c r="F54" i="21"/>
  <c r="F84" i="21"/>
  <c r="E54" i="21"/>
  <c r="E84" i="21"/>
  <c r="D54" i="21"/>
  <c r="K48" i="21"/>
  <c r="J48" i="21"/>
  <c r="I48" i="21"/>
  <c r="H48" i="21"/>
  <c r="G48" i="21"/>
  <c r="F48" i="21"/>
  <c r="E48" i="21"/>
  <c r="D48" i="21"/>
  <c r="D40" i="21"/>
  <c r="K45" i="21"/>
  <c r="K40" i="21"/>
  <c r="J45" i="21"/>
  <c r="I45" i="21"/>
  <c r="H45" i="21"/>
  <c r="G45" i="21"/>
  <c r="F45" i="21"/>
  <c r="E45" i="21"/>
  <c r="D45" i="21"/>
  <c r="K42" i="21"/>
  <c r="J42" i="21"/>
  <c r="I42" i="21"/>
  <c r="I40" i="21"/>
  <c r="H42" i="21"/>
  <c r="H40" i="21"/>
  <c r="G42" i="21"/>
  <c r="G40" i="21"/>
  <c r="F42" i="21"/>
  <c r="E42" i="21"/>
  <c r="D42" i="21"/>
  <c r="F40" i="21"/>
  <c r="E40" i="21"/>
  <c r="K34" i="21"/>
  <c r="K80" i="21"/>
  <c r="J34" i="21"/>
  <c r="J80" i="21"/>
  <c r="I34" i="21"/>
  <c r="I80" i="21"/>
  <c r="H34" i="21"/>
  <c r="H80" i="21"/>
  <c r="G34" i="21"/>
  <c r="G80" i="21"/>
  <c r="F34" i="21"/>
  <c r="F80" i="21"/>
  <c r="E34" i="21"/>
  <c r="E80" i="21"/>
  <c r="D34" i="21"/>
  <c r="D80" i="21"/>
  <c r="K27" i="21"/>
  <c r="K76" i="21"/>
  <c r="J27" i="21"/>
  <c r="J76" i="21"/>
  <c r="I27" i="21"/>
  <c r="I76" i="21"/>
  <c r="H27" i="21"/>
  <c r="H76" i="21"/>
  <c r="G27" i="21"/>
  <c r="G76" i="21"/>
  <c r="F27" i="21"/>
  <c r="F76" i="21"/>
  <c r="E27" i="21"/>
  <c r="E76" i="21"/>
  <c r="D27" i="21"/>
  <c r="D76" i="21"/>
  <c r="K21" i="21"/>
  <c r="J21" i="21"/>
  <c r="I21" i="21"/>
  <c r="H21" i="21"/>
  <c r="G21" i="21"/>
  <c r="F21" i="21"/>
  <c r="E21" i="21"/>
  <c r="D21" i="21"/>
  <c r="K18" i="21"/>
  <c r="J18" i="21"/>
  <c r="J13" i="21"/>
  <c r="I18" i="21"/>
  <c r="I13" i="21"/>
  <c r="H18" i="21"/>
  <c r="G18" i="21"/>
  <c r="G13" i="21"/>
  <c r="F18" i="21"/>
  <c r="E18" i="21"/>
  <c r="D18" i="21"/>
  <c r="K15" i="21"/>
  <c r="J15" i="21"/>
  <c r="I15" i="21"/>
  <c r="H15" i="21"/>
  <c r="H13" i="21"/>
  <c r="G15" i="21"/>
  <c r="F15" i="21"/>
  <c r="F13" i="21"/>
  <c r="E15" i="21"/>
  <c r="E13" i="21"/>
  <c r="D15" i="21"/>
  <c r="D13" i="21"/>
  <c r="D12" i="21"/>
  <c r="K13" i="21"/>
  <c r="K75" i="21"/>
  <c r="D83" i="21"/>
  <c r="D39" i="21"/>
  <c r="J39" i="21"/>
  <c r="J83" i="21"/>
  <c r="H83" i="21"/>
  <c r="H39" i="21"/>
  <c r="G12" i="21"/>
  <c r="G75" i="21"/>
  <c r="H75" i="21"/>
  <c r="H12" i="21"/>
  <c r="E83" i="21"/>
  <c r="G83" i="21"/>
  <c r="G39" i="21"/>
  <c r="F83" i="21"/>
  <c r="I39" i="21"/>
  <c r="I83" i="21"/>
  <c r="D74" i="21"/>
  <c r="D75" i="21"/>
  <c r="I12" i="21"/>
  <c r="I75" i="21"/>
  <c r="K39" i="21"/>
  <c r="K83" i="21"/>
  <c r="E12" i="21"/>
  <c r="E75" i="21"/>
  <c r="F12" i="21"/>
  <c r="F75" i="21"/>
  <c r="J75" i="21"/>
  <c r="J12" i="21"/>
  <c r="F88" i="21"/>
  <c r="K12" i="21"/>
  <c r="D84" i="21"/>
  <c r="H88" i="21"/>
  <c r="F39" i="21"/>
  <c r="E39" i="21"/>
  <c r="K73" i="21"/>
  <c r="F73" i="21"/>
  <c r="E73" i="21"/>
  <c r="J73" i="21"/>
  <c r="H73" i="21"/>
  <c r="D73" i="21"/>
  <c r="I73" i="21"/>
  <c r="G73" i="21"/>
  <c r="K74" i="21"/>
  <c r="G74" i="21"/>
  <c r="H74" i="21"/>
  <c r="E74" i="21"/>
  <c r="I74" i="21"/>
  <c r="J74" i="21"/>
  <c r="F74" i="21"/>
  <c r="K83" i="25" l="1"/>
  <c r="K12" i="25"/>
  <c r="K74" i="25" s="1"/>
  <c r="K75" i="25"/>
  <c r="E12" i="24"/>
  <c r="E74" i="24" s="1"/>
  <c r="E75" i="24"/>
  <c r="D39" i="24"/>
  <c r="D73" i="24" s="1"/>
  <c r="D83" i="24"/>
  <c r="H39" i="24"/>
  <c r="H73" i="24" s="1"/>
  <c r="H83" i="24"/>
  <c r="F75" i="24"/>
  <c r="F12" i="24"/>
  <c r="F74" i="24" s="1"/>
  <c r="J12" i="24"/>
  <c r="J74" i="24" s="1"/>
  <c r="J75" i="24"/>
  <c r="E39" i="24"/>
  <c r="E73" i="24" s="1"/>
  <c r="E83" i="24"/>
  <c r="I83" i="24"/>
  <c r="I39" i="24"/>
  <c r="I73" i="24" s="1"/>
  <c r="J39" i="24"/>
  <c r="J73" i="24" s="1"/>
  <c r="J83" i="24"/>
  <c r="K75" i="24"/>
  <c r="K12" i="24"/>
  <c r="K74" i="24" s="1"/>
  <c r="F39" i="24"/>
  <c r="F73" i="24" s="1"/>
  <c r="F83" i="24"/>
  <c r="H12" i="24"/>
  <c r="H74" i="24" s="1"/>
  <c r="H75" i="24"/>
  <c r="G83" i="24"/>
  <c r="G39" i="24"/>
  <c r="G73" i="24" s="1"/>
  <c r="D12" i="24"/>
  <c r="D74" i="24" s="1"/>
  <c r="I12" i="24"/>
  <c r="I74" i="24" s="1"/>
  <c r="G75" i="24"/>
  <c r="K83" i="24"/>
</calcChain>
</file>

<file path=xl/sharedStrings.xml><?xml version="1.0" encoding="utf-8"?>
<sst xmlns="http://schemas.openxmlformats.org/spreadsheetml/2006/main" count="2662" uniqueCount="212">
  <si>
    <t>Datos estadísticos básicos del país</t>
  </si>
  <si>
    <t>Inflación</t>
  </si>
  <si>
    <t>Tipo de cambio</t>
  </si>
  <si>
    <t xml:space="preserve">Medios de liquidación utilizados por entidades no bancarias </t>
  </si>
  <si>
    <t>Billetes y monedas en circulación fuera de los bancos</t>
  </si>
  <si>
    <t>Depósitos transferibles (ahorro y vista)</t>
  </si>
  <si>
    <t xml:space="preserve">Entidades que ofrecen servicios de pago a entidades no bancarias </t>
  </si>
  <si>
    <t>Entidades bancarias</t>
  </si>
  <si>
    <t>Sucursales bancarias</t>
  </si>
  <si>
    <t>Instituciones emisoras de dinero electrónico</t>
  </si>
  <si>
    <t>Otras entidades que ofrecen servicios de pagos a entidades no bancarias</t>
  </si>
  <si>
    <t>Tipos de datos</t>
  </si>
  <si>
    <t>PBI</t>
  </si>
  <si>
    <t>Variable</t>
  </si>
  <si>
    <t>Pagos minoristas - Transferencias de fondos minorista</t>
  </si>
  <si>
    <t>Pagos minoristas - Débitos directos</t>
  </si>
  <si>
    <t>Pagos minoristas - Tarjetas de Débito</t>
  </si>
  <si>
    <t>Pagos minoristas - Tarjetas de Crédito</t>
  </si>
  <si>
    <t>Pagos minoristas - Tarjeta Prepago (e-money)</t>
  </si>
  <si>
    <t>Pagos minoristas - Cheques</t>
  </si>
  <si>
    <t>Pagos minoristas - Transferencias de fondos minorista-Intrabancarias</t>
  </si>
  <si>
    <t>Pagos minoristas - Transferencias de fondos minorista-Vía Cámaras de Compensación 1</t>
  </si>
  <si>
    <t>Observaciones</t>
  </si>
  <si>
    <t>Pagos minoristas - Transferencias de fondos minorista-Vía Cámaras de Compensación 2</t>
  </si>
  <si>
    <t>Pagos minoristas - Transferencias de fondos minorista-Vía Cámaras de Compensación 3</t>
  </si>
  <si>
    <t>Pagos minoristas - Transferencias de fondos minorista-Vía otros Sistema de pagos Inmediatos 1</t>
  </si>
  <si>
    <t>Pagos minoristas - Transferencias de fondos minorista-Vía otros Sistema de pagos Inmediatos 2</t>
  </si>
  <si>
    <t xml:space="preserve">Pagos minoristas - Total </t>
  </si>
  <si>
    <t>Pagos minoristas - Cheques - Procesados en la misma entidad (intrabancarios)</t>
  </si>
  <si>
    <t>Pagos minoristas - Cheques - Vía Cámaras de Compensación 1</t>
  </si>
  <si>
    <t>Pagos minoristas - Cheques - Vía Cámaras de Compensación 2</t>
  </si>
  <si>
    <t>Pagos minoristas - Transferencias de fondos minorista-Vía Cámaras de Compensación 1 - Pagos Diferidos</t>
  </si>
  <si>
    <t>Pagos minoristas - Transferencias de fondos minorista-Vía Cámaras de Compensación 1 - Pagos Inmediatos</t>
  </si>
  <si>
    <t>Pagos minoristas - Transferencias de fondos minorista-Vía Cámaras de Compensación 2 - Pagos Diferidos</t>
  </si>
  <si>
    <t>Pagos minoristas - Transferencias de fondos minorista-Vía Cámaras de Compensación 2 - Pagos Inmediatos</t>
  </si>
  <si>
    <t>Pagos minoristas - Transferencias de fondos minorista-Vía Cámaras de Compensación 3 - Pagos Diferidos</t>
  </si>
  <si>
    <t>Pagos minoristas - Transferencias de fondos minorista-Vía Cámaras de Compensación 3 - Pagos Inmediatos</t>
  </si>
  <si>
    <t>Pagos minoristas - Débitos directos - Procesados en la misma entidad (intrabancarios)</t>
  </si>
  <si>
    <t>Pagos minoristas - Débitos directos - Vía Cámaras de Compensación 1</t>
  </si>
  <si>
    <t>Pagos minoristas - Débitos directos - Vía Cámaras de Compensación 2</t>
  </si>
  <si>
    <t>Pagos minoristas - Otros pagos no incluídos en los anteriores</t>
  </si>
  <si>
    <t>Pagos minoristas - Transferencias de fondos minorista-Vía Otros sistemas</t>
  </si>
  <si>
    <t>Código</t>
  </si>
  <si>
    <t>E</t>
  </si>
  <si>
    <t>C</t>
  </si>
  <si>
    <t>D</t>
  </si>
  <si>
    <t>A1</t>
  </si>
  <si>
    <t>A5</t>
  </si>
  <si>
    <t>A6</t>
  </si>
  <si>
    <t>A7</t>
  </si>
  <si>
    <t>A2.1</t>
  </si>
  <si>
    <t>A2.2</t>
  </si>
  <si>
    <t>A3.1</t>
  </si>
  <si>
    <t>A3.2</t>
  </si>
  <si>
    <t>A4.1</t>
  </si>
  <si>
    <t>A4.2</t>
  </si>
  <si>
    <t>B1</t>
  </si>
  <si>
    <t>B2</t>
  </si>
  <si>
    <t>B3</t>
  </si>
  <si>
    <t>F1</t>
  </si>
  <si>
    <t>F2</t>
  </si>
  <si>
    <t>F3</t>
  </si>
  <si>
    <t>G</t>
  </si>
  <si>
    <t>A+B+C+D+E+F+G</t>
  </si>
  <si>
    <t>Calculos automáticos</t>
  </si>
  <si>
    <t>Pagos percápita</t>
  </si>
  <si>
    <t>Pagos respecto al PBI</t>
  </si>
  <si>
    <t>Ticket promedio</t>
  </si>
  <si>
    <t>Transferencias</t>
  </si>
  <si>
    <t>Débitos directos</t>
  </si>
  <si>
    <t>Tarjeta de crédito</t>
  </si>
  <si>
    <t>Tarjeta de débito</t>
  </si>
  <si>
    <t>Tarjeta prepago</t>
  </si>
  <si>
    <t>Cheques</t>
  </si>
  <si>
    <t>Otros</t>
  </si>
  <si>
    <t>Total</t>
  </si>
  <si>
    <t>Pagos inmediatos</t>
  </si>
  <si>
    <t>Gráficos automáticos</t>
  </si>
  <si>
    <t>A2= A2.1+A2.2</t>
  </si>
  <si>
    <t>A3=A3.1+A3.2</t>
  </si>
  <si>
    <t>A4=A4.1+A4.2</t>
  </si>
  <si>
    <t>B=B1+B2+B3</t>
  </si>
  <si>
    <t>F=F1+F2+F3</t>
  </si>
  <si>
    <t>A=A1+A2+A3+A4+A5+A6+A7</t>
  </si>
  <si>
    <t>Evolución de Pagos Minoristas</t>
  </si>
  <si>
    <t>Transacciones en sistema de pagos de alto valor 1</t>
  </si>
  <si>
    <t>Transacciones en sistema de pagos de alto valor 2</t>
  </si>
  <si>
    <t>Transacciones por tipo de instrumento de pago - Número de operaciones</t>
  </si>
  <si>
    <t>Transacciones por tipo de instrumento de pago - Valor de operaciones</t>
  </si>
  <si>
    <t>Pagos procesados por Sistemas de pagos de alto valor - Número de operaciones</t>
  </si>
  <si>
    <t>Pagos procesados por Sistemas de pagos de alto valor - Valor de operaciones</t>
  </si>
  <si>
    <t>Población Adulta 18+</t>
  </si>
  <si>
    <t>Incluir nombre</t>
  </si>
  <si>
    <t>Tipo de cambio vs. USD promedio anual</t>
  </si>
  <si>
    <t>includes banks and finance companies</t>
  </si>
  <si>
    <t>COELSA</t>
  </si>
  <si>
    <t>LINK</t>
  </si>
  <si>
    <t>PRISMA</t>
  </si>
  <si>
    <t>INTERBANKING</t>
  </si>
  <si>
    <t>Débito Directo</t>
  </si>
  <si>
    <t>NO DISPONIBLE</t>
  </si>
  <si>
    <t>DEBIN</t>
  </si>
  <si>
    <t>Considera transacciones en cuentas de una misma entidad financiera (incluidas transacciones de billeteras móviles)</t>
  </si>
  <si>
    <t>ACH - ACCL</t>
  </si>
  <si>
    <t>MLD - LIP</t>
  </si>
  <si>
    <t>UNILINK</t>
  </si>
  <si>
    <t>CCEC - ACCL</t>
  </si>
  <si>
    <t>LIP</t>
  </si>
  <si>
    <t>Nota.- En el sistema de pagos boliviano todas las transferencias electrónicas de pago inmediato y normales se procesan en un esquema de compensación multilateral y liquidación neta diferida. En el caso de los pagos inmediatos la operación se acepta o rechaza de forma instantánea, según la respuesta del sistema de destino y se abona en cuentas del beneficiario, la compensación y liquidación entre entidades es posterior.</t>
  </si>
  <si>
    <t>source: IBGE (Instituto Brasileiro de Geografia e Estatística)</t>
  </si>
  <si>
    <t>USD millions, nominal</t>
  </si>
  <si>
    <t xml:space="preserve">IBGE - IPCA (12-month Broad National Consumer Price Index), at year end  </t>
  </si>
  <si>
    <t>Annual average BRL vs USD</t>
  </si>
  <si>
    <t>IF.Data: Instituições com saldo em conta de pagamento pré-paga na data-base</t>
  </si>
  <si>
    <t>IF.Data: bancos com carteira comercial com saldo em depósitos na data-base</t>
  </si>
  <si>
    <t>Book Transfer + Pix Non-SPI</t>
  </si>
  <si>
    <t>STR (Sistema de Transferência de Reservas); é o RTGS brasileiro - Apenas de Clientes</t>
  </si>
  <si>
    <t>SITRAF; SSS que liquida TEDs (transferência de crédito liquidadas em D+0 em até 1h30)</t>
  </si>
  <si>
    <t>SILOC; transferências de crédito liquidadas em D+1 (boletos e DOCs) SEM CARTÕES</t>
  </si>
  <si>
    <t>SPI; SSS que liquida Pix (transferêcia de crédito instantânea)</t>
  </si>
  <si>
    <t>COMPE</t>
  </si>
  <si>
    <t>NA</t>
  </si>
  <si>
    <t>B3 (disponível a partir de setembro)</t>
  </si>
  <si>
    <t>STR</t>
  </si>
  <si>
    <t>Nota: Considera población sobre 15 años.</t>
  </si>
  <si>
    <t>PIB a precios corrientes con usd obs anual</t>
  </si>
  <si>
    <t>Precios-variación anual de últ mes año</t>
  </si>
  <si>
    <t>Tipos de cambio-usd obs anual</t>
  </si>
  <si>
    <t>-</t>
  </si>
  <si>
    <t>CMF, regulador financiero, realizó una revisión histórica de la información de BancoEstado para el período entre enero de 2013 y marzo de 2024, por lo que la información de TEF tiene modificaciones significativas respecto de la reportada en informes anteriores.</t>
  </si>
  <si>
    <t>Nota: No considera retiros de ATM.</t>
  </si>
  <si>
    <t>Nota_ No considera avances en efectivo.</t>
  </si>
  <si>
    <t>n.a</t>
  </si>
  <si>
    <t>ACH Cenit</t>
  </si>
  <si>
    <t>ACH Colombia</t>
  </si>
  <si>
    <t>Transfiya</t>
  </si>
  <si>
    <t>ACH COL</t>
  </si>
  <si>
    <t>Cedec</t>
  </si>
  <si>
    <t>CUD</t>
  </si>
  <si>
    <t xml:space="preserve">Información del banco Mundial </t>
  </si>
  <si>
    <t>Ecuador es un país dolarizado</t>
  </si>
  <si>
    <t>Se refiere a los billetes y monedas emitidos por el BCE</t>
  </si>
  <si>
    <t xml:space="preserve">Se considera depósitos a la vista y ahorros </t>
  </si>
  <si>
    <t>Se considera al Sistema Financiero Privado (Bancos)</t>
  </si>
  <si>
    <t>Se considera al Sistema Financiero Privado (Bancos). A partir del 2021 se toma en cuenta "oficinas"</t>
  </si>
  <si>
    <t>Se considera al Sistema Financiero Popular y solidario (Cooperativas, Mutualistas) y las SAP (Sistema Auxiliar de Pago)</t>
  </si>
  <si>
    <t>No aplica</t>
  </si>
  <si>
    <t xml:space="preserve">Sitema de Pagos Interbancarios menor o igual a USD 15000 más BANRED </t>
  </si>
  <si>
    <t>Operaciones liquidadas del Sistema de Pagos Interbancarios (Sector Privado) menor o igual a USD 15000</t>
  </si>
  <si>
    <t>Operaciones de BANRED</t>
  </si>
  <si>
    <t>mayo a diciembre 2024 WIP</t>
  </si>
  <si>
    <t>Operaciones liquidados provenientes del Sistema de Cobros Interbancarios</t>
  </si>
  <si>
    <t>Operaciones liquidadas de la Cámara de Compensación de Cheques</t>
  </si>
  <si>
    <t>Valores liquidados del Sistema de Pagos Interbancarios (Sector Privado) menor o igual a USD 15000</t>
  </si>
  <si>
    <t>Valores de BANRED</t>
  </si>
  <si>
    <t>Valores liquidados provenientes del Sistema de Cobros Interbancarios</t>
  </si>
  <si>
    <t>Se consideran las transacciones interbancarias de alto valor, mayor a USD 15000 del Sistema Financiero Privado (Bancos) y Popular y Solidario (Cooperativas, Mutualistas y Cajas Centrales) tomando en consideración lo reportado en el Sistema de Pagos Interbancarios y el Sistemas de Pago en Línea (SPL)</t>
  </si>
  <si>
    <t>Se consideran los valores interbancarios de alto valor, mayor a USD 15000 del Sistema Financiero Privado (Bancos) y Popular y Solidario (Cooperativas, Mutualistas y Cajas Centrales)   tomando en consideración lo reportado en el Sistema de Pagos Interbancarios y el Sistemas de Pago en Línea (SPL)</t>
  </si>
  <si>
    <t>ACH</t>
  </si>
  <si>
    <t>EMPES</t>
  </si>
  <si>
    <t>LBTR</t>
  </si>
  <si>
    <t>CCE</t>
  </si>
  <si>
    <t>Visa Direct</t>
  </si>
  <si>
    <t>BIM</t>
  </si>
  <si>
    <t>Al 30 de junio de cada año (1)</t>
  </si>
  <si>
    <t>PIB millones de USD corrientes (2)</t>
  </si>
  <si>
    <t>Inflación de los precios al consumidor (3)</t>
  </si>
  <si>
    <t>DLS.PROMED.FONDO (4)</t>
  </si>
  <si>
    <t>Billetes y monedas en circulación fuera de los bancos en millones de USD (5)</t>
  </si>
  <si>
    <t>Depósitos transferibles en millones de USD (5)</t>
  </si>
  <si>
    <t>Incluye bancos públicos y privados (6)</t>
  </si>
  <si>
    <t>Incluye bancos públicos y privados (7)</t>
  </si>
  <si>
    <t>Número de instituciones emisoras de dinero electrónico (7)</t>
  </si>
  <si>
    <t>Proveedores de Servicios de Pago y Cobranzas (7)</t>
  </si>
  <si>
    <t>Transferencias interbancarias  - Sistema de Pagos Intrabancario (SPI)  (7).</t>
  </si>
  <si>
    <t>Transferencias instantáneas interbancarias. N/A para los años 2017 a 2020</t>
  </si>
  <si>
    <t>N/A</t>
  </si>
  <si>
    <t>Cargos realizados por las instituciones de intermediación financiera a las cuentas banacarias de sus clientes, a solicitud de un tercero (beneficiario/proveedor) con autorización previa del titular de la cuenta. No incluye los débitos automáticos realizados con tarjetas de crédito y dinero electrónico  (7)</t>
  </si>
  <si>
    <t>Transacciones realizadas en Uruguay  (7)</t>
  </si>
  <si>
    <t>Transacciones realizadas por Instituciones Emisoras de Dinero Electrónico en Uruguay. No incluye retiros de efectivo (7)</t>
  </si>
  <si>
    <t>Cámara Compensadora Automatizada de Cheques (7)</t>
  </si>
  <si>
    <t>Fuentes de datos:</t>
  </si>
  <si>
    <t>(1) https://www.gub.uy/instituto-nacional-estadistica/datos-y-estadisticas/estadisticas/indicadores-demograficos-0</t>
  </si>
  <si>
    <t>(2) https://www.bcu.gub.uy/Estadisticas-e-Indicadores/Paginas/Cuentas-Nacionales-e-Internacionales.aspx</t>
  </si>
  <si>
    <t>(3) https://www.gub.uy/instituto-nacional-estadistica/indice-precios-consumo</t>
  </si>
  <si>
    <t>(4) https://www.bcu.gub.uy/Estadisticas-e-Indicadores/Paginas/Cotizaciones.aspx</t>
  </si>
  <si>
    <t>(5) https://www.bcu.gub.uy/Estadisticas-e-Indicadores/Paginas/Principales-Agregados-Monetarios.aspx</t>
  </si>
  <si>
    <t>(6) https://www.bcu.gub.uy/Servicios-Financieros-SSF/Paginas/Reporte-del-Sistema-Financiero.aspx</t>
  </si>
  <si>
    <t>(7) https://www.bcu.gub.uy/Sistema-de-Pagos/Paginas/Reporte-Sistema-Pagos-Minorista.aspx</t>
  </si>
  <si>
    <t>Población Adulta 15+</t>
  </si>
  <si>
    <t>Fuente: Instituto Nacional de Estadística (INE). Población mayor a 15 años.</t>
  </si>
  <si>
    <t>ND</t>
  </si>
  <si>
    <t>No disponible.</t>
  </si>
  <si>
    <t>Fuente: Banco Central de Venezuela (BCV). El año 2024 sólo está disponible hasta el mes de Octubre.</t>
  </si>
  <si>
    <t>Fuente: Banco Central de Venezuela (BCV). Tipo de cambio oficial de compra correspondiente al promedio del periodo.</t>
  </si>
  <si>
    <t>Fuente: Banco Central de Venezuela (BCV).</t>
  </si>
  <si>
    <t>Fuente: Superintendencia de las Instituciones del Sector Bancario (SUDEBAN).</t>
  </si>
  <si>
    <t>Fuente: Banco Central de Venezuela (BCV). Proveedores No Bancarios de Servicios de Pagos (PSP).</t>
  </si>
  <si>
    <t>Fuente: Banco Central de Venezuela (BCV). Instituciones Bancarias. Incluye transferencias intrabancarias (entre cuentas del cliente y entre clientes del mismo banco).</t>
  </si>
  <si>
    <t>Fuente: Banco Central de Venezuela (BCV). Incluye Créditos Directos.</t>
  </si>
  <si>
    <t xml:space="preserve">Fuente: Banco Central de Venezuela (BCV). Incluye Débito y Crédito inmediato. </t>
  </si>
  <si>
    <t>Fuente: Banco Central de Venezuela (BCV). Instituciones bancarias, Pago Móvil (incluye a clientes y comercios del mismo banco y otros bancos).</t>
  </si>
  <si>
    <t xml:space="preserve">Fuente: Banco Central de Venezuela (BCV). Incluye Domiciliaciones. </t>
  </si>
  <si>
    <t>Fuente: Banco Central de Venezuela (BCV). Instituciones Bancarias. Pagos en comercios (Incluye transacciones propias y de otros bancos).</t>
  </si>
  <si>
    <t xml:space="preserve">Fuente: Banco Central de Venezuela (BCV). </t>
  </si>
  <si>
    <t>Fuente: Banco Central de Venezuela (BCV). Incluye todas las transacciones realizadas por el Sistema de Liquidación Bruta en Tiempo Real.</t>
  </si>
  <si>
    <t>Corregido con datos de Banco Mundial (15+)</t>
  </si>
  <si>
    <t>Entre Cuentas</t>
  </si>
  <si>
    <t>LBTR minorista hasta 2021 / SPI desde 2022</t>
  </si>
  <si>
    <t>Obs: Antes de la implementación del SPI como sistema especializado en pagos minoristas, los mismos se realizaban a traves del LBTR hasta 5.000.000 PYG</t>
  </si>
  <si>
    <t>Débito en cuenta + EMPEs (Billeteras)</t>
  </si>
  <si>
    <t>Compras en Internet+POS+QR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</si>
</sst>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 * #,##0_ ;_ * \-#,##0_ ;_ * &quot;-&quot;_ ;_ @_ "/>
    <numFmt numFmtId="165" formatCode="_ * #,##0.00_ ;_ * \-#,##0.00_ ;_ * &quot;-&quot;??_ ;_ @_ "/>
    <numFmt numFmtId="166" formatCode="0.0"/>
    <numFmt numFmtId="167" formatCode="#,##0.000"/>
    <numFmt numFmtId="168" formatCode="#,##0.0"/>
    <numFmt numFmtId="169" formatCode="0.0%"/>
    <numFmt numFmtId="170" formatCode="#,##0.000000"/>
  </numFmts>
  <fonts count="1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9"/>
      <color theme="1"/>
      <name val="Segoe UI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79998168889431442"/>
      </top>
      <bottom style="thin">
        <color theme="4" tint="0.79998168889431442"/>
      </bottom>
      <diagonal/>
    </border>
  </borders>
  <cellStyleXfs count="7">
    <xf numFmtId="0" fontId="0" fillId="0" borderId="0"/>
    <xf numFmtId="0" fontId="2" fillId="0" borderId="0"/>
    <xf numFmtId="0" fontId="2" fillId="0" borderId="0"/>
    <xf numFmtId="0" fontId="2" fillId="0" borderId="0"/>
    <xf numFmtId="164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89">
    <xf numFmtId="0" fontId="0" fillId="0" borderId="0" xfId="0"/>
    <xf numFmtId="0" fontId="1" fillId="2" borderId="1" xfId="0" applyFont="1" applyFill="1" applyBorder="1" applyAlignment="1">
      <alignment vertical="center"/>
    </xf>
    <xf numFmtId="0" fontId="4" fillId="0" borderId="1" xfId="0" applyFont="1" applyBorder="1" applyAlignment="1" applyProtection="1">
      <alignment horizontal="left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1" fontId="4" fillId="0" borderId="1" xfId="0" applyNumberFormat="1" applyFont="1" applyBorder="1" applyAlignment="1" applyProtection="1">
      <alignment horizontal="center" vertical="center"/>
      <protection locked="0"/>
    </xf>
    <xf numFmtId="0" fontId="4" fillId="0" borderId="1" xfId="0" applyFont="1" applyBorder="1" applyProtection="1">
      <protection locked="0"/>
    </xf>
    <xf numFmtId="0" fontId="1" fillId="0" borderId="0" xfId="0" applyFont="1" applyProtection="1">
      <protection locked="0"/>
    </xf>
    <xf numFmtId="0" fontId="1" fillId="2" borderId="1" xfId="0" applyFont="1" applyFill="1" applyBorder="1" applyAlignment="1" applyProtection="1">
      <alignment vertical="center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3" fontId="1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Protection="1">
      <protection locked="0"/>
    </xf>
    <xf numFmtId="0" fontId="1" fillId="0" borderId="1" xfId="0" applyFont="1" applyBorder="1" applyAlignment="1" applyProtection="1">
      <alignment vertical="center"/>
      <protection locked="0"/>
    </xf>
    <xf numFmtId="0" fontId="1" fillId="3" borderId="1" xfId="0" applyFont="1" applyFill="1" applyBorder="1" applyAlignment="1" applyProtection="1">
      <alignment vertical="center"/>
      <protection locked="0"/>
    </xf>
    <xf numFmtId="0" fontId="4" fillId="3" borderId="1" xfId="0" applyFont="1" applyFill="1" applyBorder="1" applyAlignment="1" applyProtection="1">
      <alignment horizontal="center" vertical="center"/>
      <protection locked="0"/>
    </xf>
    <xf numFmtId="1" fontId="1" fillId="0" borderId="0" xfId="0" applyNumberFormat="1" applyFont="1" applyProtection="1">
      <protection locked="0"/>
    </xf>
    <xf numFmtId="166" fontId="1" fillId="0" borderId="0" xfId="0" applyNumberFormat="1" applyFont="1" applyProtection="1">
      <protection locked="0"/>
    </xf>
    <xf numFmtId="0" fontId="1" fillId="0" borderId="0" xfId="0" applyFont="1" applyAlignment="1" applyProtection="1">
      <alignment vertical="center"/>
      <protection locked="0"/>
    </xf>
    <xf numFmtId="0" fontId="0" fillId="0" borderId="0" xfId="0" applyProtection="1">
      <protection locked="0"/>
    </xf>
    <xf numFmtId="0" fontId="5" fillId="0" borderId="0" xfId="0" applyFont="1" applyAlignment="1" applyProtection="1">
      <alignment horizontal="center"/>
      <protection locked="0"/>
    </xf>
    <xf numFmtId="3" fontId="0" fillId="0" borderId="0" xfId="0" applyNumberFormat="1" applyAlignment="1" applyProtection="1">
      <alignment horizontal="center"/>
      <protection locked="0"/>
    </xf>
    <xf numFmtId="0" fontId="4" fillId="0" borderId="0" xfId="0" applyFont="1" applyProtection="1">
      <protection locked="0"/>
    </xf>
    <xf numFmtId="0" fontId="4" fillId="0" borderId="0" xfId="0" applyFont="1" applyAlignment="1" applyProtection="1">
      <alignment horizontal="center" vertical="center"/>
      <protection locked="0"/>
    </xf>
    <xf numFmtId="3" fontId="6" fillId="0" borderId="0" xfId="0" applyNumberFormat="1" applyFont="1" applyAlignment="1" applyProtection="1">
      <alignment horizontal="center" vertical="center"/>
      <protection locked="0"/>
    </xf>
    <xf numFmtId="3" fontId="1" fillId="0" borderId="0" xfId="0" applyNumberFormat="1" applyFont="1" applyAlignment="1" applyProtection="1">
      <alignment horizontal="center"/>
      <protection locked="0"/>
    </xf>
    <xf numFmtId="3" fontId="1" fillId="3" borderId="1" xfId="0" applyNumberFormat="1" applyFont="1" applyFill="1" applyBorder="1" applyAlignment="1">
      <alignment horizontal="center" vertical="center"/>
    </xf>
    <xf numFmtId="3" fontId="0" fillId="3" borderId="1" xfId="0" applyNumberFormat="1" applyFill="1" applyBorder="1" applyAlignment="1">
      <alignment horizontal="center"/>
    </xf>
    <xf numFmtId="3" fontId="1" fillId="3" borderId="1" xfId="0" applyNumberFormat="1" applyFont="1" applyFill="1" applyBorder="1" applyAlignment="1">
      <alignment horizontal="center"/>
    </xf>
    <xf numFmtId="0" fontId="0" fillId="0" borderId="1" xfId="0" applyBorder="1" applyProtection="1">
      <protection locked="0"/>
    </xf>
    <xf numFmtId="0" fontId="5" fillId="0" borderId="1" xfId="0" applyFont="1" applyBorder="1" applyAlignment="1" applyProtection="1">
      <alignment horizontal="center"/>
      <protection locked="0"/>
    </xf>
    <xf numFmtId="0" fontId="7" fillId="0" borderId="0" xfId="0" applyFont="1" applyAlignment="1" applyProtection="1">
      <alignment vertical="center"/>
      <protection locked="0"/>
    </xf>
    <xf numFmtId="4" fontId="1" fillId="2" borderId="1" xfId="0" applyNumberFormat="1" applyFont="1" applyFill="1" applyBorder="1" applyAlignment="1" applyProtection="1">
      <alignment horizontal="center" vertical="center"/>
      <protection locked="0"/>
    </xf>
    <xf numFmtId="3" fontId="1" fillId="0" borderId="0" xfId="0" applyNumberFormat="1" applyFont="1" applyProtection="1">
      <protection locked="0"/>
    </xf>
    <xf numFmtId="167" fontId="1" fillId="2" borderId="1" xfId="0" applyNumberFormat="1" applyFont="1" applyFill="1" applyBorder="1" applyAlignment="1" applyProtection="1">
      <alignment horizontal="center" vertical="center"/>
      <protection locked="0"/>
    </xf>
    <xf numFmtId="168" fontId="0" fillId="3" borderId="1" xfId="0" applyNumberFormat="1" applyFill="1" applyBorder="1" applyAlignment="1">
      <alignment horizontal="center"/>
    </xf>
    <xf numFmtId="168" fontId="1" fillId="2" borderId="1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Protection="1">
      <protection locked="0"/>
    </xf>
    <xf numFmtId="0" fontId="1" fillId="2" borderId="0" xfId="0" applyFont="1" applyFill="1" applyProtection="1">
      <protection locked="0"/>
    </xf>
    <xf numFmtId="3" fontId="1" fillId="0" borderId="1" xfId="0" applyNumberFormat="1" applyFont="1" applyBorder="1" applyAlignment="1" applyProtection="1">
      <alignment horizontal="center" vertical="center"/>
      <protection locked="0"/>
    </xf>
    <xf numFmtId="0" fontId="0" fillId="0" borderId="0" xfId="0" applyAlignment="1">
      <alignment vertical="center"/>
    </xf>
    <xf numFmtId="3" fontId="1" fillId="4" borderId="1" xfId="0" applyNumberFormat="1" applyFont="1" applyFill="1" applyBorder="1" applyAlignment="1" applyProtection="1">
      <alignment horizontal="center" vertical="center"/>
      <protection locked="0"/>
    </xf>
    <xf numFmtId="0" fontId="1" fillId="4" borderId="1" xfId="0" applyFont="1" applyFill="1" applyBorder="1" applyProtection="1">
      <protection locked="0"/>
    </xf>
    <xf numFmtId="3" fontId="8" fillId="4" borderId="1" xfId="0" applyNumberFormat="1" applyFont="1" applyFill="1" applyBorder="1" applyAlignment="1" applyProtection="1">
      <alignment horizontal="center" vertical="center"/>
      <protection locked="0"/>
    </xf>
    <xf numFmtId="11" fontId="1" fillId="0" borderId="0" xfId="0" applyNumberFormat="1" applyFont="1" applyProtection="1">
      <protection locked="0"/>
    </xf>
    <xf numFmtId="168" fontId="1" fillId="0" borderId="1" xfId="0" applyNumberFormat="1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0" fontId="1" fillId="0" borderId="1" xfId="0" applyFont="1" applyBorder="1"/>
    <xf numFmtId="168" fontId="1" fillId="3" borderId="1" xfId="0" applyNumberFormat="1" applyFont="1" applyFill="1" applyBorder="1" applyAlignment="1">
      <alignment horizontal="center" vertical="center"/>
    </xf>
    <xf numFmtId="168" fontId="1" fillId="0" borderId="1" xfId="0" applyNumberFormat="1" applyFont="1" applyBorder="1" applyAlignment="1" applyProtection="1">
      <alignment horizontal="center" vertical="center"/>
      <protection locked="0"/>
    </xf>
    <xf numFmtId="168" fontId="1" fillId="0" borderId="0" xfId="0" applyNumberFormat="1" applyFont="1" applyAlignment="1" applyProtection="1">
      <alignment horizontal="center"/>
      <protection locked="0"/>
    </xf>
    <xf numFmtId="165" fontId="0" fillId="0" borderId="2" xfId="0" applyNumberFormat="1" applyBorder="1"/>
    <xf numFmtId="0" fontId="2" fillId="2" borderId="1" xfId="0" applyFont="1" applyFill="1" applyBorder="1" applyAlignment="1" applyProtection="1">
      <alignment vertical="center"/>
      <protection locked="0"/>
    </xf>
    <xf numFmtId="0" fontId="2" fillId="0" borderId="1" xfId="0" applyFont="1" applyBorder="1" applyAlignment="1" applyProtection="1">
      <alignment vertical="center"/>
      <protection locked="0"/>
    </xf>
    <xf numFmtId="0" fontId="9" fillId="0" borderId="1" xfId="0" applyFont="1" applyBorder="1" applyAlignment="1" applyProtection="1">
      <alignment horizontal="left" vertical="center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1" fontId="9" fillId="0" borderId="1" xfId="0" applyNumberFormat="1" applyFont="1" applyBorder="1" applyAlignment="1" applyProtection="1">
      <alignment horizontal="center" vertical="center"/>
      <protection locked="0"/>
    </xf>
    <xf numFmtId="0" fontId="9" fillId="0" borderId="1" xfId="0" applyFont="1" applyBorder="1" applyProtection="1">
      <protection locked="0"/>
    </xf>
    <xf numFmtId="0" fontId="2" fillId="0" borderId="0" xfId="0" applyFont="1" applyProtection="1">
      <protection locked="0"/>
    </xf>
    <xf numFmtId="3" fontId="2" fillId="0" borderId="1" xfId="0" applyNumberFormat="1" applyFont="1" applyBorder="1" applyAlignment="1" applyProtection="1">
      <alignment horizontal="center" vertical="center"/>
      <protection locked="0"/>
    </xf>
    <xf numFmtId="0" fontId="2" fillId="0" borderId="1" xfId="0" applyFont="1" applyBorder="1" applyProtection="1">
      <protection locked="0"/>
    </xf>
    <xf numFmtId="4" fontId="2" fillId="0" borderId="1" xfId="0" applyNumberFormat="1" applyFont="1" applyBorder="1" applyAlignment="1" applyProtection="1">
      <alignment horizontal="center" vertical="center"/>
      <protection locked="0"/>
    </xf>
    <xf numFmtId="3" fontId="2" fillId="0" borderId="1" xfId="0" applyNumberFormat="1" applyFont="1" applyBorder="1" applyAlignment="1">
      <alignment horizontal="center" vertical="center"/>
    </xf>
    <xf numFmtId="1" fontId="2" fillId="0" borderId="0" xfId="0" applyNumberFormat="1" applyFont="1" applyProtection="1">
      <protection locked="0"/>
    </xf>
    <xf numFmtId="4" fontId="2" fillId="0" borderId="1" xfId="0" applyNumberFormat="1" applyFont="1" applyBorder="1" applyProtection="1">
      <protection locked="0"/>
    </xf>
    <xf numFmtId="0" fontId="10" fillId="0" borderId="0" xfId="0" applyFont="1"/>
    <xf numFmtId="166" fontId="2" fillId="0" borderId="0" xfId="0" applyNumberFormat="1" applyFont="1" applyProtection="1">
      <protection locked="0"/>
    </xf>
    <xf numFmtId="4" fontId="2" fillId="0" borderId="0" xfId="0" applyNumberFormat="1" applyFont="1" applyProtection="1">
      <protection locked="0"/>
    </xf>
    <xf numFmtId="0" fontId="9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3" fontId="2" fillId="0" borderId="0" xfId="0" applyNumberFormat="1" applyFont="1" applyAlignment="1" applyProtection="1">
      <alignment horizontal="center"/>
      <protection locked="0"/>
    </xf>
    <xf numFmtId="0" fontId="10" fillId="0" borderId="0" xfId="0" applyFont="1" applyProtection="1">
      <protection locked="0"/>
    </xf>
    <xf numFmtId="0" fontId="11" fillId="0" borderId="0" xfId="0" applyFont="1" applyAlignment="1" applyProtection="1">
      <alignment horizontal="center"/>
      <protection locked="0"/>
    </xf>
    <xf numFmtId="3" fontId="10" fillId="0" borderId="0" xfId="0" applyNumberFormat="1" applyFont="1" applyAlignment="1" applyProtection="1">
      <alignment horizontal="center"/>
      <protection locked="0"/>
    </xf>
    <xf numFmtId="0" fontId="9" fillId="0" borderId="0" xfId="0" applyFont="1" applyProtection="1">
      <protection locked="0"/>
    </xf>
    <xf numFmtId="0" fontId="10" fillId="0" borderId="1" xfId="0" applyFont="1" applyBorder="1" applyProtection="1">
      <protection locked="0"/>
    </xf>
    <xf numFmtId="0" fontId="11" fillId="0" borderId="1" xfId="0" applyFont="1" applyBorder="1" applyAlignment="1" applyProtection="1">
      <alignment horizontal="center"/>
      <protection locked="0"/>
    </xf>
    <xf numFmtId="3" fontId="10" fillId="0" borderId="1" xfId="0" applyNumberFormat="1" applyFont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3" fontId="12" fillId="0" borderId="0" xfId="0" applyNumberFormat="1" applyFont="1" applyAlignment="1" applyProtection="1">
      <alignment horizontal="center" vertical="center"/>
      <protection locked="0"/>
    </xf>
    <xf numFmtId="168" fontId="2" fillId="0" borderId="1" xfId="0" applyNumberFormat="1" applyFont="1" applyBorder="1" applyAlignment="1">
      <alignment horizontal="center" vertical="center"/>
    </xf>
    <xf numFmtId="168" fontId="2" fillId="0" borderId="1" xfId="0" applyNumberFormat="1" applyFont="1" applyBorder="1" applyAlignment="1" applyProtection="1">
      <alignment horizontal="center" vertical="center"/>
      <protection locked="0"/>
    </xf>
    <xf numFmtId="4" fontId="2" fillId="0" borderId="1" xfId="0" applyNumberFormat="1" applyFont="1" applyBorder="1" applyAlignment="1">
      <alignment horizontal="center" vertical="center"/>
    </xf>
    <xf numFmtId="168" fontId="1" fillId="3" borderId="1" xfId="0" applyNumberFormat="1" applyFont="1" applyFill="1" applyBorder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167" fontId="1" fillId="3" borderId="1" xfId="0" applyNumberFormat="1" applyFont="1" applyFill="1" applyBorder="1" applyAlignment="1">
      <alignment horizontal="center"/>
    </xf>
    <xf numFmtId="9" fontId="1" fillId="0" borderId="0" xfId="6" applyFont="1" applyProtection="1">
      <protection locked="0"/>
    </xf>
    <xf numFmtId="169" fontId="1" fillId="0" borderId="0" xfId="6" applyNumberFormat="1" applyFont="1" applyProtection="1">
      <protection locked="0"/>
    </xf>
    <xf numFmtId="170" fontId="2" fillId="0" borderId="1" xfId="0" applyNumberFormat="1" applyFont="1" applyBorder="1" applyAlignment="1">
      <alignment horizontal="center" vertical="center"/>
    </xf>
    <xf numFmtId="170" fontId="2" fillId="0" borderId="1" xfId="0" applyNumberFormat="1" applyFont="1" applyBorder="1" applyAlignment="1" applyProtection="1">
      <alignment horizontal="center" vertical="center"/>
      <protection locked="0"/>
    </xf>
  </cellXfs>
  <cellStyles count="7">
    <cellStyle name="Millares [0] 2" xfId="4" xr:uid="{B4689A67-A714-4009-81CE-2FE3A8A9FA02}"/>
    <cellStyle name="Millares 2" xfId="5" xr:uid="{8E2FA8C1-CB37-463A-A860-A8B217E46987}"/>
    <cellStyle name="Normal" xfId="0" builtinId="0"/>
    <cellStyle name="Normal 2" xfId="1" xr:uid="{F8963B83-F431-42C6-A6DC-BC72722DAB2F}"/>
    <cellStyle name="Normal 2 2 2" xfId="2" xr:uid="{5649E6BF-1913-4282-ACBF-CE608974D61F}"/>
    <cellStyle name="Normal 3 3" xfId="3" xr:uid="{D04240D0-EBB0-41E4-881E-1160CE154ED1}"/>
    <cellStyle name="Porcentaje" xfId="6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39.xml.rels><?xml version="1.0" encoding="UTF-8" standalone="yes"?>
<Relationships xmlns="http://schemas.openxmlformats.org/package/2006/relationships"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0.xml.rels><?xml version="1.0" encoding="UTF-8" standalone="yes"?>
<Relationships xmlns="http://schemas.openxmlformats.org/package/2006/relationships"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41.xml.rels><?xml version="1.0" encoding="UTF-8" standalone="yes"?>
<Relationships xmlns="http://schemas.openxmlformats.org/package/2006/relationships"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42.xml.rels><?xml version="1.0" encoding="UTF-8" standalone="yes"?>
<Relationships xmlns="http://schemas.openxmlformats.org/package/2006/relationships"><Relationship Id="rId2" Type="http://schemas.microsoft.com/office/2011/relationships/chartColorStyle" Target="colors41.xml"/><Relationship Id="rId1" Type="http://schemas.microsoft.com/office/2011/relationships/chartStyle" Target="style41.xml"/></Relationships>
</file>

<file path=xl/charts/_rels/chart43.xml.rels><?xml version="1.0" encoding="UTF-8" standalone="yes"?>
<Relationships xmlns="http://schemas.openxmlformats.org/package/2006/relationships"><Relationship Id="rId2" Type="http://schemas.microsoft.com/office/2011/relationships/chartColorStyle" Target="colors42.xml"/><Relationship Id="rId1" Type="http://schemas.microsoft.com/office/2011/relationships/chartStyle" Target="style42.xml"/></Relationships>
</file>

<file path=xl/charts/_rels/chart44.xml.rels><?xml version="1.0" encoding="UTF-8" standalone="yes"?>
<Relationships xmlns="http://schemas.openxmlformats.org/package/2006/relationships"><Relationship Id="rId2" Type="http://schemas.microsoft.com/office/2011/relationships/chartColorStyle" Target="colors43.xml"/><Relationship Id="rId1" Type="http://schemas.microsoft.com/office/2011/relationships/chartStyle" Target="style43.xml"/></Relationships>
</file>

<file path=xl/charts/_rels/chart45.xml.rels><?xml version="1.0" encoding="UTF-8" standalone="yes"?>
<Relationships xmlns="http://schemas.openxmlformats.org/package/2006/relationships"><Relationship Id="rId2" Type="http://schemas.microsoft.com/office/2011/relationships/chartColorStyle" Target="colors44.xml"/><Relationship Id="rId1" Type="http://schemas.microsoft.com/office/2011/relationships/chartStyle" Target="style44.xml"/></Relationships>
</file>

<file path=xl/charts/_rels/chart46.xml.rels><?xml version="1.0" encoding="UTF-8" standalone="yes"?>
<Relationships xmlns="http://schemas.openxmlformats.org/package/2006/relationships"><Relationship Id="rId2" Type="http://schemas.microsoft.com/office/2011/relationships/chartColorStyle" Target="colors45.xml"/><Relationship Id="rId1" Type="http://schemas.microsoft.com/office/2011/relationships/chartStyle" Target="style45.xml"/></Relationships>
</file>

<file path=xl/charts/_rels/chart47.xml.rels><?xml version="1.0" encoding="UTF-8" standalone="yes"?>
<Relationships xmlns="http://schemas.openxmlformats.org/package/2006/relationships"><Relationship Id="rId2" Type="http://schemas.microsoft.com/office/2011/relationships/chartColorStyle" Target="colors46.xml"/><Relationship Id="rId1" Type="http://schemas.microsoft.com/office/2011/relationships/chartStyle" Target="style46.xml"/></Relationships>
</file>

<file path=xl/charts/_rels/chart48.xml.rels><?xml version="1.0" encoding="UTF-8" standalone="yes"?>
<Relationships xmlns="http://schemas.openxmlformats.org/package/2006/relationships"><Relationship Id="rId2" Type="http://schemas.microsoft.com/office/2011/relationships/chartColorStyle" Target="colors47.xml"/><Relationship Id="rId1" Type="http://schemas.microsoft.com/office/2011/relationships/chartStyle" Target="style47.xml"/></Relationships>
</file>

<file path=xl/charts/_rels/chart49.xml.rels><?xml version="1.0" encoding="UTF-8" standalone="yes"?>
<Relationships xmlns="http://schemas.openxmlformats.org/package/2006/relationships"><Relationship Id="rId2" Type="http://schemas.microsoft.com/office/2011/relationships/chartColorStyle" Target="colors48.xml"/><Relationship Id="rId1" Type="http://schemas.microsoft.com/office/2011/relationships/chartStyle" Target="style48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50.xml.rels><?xml version="1.0" encoding="UTF-8" standalone="yes"?>
<Relationships xmlns="http://schemas.openxmlformats.org/package/2006/relationships"><Relationship Id="rId2" Type="http://schemas.microsoft.com/office/2011/relationships/chartColorStyle" Target="colors49.xml"/><Relationship Id="rId1" Type="http://schemas.microsoft.com/office/2011/relationships/chartStyle" Target="style49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E" b="1">
                <a:solidFill>
                  <a:sysClr val="windowText" lastClr="000000"/>
                </a:solidFill>
              </a:rPr>
              <a:t>2024</a:t>
            </a:r>
          </a:p>
        </c:rich>
      </c:tx>
      <c:layout>
        <c:manualLayout>
          <c:xMode val="edge"/>
          <c:yMode val="edge"/>
          <c:x val="0.49669444444444444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>
        <c:manualLayout>
          <c:layoutTarget val="inner"/>
          <c:xMode val="edge"/>
          <c:yMode val="edge"/>
          <c:x val="0.34624671916010497"/>
          <c:y val="0.21559565470982794"/>
          <c:w val="0.3936178915135608"/>
          <c:h val="0.65602981918926806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DE2-4649-9EF6-B26FD23CD6B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DE2-4649-9EF6-B26FD23CD6B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DE2-4649-9EF6-B26FD23CD6B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7DE2-4649-9EF6-B26FD23CD6B9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7DE2-4649-9EF6-B26FD23CD6B9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7DE2-4649-9EF6-B26FD23CD6B9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7DE2-4649-9EF6-B26FD23CD6B9}"/>
              </c:ext>
            </c:extLst>
          </c:dPt>
          <c:dLbls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DE2-4649-9EF6-B26FD23CD6B9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7DE2-4649-9EF6-B26FD23CD6B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AR!$B$75:$B$81</c:f>
              <c:strCache>
                <c:ptCount val="7"/>
                <c:pt idx="0">
                  <c:v>Transferencias</c:v>
                </c:pt>
                <c:pt idx="1">
                  <c:v>Débitos directos</c:v>
                </c:pt>
                <c:pt idx="2">
                  <c:v>Tarjeta de débito</c:v>
                </c:pt>
                <c:pt idx="3">
                  <c:v>Tarjeta de crédito</c:v>
                </c:pt>
                <c:pt idx="4">
                  <c:v>Tarjeta prepago</c:v>
                </c:pt>
                <c:pt idx="5">
                  <c:v>Cheques</c:v>
                </c:pt>
                <c:pt idx="6">
                  <c:v>Otros</c:v>
                </c:pt>
              </c:strCache>
            </c:strRef>
          </c:cat>
          <c:val>
            <c:numRef>
              <c:f>AR!$K$75:$K$81</c:f>
              <c:numCache>
                <c:formatCode>#,##0</c:formatCode>
                <c:ptCount val="7"/>
                <c:pt idx="0">
                  <c:v>171.99199712192836</c:v>
                </c:pt>
                <c:pt idx="1">
                  <c:v>4.017178294532096</c:v>
                </c:pt>
                <c:pt idx="2">
                  <c:v>83.18123326138992</c:v>
                </c:pt>
                <c:pt idx="3">
                  <c:v>53.370965520951081</c:v>
                </c:pt>
                <c:pt idx="4">
                  <c:v>11.532546614646773</c:v>
                </c:pt>
                <c:pt idx="5">
                  <c:v>1.6197780554129833</c:v>
                </c:pt>
                <c:pt idx="6">
                  <c:v>0.13267585207643134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7DE2-4649-9EF6-B26FD23CD6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E" b="1">
                <a:solidFill>
                  <a:sysClr val="windowText" lastClr="000000"/>
                </a:solidFill>
              </a:rPr>
              <a:t>Pagos</a:t>
            </a:r>
            <a:r>
              <a:rPr lang="es-PE" b="1" baseline="0">
                <a:solidFill>
                  <a:sysClr val="windowText" lastClr="000000"/>
                </a:solidFill>
              </a:rPr>
              <a:t> Inmediatos por adulto (18+)</a:t>
            </a:r>
            <a:endParaRPr lang="es-PE" b="1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8EE-42A6-8A1F-2D51AD53532A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8EE-42A6-8A1F-2D51AD53532A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8EE-42A6-8A1F-2D51AD53532A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8EE-42A6-8A1F-2D51AD53532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BO!$D$72:$K$72</c:f>
              <c:numCache>
                <c:formatCode>0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BO!$D$82:$K$82</c:f>
              <c:numCache>
                <c:formatCode>#,##0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1.4634056048957673</c:v>
                </c:pt>
                <c:pt idx="5">
                  <c:v>5.6518748068872311</c:v>
                </c:pt>
                <c:pt idx="6">
                  <c:v>19.54312954870344</c:v>
                </c:pt>
                <c:pt idx="7">
                  <c:v>67.712538932438832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8D-4349-AEC7-41F670E5B7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67926400"/>
        <c:axId val="967924600"/>
      </c:barChart>
      <c:catAx>
        <c:axId val="967926400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967924600"/>
        <c:crosses val="autoZero"/>
        <c:auto val="1"/>
        <c:lblAlgn val="ctr"/>
        <c:lblOffset val="100"/>
        <c:noMultiLvlLbl val="0"/>
      </c:catAx>
      <c:valAx>
        <c:axId val="9679246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9679264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PE" b="1"/>
              <a:t>2024</a:t>
            </a:r>
          </a:p>
        </c:rich>
      </c:tx>
      <c:layout>
        <c:manualLayout>
          <c:xMode val="edge"/>
          <c:yMode val="edge"/>
          <c:x val="0.49669444444444444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>
        <c:manualLayout>
          <c:layoutTarget val="inner"/>
          <c:xMode val="edge"/>
          <c:yMode val="edge"/>
          <c:x val="0.34624671916010497"/>
          <c:y val="0.21559565470982794"/>
          <c:w val="0.3936178915135608"/>
          <c:h val="0.65602981918926806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8230-447D-83AE-4008A579146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8230-447D-83AE-4008A579146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8230-447D-83AE-4008A579146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8230-447D-83AE-4008A579146F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8230-447D-83AE-4008A579146F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8230-447D-83AE-4008A579146F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8230-447D-83AE-4008A579146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BR!$B$75:$B$81</c:f>
              <c:strCache>
                <c:ptCount val="7"/>
                <c:pt idx="0">
                  <c:v>Transferencias</c:v>
                </c:pt>
                <c:pt idx="1">
                  <c:v>Débitos directos</c:v>
                </c:pt>
                <c:pt idx="2">
                  <c:v>Tarjeta de débito</c:v>
                </c:pt>
                <c:pt idx="3">
                  <c:v>Tarjeta de crédito</c:v>
                </c:pt>
                <c:pt idx="4">
                  <c:v>Tarjeta prepago</c:v>
                </c:pt>
                <c:pt idx="5">
                  <c:v>Cheques</c:v>
                </c:pt>
                <c:pt idx="6">
                  <c:v>Otros</c:v>
                </c:pt>
              </c:strCache>
            </c:strRef>
          </c:cat>
          <c:val>
            <c:numRef>
              <c:f>BR!$K$75:$K$81</c:f>
              <c:numCache>
                <c:formatCode>#,##0</c:formatCode>
                <c:ptCount val="7"/>
                <c:pt idx="0">
                  <c:v>409.4297050810693</c:v>
                </c:pt>
                <c:pt idx="1">
                  <c:v>68.112133032794873</c:v>
                </c:pt>
                <c:pt idx="2">
                  <c:v>101.5278612280421</c:v>
                </c:pt>
                <c:pt idx="3">
                  <c:v>123.71252579447247</c:v>
                </c:pt>
                <c:pt idx="4">
                  <c:v>76.212957957383452</c:v>
                </c:pt>
                <c:pt idx="5">
                  <c:v>1.0960611990679434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8230-447D-83AE-4008A57914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E" b="1">
                <a:solidFill>
                  <a:sysClr val="windowText" lastClr="000000"/>
                </a:solidFill>
              </a:rPr>
              <a:t>Pagos</a:t>
            </a:r>
            <a:r>
              <a:rPr lang="es-PE" b="1" baseline="0">
                <a:solidFill>
                  <a:sysClr val="windowText" lastClr="000000"/>
                </a:solidFill>
              </a:rPr>
              <a:t> respecto al PBI</a:t>
            </a:r>
            <a:endParaRPr lang="es-PE" b="1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##,0\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BR!$D$1:$K$1</c:f>
              <c:numCache>
                <c:formatCode>0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BR!$D$73:$K$73</c:f>
              <c:numCache>
                <c:formatCode>#,##0.0</c:formatCode>
                <c:ptCount val="8"/>
                <c:pt idx="0">
                  <c:v>5.6180346773238137</c:v>
                </c:pt>
                <c:pt idx="1">
                  <c:v>6.0124701210078157</c:v>
                </c:pt>
                <c:pt idx="2">
                  <c:v>6.3169458236303822</c:v>
                </c:pt>
                <c:pt idx="3">
                  <c:v>7.0431862274613515</c:v>
                </c:pt>
                <c:pt idx="4">
                  <c:v>7.9797729514356028</c:v>
                </c:pt>
                <c:pt idx="5">
                  <c:v>8.663698193904084</c:v>
                </c:pt>
                <c:pt idx="6">
                  <c:v>8.5998456191806198</c:v>
                </c:pt>
                <c:pt idx="7" formatCode="#,##0">
                  <c:v>8.594613461650761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76-411D-9FFB-7652647B79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67926400"/>
        <c:axId val="967924600"/>
      </c:barChart>
      <c:catAx>
        <c:axId val="967926400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967924600"/>
        <c:crosses val="autoZero"/>
        <c:auto val="1"/>
        <c:lblAlgn val="ctr"/>
        <c:lblOffset val="100"/>
        <c:noMultiLvlLbl val="0"/>
      </c:catAx>
      <c:valAx>
        <c:axId val="9679246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9679264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E" b="1">
                <a:solidFill>
                  <a:sysClr val="windowText" lastClr="000000"/>
                </a:solidFill>
              </a:rPr>
              <a:t>Pagos</a:t>
            </a:r>
            <a:r>
              <a:rPr lang="es-PE" b="1" baseline="0">
                <a:solidFill>
                  <a:sysClr val="windowText" lastClr="000000"/>
                </a:solidFill>
              </a:rPr>
              <a:t> percapita</a:t>
            </a:r>
            <a:endParaRPr lang="es-PE" b="1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BR!$D$1:$K$1</c:f>
              <c:numCache>
                <c:formatCode>0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BR!$D$74:$K$74</c:f>
              <c:numCache>
                <c:formatCode>#,##0</c:formatCode>
                <c:ptCount val="8"/>
                <c:pt idx="0">
                  <c:v>164.58092722019521</c:v>
                </c:pt>
                <c:pt idx="1">
                  <c:v>178.03832397484427</c:v>
                </c:pt>
                <c:pt idx="2">
                  <c:v>212.49571474980348</c:v>
                </c:pt>
                <c:pt idx="3">
                  <c:v>241.85102842182098</c:v>
                </c:pt>
                <c:pt idx="4">
                  <c:v>346.43591350637342</c:v>
                </c:pt>
                <c:pt idx="5">
                  <c:v>484.48751160069696</c:v>
                </c:pt>
                <c:pt idx="6">
                  <c:v>625.63798089327349</c:v>
                </c:pt>
                <c:pt idx="7">
                  <c:v>780.09124429283008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6A-431F-9608-4908B22F0D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67926400"/>
        <c:axId val="967924600"/>
      </c:barChart>
      <c:catAx>
        <c:axId val="967926400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967924600"/>
        <c:crosses val="autoZero"/>
        <c:auto val="1"/>
        <c:lblAlgn val="ctr"/>
        <c:lblOffset val="100"/>
        <c:noMultiLvlLbl val="0"/>
      </c:catAx>
      <c:valAx>
        <c:axId val="9679246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9679264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bg2">
                    <a:lumMod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PE" b="1">
                <a:solidFill>
                  <a:schemeClr val="bg2">
                    <a:lumMod val="25000"/>
                  </a:schemeClr>
                </a:solidFill>
              </a:rPr>
              <a:t>2017</a:t>
            </a:r>
          </a:p>
        </c:rich>
      </c:tx>
      <c:layout>
        <c:manualLayout>
          <c:xMode val="edge"/>
          <c:yMode val="edge"/>
          <c:x val="0.67133333333333334"/>
          <c:y val="3.24074074074074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bg2">
                  <a:lumMod val="25000"/>
                </a:schemeClr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>
        <c:manualLayout>
          <c:layoutTarget val="inner"/>
          <c:xMode val="edge"/>
          <c:yMode val="edge"/>
          <c:x val="0.50458005249343829"/>
          <c:y val="0.21559565470982797"/>
          <c:w val="0.3936178915135608"/>
          <c:h val="0.65602981918926806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751-4A17-B35E-00028A63B52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751-4A17-B35E-00028A63B52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751-4A17-B35E-00028A63B52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7751-4A17-B35E-00028A63B529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7751-4A17-B35E-00028A63B529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7751-4A17-B35E-00028A63B529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7751-4A17-B35E-00028A63B52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BR!$B$75:$B$81</c:f>
              <c:strCache>
                <c:ptCount val="7"/>
                <c:pt idx="0">
                  <c:v>Transferencias</c:v>
                </c:pt>
                <c:pt idx="1">
                  <c:v>Débitos directos</c:v>
                </c:pt>
                <c:pt idx="2">
                  <c:v>Tarjeta de débito</c:v>
                </c:pt>
                <c:pt idx="3">
                  <c:v>Tarjeta de crédito</c:v>
                </c:pt>
                <c:pt idx="4">
                  <c:v>Tarjeta prepago</c:v>
                </c:pt>
                <c:pt idx="5">
                  <c:v>Cheques</c:v>
                </c:pt>
                <c:pt idx="6">
                  <c:v>Otros</c:v>
                </c:pt>
              </c:strCache>
            </c:strRef>
          </c:cat>
          <c:val>
            <c:numRef>
              <c:f>BR!$D$75:$D$81</c:f>
              <c:numCache>
                <c:formatCode>#,##0</c:formatCode>
                <c:ptCount val="7"/>
                <c:pt idx="0">
                  <c:v>28.784668160991924</c:v>
                </c:pt>
                <c:pt idx="1">
                  <c:v>35.612029648329965</c:v>
                </c:pt>
                <c:pt idx="2">
                  <c:v>52.686996311080833</c:v>
                </c:pt>
                <c:pt idx="3">
                  <c:v>42.473713144864867</c:v>
                </c:pt>
                <c:pt idx="4">
                  <c:v>0.17156692371958898</c:v>
                </c:pt>
                <c:pt idx="5">
                  <c:v>4.8519530312080166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7751-4A17-B35E-00028A63B529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8123797025371826E-2"/>
          <c:y val="0.19502260134149893"/>
          <c:w val="0.34264129483814521"/>
          <c:h val="0.6799773986585011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E" b="1">
                <a:solidFill>
                  <a:sysClr val="windowText" lastClr="000000"/>
                </a:solidFill>
              </a:rPr>
              <a:t>Pagos</a:t>
            </a:r>
            <a:r>
              <a:rPr lang="es-PE" b="1" baseline="0">
                <a:solidFill>
                  <a:sysClr val="windowText" lastClr="000000"/>
                </a:solidFill>
              </a:rPr>
              <a:t> Inmediatos percapita</a:t>
            </a:r>
            <a:endParaRPr lang="es-PE" b="1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BR!$D$1:$K$1</c:f>
              <c:numCache>
                <c:formatCode>0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BR!$D$82:$K$82</c:f>
              <c:numCache>
                <c:formatCode>#,##0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0.98999461766557872</c:v>
                </c:pt>
                <c:pt idx="4">
                  <c:v>50.685610140122847</c:v>
                </c:pt>
                <c:pt idx="5">
                  <c:v>128.2141362535738</c:v>
                </c:pt>
                <c:pt idx="6">
                  <c:v>225.98858628722309</c:v>
                </c:pt>
                <c:pt idx="7">
                  <c:v>348.30583866751761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61-4F59-8631-E1D637E6D0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67926400"/>
        <c:axId val="967924600"/>
      </c:barChart>
      <c:catAx>
        <c:axId val="967926400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967924600"/>
        <c:crosses val="autoZero"/>
        <c:auto val="1"/>
        <c:lblAlgn val="ctr"/>
        <c:lblOffset val="100"/>
        <c:noMultiLvlLbl val="0"/>
      </c:catAx>
      <c:valAx>
        <c:axId val="9679246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9679264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PE" b="1"/>
              <a:t>2024</a:t>
            </a:r>
          </a:p>
        </c:rich>
      </c:tx>
      <c:layout>
        <c:manualLayout>
          <c:xMode val="edge"/>
          <c:yMode val="edge"/>
          <c:x val="0.49669444444444444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>
        <c:manualLayout>
          <c:layoutTarget val="inner"/>
          <c:xMode val="edge"/>
          <c:yMode val="edge"/>
          <c:x val="0.34624671916010497"/>
          <c:y val="0.21559565470982794"/>
          <c:w val="0.3936178915135608"/>
          <c:h val="0.65602981918926806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344-48D3-B3EA-C3DBC2C4674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344-48D3-B3EA-C3DBC2C4674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0344-48D3-B3EA-C3DBC2C4674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0344-48D3-B3EA-C3DBC2C4674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0344-48D3-B3EA-C3DBC2C4674D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0344-48D3-B3EA-C3DBC2C4674D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0344-48D3-B3EA-C3DBC2C4674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CH!$B$75:$B$81</c:f>
              <c:strCache>
                <c:ptCount val="7"/>
                <c:pt idx="0">
                  <c:v>Transferencias</c:v>
                </c:pt>
                <c:pt idx="1">
                  <c:v>Débitos directos</c:v>
                </c:pt>
                <c:pt idx="2">
                  <c:v>Tarjeta de débito</c:v>
                </c:pt>
                <c:pt idx="3">
                  <c:v>Tarjeta de crédito</c:v>
                </c:pt>
                <c:pt idx="4">
                  <c:v>Tarjeta prepago</c:v>
                </c:pt>
                <c:pt idx="5">
                  <c:v>Cheques</c:v>
                </c:pt>
                <c:pt idx="6">
                  <c:v>Otros</c:v>
                </c:pt>
              </c:strCache>
            </c:strRef>
          </c:cat>
          <c:val>
            <c:numRef>
              <c:f>CH!$K$75:$K$81</c:f>
              <c:numCache>
                <c:formatCode>#,##0</c:formatCode>
                <c:ptCount val="7"/>
                <c:pt idx="0">
                  <c:v>117.2277820857155</c:v>
                </c:pt>
                <c:pt idx="1">
                  <c:v>5.3397321463439393</c:v>
                </c:pt>
                <c:pt idx="2">
                  <c:v>254.81808829832309</c:v>
                </c:pt>
                <c:pt idx="3">
                  <c:v>57.349180930455965</c:v>
                </c:pt>
                <c:pt idx="4">
                  <c:v>10.837334589835512</c:v>
                </c:pt>
                <c:pt idx="5">
                  <c:v>1.7297404278355748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0344-48D3-B3EA-C3DBC2C467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E" b="1">
                <a:solidFill>
                  <a:sysClr val="windowText" lastClr="000000"/>
                </a:solidFill>
              </a:rPr>
              <a:t>Pagos</a:t>
            </a:r>
            <a:r>
              <a:rPr lang="es-PE" b="1" baseline="0">
                <a:solidFill>
                  <a:sysClr val="windowText" lastClr="000000"/>
                </a:solidFill>
              </a:rPr>
              <a:t> respecto al PBI</a:t>
            </a:r>
            <a:endParaRPr lang="es-PE" b="1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##,0\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CH!$D$1:$K$1</c:f>
              <c:numCache>
                <c:formatCode>0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CH!$D$73:$K$73</c:f>
              <c:numCache>
                <c:formatCode>#,##0.0</c:formatCode>
                <c:ptCount val="8"/>
                <c:pt idx="0">
                  <c:v>5.0124563721710675</c:v>
                </c:pt>
                <c:pt idx="1">
                  <c:v>5.2900643149944058</c:v>
                </c:pt>
                <c:pt idx="2">
                  <c:v>6.4596735062573751</c:v>
                </c:pt>
                <c:pt idx="3">
                  <c:v>6.3188954550720888</c:v>
                </c:pt>
                <c:pt idx="4">
                  <c:v>5.6633131214892645</c:v>
                </c:pt>
                <c:pt idx="5">
                  <c:v>6.0710335897349017</c:v>
                </c:pt>
                <c:pt idx="6">
                  <c:v>4.9920792964257545</c:v>
                </c:pt>
                <c:pt idx="7">
                  <c:v>5.5560330426284867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CF-4E52-9A93-CCA3542E43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67926400"/>
        <c:axId val="967924600"/>
      </c:barChart>
      <c:catAx>
        <c:axId val="967926400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967924600"/>
        <c:crosses val="autoZero"/>
        <c:auto val="1"/>
        <c:lblAlgn val="ctr"/>
        <c:lblOffset val="100"/>
        <c:noMultiLvlLbl val="0"/>
      </c:catAx>
      <c:valAx>
        <c:axId val="9679246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9679264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E" b="1">
                <a:solidFill>
                  <a:sysClr val="windowText" lastClr="000000"/>
                </a:solidFill>
              </a:rPr>
              <a:t>Pagos</a:t>
            </a:r>
            <a:r>
              <a:rPr lang="es-PE" b="1" baseline="0">
                <a:solidFill>
                  <a:sysClr val="windowText" lastClr="000000"/>
                </a:solidFill>
              </a:rPr>
              <a:t> percapita</a:t>
            </a:r>
            <a:endParaRPr lang="es-PE" b="1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CH!$D$1:$K$1</c:f>
              <c:numCache>
                <c:formatCode>0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CH!$D$74:$K$74</c:f>
              <c:numCache>
                <c:formatCode>#,##0</c:formatCode>
                <c:ptCount val="8"/>
                <c:pt idx="0">
                  <c:v>138.97638383949476</c:v>
                </c:pt>
                <c:pt idx="1">
                  <c:v>161.8575359517086</c:v>
                </c:pt>
                <c:pt idx="2">
                  <c:v>186.73604837353804</c:v>
                </c:pt>
                <c:pt idx="3">
                  <c:v>186.31695781090812</c:v>
                </c:pt>
                <c:pt idx="4">
                  <c:v>270.1394457486108</c:v>
                </c:pt>
                <c:pt idx="5">
                  <c:v>330.50305618111327</c:v>
                </c:pt>
                <c:pt idx="6">
                  <c:v>383.33925923982605</c:v>
                </c:pt>
                <c:pt idx="7">
                  <c:v>447.30185847850959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33E-46BC-B629-B3674F1915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67926400"/>
        <c:axId val="967924600"/>
      </c:barChart>
      <c:catAx>
        <c:axId val="967926400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967924600"/>
        <c:crosses val="autoZero"/>
        <c:auto val="1"/>
        <c:lblAlgn val="ctr"/>
        <c:lblOffset val="100"/>
        <c:noMultiLvlLbl val="0"/>
      </c:catAx>
      <c:valAx>
        <c:axId val="9679246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9679264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bg2">
                    <a:lumMod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PE" b="1">
                <a:solidFill>
                  <a:schemeClr val="bg2">
                    <a:lumMod val="25000"/>
                  </a:schemeClr>
                </a:solidFill>
              </a:rPr>
              <a:t>2017</a:t>
            </a:r>
          </a:p>
        </c:rich>
      </c:tx>
      <c:layout>
        <c:manualLayout>
          <c:xMode val="edge"/>
          <c:yMode val="edge"/>
          <c:x val="0.67133333333333334"/>
          <c:y val="3.24074074074074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bg2">
                  <a:lumMod val="25000"/>
                </a:schemeClr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>
        <c:manualLayout>
          <c:layoutTarget val="inner"/>
          <c:xMode val="edge"/>
          <c:yMode val="edge"/>
          <c:x val="0.50458005249343829"/>
          <c:y val="0.21559565470982797"/>
          <c:w val="0.3936178915135608"/>
          <c:h val="0.65602981918926806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96F2-4A88-9703-46F6B791A5F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96F2-4A88-9703-46F6B791A5F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96F2-4A88-9703-46F6B791A5F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96F2-4A88-9703-46F6B791A5F0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96F2-4A88-9703-46F6B791A5F0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96F2-4A88-9703-46F6B791A5F0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96F2-4A88-9703-46F6B791A5F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CH!$B$75:$B$81</c:f>
              <c:strCache>
                <c:ptCount val="7"/>
                <c:pt idx="0">
                  <c:v>Transferencias</c:v>
                </c:pt>
                <c:pt idx="1">
                  <c:v>Débitos directos</c:v>
                </c:pt>
                <c:pt idx="2">
                  <c:v>Tarjeta de débito</c:v>
                </c:pt>
                <c:pt idx="3">
                  <c:v>Tarjeta de crédito</c:v>
                </c:pt>
                <c:pt idx="4">
                  <c:v>Tarjeta prepago</c:v>
                </c:pt>
                <c:pt idx="5">
                  <c:v>Cheques</c:v>
                </c:pt>
                <c:pt idx="6">
                  <c:v>Otros</c:v>
                </c:pt>
              </c:strCache>
            </c:strRef>
          </c:cat>
          <c:val>
            <c:numRef>
              <c:f>CH!$D$75:$D$81</c:f>
              <c:numCache>
                <c:formatCode>#,##0</c:formatCode>
                <c:ptCount val="7"/>
                <c:pt idx="0">
                  <c:v>27.237898664515878</c:v>
                </c:pt>
                <c:pt idx="1">
                  <c:v>3.4670653226961692</c:v>
                </c:pt>
                <c:pt idx="2">
                  <c:v>61.00673390592614</c:v>
                </c:pt>
                <c:pt idx="3">
                  <c:v>38.92298708237692</c:v>
                </c:pt>
                <c:pt idx="4">
                  <c:v>0</c:v>
                </c:pt>
                <c:pt idx="5">
                  <c:v>8.3416988639796763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96F2-4A88-9703-46F6B791A5F0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8123797025371826E-2"/>
          <c:y val="0.19502260134149893"/>
          <c:w val="0.34264129483814521"/>
          <c:h val="0.6799773986585011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E" b="1">
                <a:solidFill>
                  <a:sysClr val="windowText" lastClr="000000"/>
                </a:solidFill>
              </a:rPr>
              <a:t>Pagos</a:t>
            </a:r>
            <a:r>
              <a:rPr lang="es-PE" b="1" baseline="0">
                <a:solidFill>
                  <a:sysClr val="windowText" lastClr="000000"/>
                </a:solidFill>
              </a:rPr>
              <a:t> respecto al PBI</a:t>
            </a:r>
            <a:endParaRPr lang="es-PE" b="1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##,0\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AR!$D$1:$K$1</c:f>
              <c:numCache>
                <c:formatCode>0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AR!$D$73:$K$73</c:f>
              <c:numCache>
                <c:formatCode>#,##0</c:formatCode>
                <c:ptCount val="8"/>
                <c:pt idx="0">
                  <c:v>2.3591694355039414</c:v>
                </c:pt>
                <c:pt idx="1">
                  <c:v>2.5151933894666767</c:v>
                </c:pt>
                <c:pt idx="2">
                  <c:v>2.6334783766435841</c:v>
                </c:pt>
                <c:pt idx="3">
                  <c:v>2.9831635510111956</c:v>
                </c:pt>
                <c:pt idx="4">
                  <c:v>3.0379032097046781</c:v>
                </c:pt>
                <c:pt idx="5">
                  <c:v>3.182139578665895</c:v>
                </c:pt>
                <c:pt idx="6">
                  <c:v>3.3755760702344926</c:v>
                </c:pt>
                <c:pt idx="7">
                  <c:v>3.623243178839691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24-4363-ABE0-9F9354444E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67926400"/>
        <c:axId val="967924600"/>
      </c:barChart>
      <c:catAx>
        <c:axId val="967926400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967924600"/>
        <c:crosses val="autoZero"/>
        <c:auto val="1"/>
        <c:lblAlgn val="ctr"/>
        <c:lblOffset val="100"/>
        <c:noMultiLvlLbl val="0"/>
      </c:catAx>
      <c:valAx>
        <c:axId val="9679246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967926400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E" b="1">
                <a:solidFill>
                  <a:sysClr val="windowText" lastClr="000000"/>
                </a:solidFill>
              </a:rPr>
              <a:t>Pagos</a:t>
            </a:r>
            <a:r>
              <a:rPr lang="es-PE" b="1" baseline="0">
                <a:solidFill>
                  <a:sysClr val="windowText" lastClr="000000"/>
                </a:solidFill>
              </a:rPr>
              <a:t> Inmediatos percapita</a:t>
            </a:r>
            <a:endParaRPr lang="es-PE" b="1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CH!$D$1:$K$1</c:f>
              <c:numCache>
                <c:formatCode>0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CH!$D$82:$K$82</c:f>
              <c:numCache>
                <c:formatCode>#,##0</c:formatCode>
                <c:ptCount val="8"/>
                <c:pt idx="0">
                  <c:v>16.195033500820461</c:v>
                </c:pt>
                <c:pt idx="1">
                  <c:v>20.704378900006077</c:v>
                </c:pt>
                <c:pt idx="2">
                  <c:v>25.898965727636458</c:v>
                </c:pt>
                <c:pt idx="3">
                  <c:v>35.502576991034253</c:v>
                </c:pt>
                <c:pt idx="4">
                  <c:v>49.625127144191147</c:v>
                </c:pt>
                <c:pt idx="5">
                  <c:v>59.912570590067368</c:v>
                </c:pt>
                <c:pt idx="6">
                  <c:v>73.40866892531615</c:v>
                </c:pt>
                <c:pt idx="7">
                  <c:v>88.554656319317516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A2-48AA-B302-1E960185DE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67926400"/>
        <c:axId val="967924600"/>
      </c:barChart>
      <c:catAx>
        <c:axId val="967926400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967924600"/>
        <c:crosses val="autoZero"/>
        <c:auto val="1"/>
        <c:lblAlgn val="ctr"/>
        <c:lblOffset val="100"/>
        <c:noMultiLvlLbl val="0"/>
      </c:catAx>
      <c:valAx>
        <c:axId val="9679246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9679264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PE" b="1"/>
              <a:t>2024</a:t>
            </a:r>
          </a:p>
        </c:rich>
      </c:tx>
      <c:layout>
        <c:manualLayout>
          <c:xMode val="edge"/>
          <c:yMode val="edge"/>
          <c:x val="0.49669444444444444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>
        <c:manualLayout>
          <c:layoutTarget val="inner"/>
          <c:xMode val="edge"/>
          <c:yMode val="edge"/>
          <c:x val="0.34624671916010497"/>
          <c:y val="0.21559565470982794"/>
          <c:w val="0.3936178915135608"/>
          <c:h val="0.65602981918926806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4EF-4A71-9832-3A35C31DF19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4EF-4A71-9832-3A35C31DF19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04EF-4A71-9832-3A35C31DF19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04EF-4A71-9832-3A35C31DF19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04EF-4A71-9832-3A35C31DF19D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04EF-4A71-9832-3A35C31DF19D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04EF-4A71-9832-3A35C31DF19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CO!$B$75:$B$81</c:f>
              <c:strCache>
                <c:ptCount val="7"/>
                <c:pt idx="0">
                  <c:v>Transferencias</c:v>
                </c:pt>
                <c:pt idx="1">
                  <c:v>Débitos directos</c:v>
                </c:pt>
                <c:pt idx="2">
                  <c:v>Tarjeta de débito</c:v>
                </c:pt>
                <c:pt idx="3">
                  <c:v>Tarjeta de crédito</c:v>
                </c:pt>
                <c:pt idx="4">
                  <c:v>Tarjeta prepago</c:v>
                </c:pt>
                <c:pt idx="5">
                  <c:v>Cheques</c:v>
                </c:pt>
                <c:pt idx="6">
                  <c:v>Otros</c:v>
                </c:pt>
              </c:strCache>
            </c:strRef>
          </c:cat>
          <c:val>
            <c:numRef>
              <c:f>CO!$K$75:$K$81</c:f>
              <c:numCache>
                <c:formatCode>#,##0</c:formatCode>
                <c:ptCount val="7"/>
                <c:pt idx="0">
                  <c:v>115.34507133357405</c:v>
                </c:pt>
                <c:pt idx="1">
                  <c:v>1.212135879207761</c:v>
                </c:pt>
                <c:pt idx="2">
                  <c:v>31.564281523644159</c:v>
                </c:pt>
                <c:pt idx="3">
                  <c:v>13.715768788626065</c:v>
                </c:pt>
                <c:pt idx="4">
                  <c:v>0.29981483192553299</c:v>
                </c:pt>
                <c:pt idx="5">
                  <c:v>0.13519823225344579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04EF-4A71-9832-3A35C31DF1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E" b="1">
                <a:solidFill>
                  <a:sysClr val="windowText" lastClr="000000"/>
                </a:solidFill>
              </a:rPr>
              <a:t>Pagos</a:t>
            </a:r>
            <a:r>
              <a:rPr lang="es-PE" b="1" baseline="0">
                <a:solidFill>
                  <a:sysClr val="windowText" lastClr="000000"/>
                </a:solidFill>
              </a:rPr>
              <a:t> respecto al PBI</a:t>
            </a:r>
            <a:endParaRPr lang="es-PE" b="1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CO!$D$1:$K$1</c:f>
              <c:numCache>
                <c:formatCode>0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CO!$D$73:$K$73</c:f>
              <c:numCache>
                <c:formatCode>#,##0</c:formatCode>
                <c:ptCount val="8"/>
                <c:pt idx="0">
                  <c:v>3.8368898282447264</c:v>
                </c:pt>
                <c:pt idx="1">
                  <c:v>4.5003657029880042</c:v>
                </c:pt>
                <c:pt idx="2">
                  <c:v>4.1514307544293167</c:v>
                </c:pt>
                <c:pt idx="3">
                  <c:v>4.8762385468723268</c:v>
                </c:pt>
                <c:pt idx="4">
                  <c:v>4.4921057492134784</c:v>
                </c:pt>
                <c:pt idx="5">
                  <c:v>3.7614764688314448</c:v>
                </c:pt>
                <c:pt idx="6">
                  <c:v>3.8374696062782379</c:v>
                </c:pt>
                <c:pt idx="7">
                  <c:v>4.0843978357052855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75-4303-ABAF-FC3A5593C6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67926400"/>
        <c:axId val="967924600"/>
      </c:barChart>
      <c:catAx>
        <c:axId val="967926400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967924600"/>
        <c:crosses val="autoZero"/>
        <c:auto val="1"/>
        <c:lblAlgn val="ctr"/>
        <c:lblOffset val="100"/>
        <c:noMultiLvlLbl val="0"/>
      </c:catAx>
      <c:valAx>
        <c:axId val="9679246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9679264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E" b="1">
                <a:solidFill>
                  <a:sysClr val="windowText" lastClr="000000"/>
                </a:solidFill>
              </a:rPr>
              <a:t>Pagos</a:t>
            </a:r>
            <a:r>
              <a:rPr lang="es-PE" b="1" baseline="0">
                <a:solidFill>
                  <a:sysClr val="windowText" lastClr="000000"/>
                </a:solidFill>
              </a:rPr>
              <a:t> percapita</a:t>
            </a:r>
            <a:endParaRPr lang="es-PE" b="1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CO!$D$1:$K$1</c:f>
              <c:numCache>
                <c:formatCode>0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CO!$D$74:$K$74</c:f>
              <c:numCache>
                <c:formatCode>#,##0</c:formatCode>
                <c:ptCount val="8"/>
                <c:pt idx="0">
                  <c:v>28.912135011364995</c:v>
                </c:pt>
                <c:pt idx="1">
                  <c:v>35.687461618823406</c:v>
                </c:pt>
                <c:pt idx="2">
                  <c:v>40.705110431185446</c:v>
                </c:pt>
                <c:pt idx="3">
                  <c:v>42.290941715006149</c:v>
                </c:pt>
                <c:pt idx="4">
                  <c:v>68.742374555037131</c:v>
                </c:pt>
                <c:pt idx="5">
                  <c:v>87.142342050666116</c:v>
                </c:pt>
                <c:pt idx="6">
                  <c:v>114.40218362689764</c:v>
                </c:pt>
                <c:pt idx="7">
                  <c:v>162.272270589231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54-4C4B-8FBB-A02D5CB51D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67926400"/>
        <c:axId val="967924600"/>
      </c:barChart>
      <c:catAx>
        <c:axId val="967926400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967924600"/>
        <c:crosses val="autoZero"/>
        <c:auto val="1"/>
        <c:lblAlgn val="ctr"/>
        <c:lblOffset val="100"/>
        <c:noMultiLvlLbl val="0"/>
      </c:catAx>
      <c:valAx>
        <c:axId val="9679246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9679264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bg2">
                    <a:lumMod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PE" b="1">
                <a:solidFill>
                  <a:schemeClr val="bg2">
                    <a:lumMod val="25000"/>
                  </a:schemeClr>
                </a:solidFill>
              </a:rPr>
              <a:t>2017</a:t>
            </a:r>
          </a:p>
        </c:rich>
      </c:tx>
      <c:layout>
        <c:manualLayout>
          <c:xMode val="edge"/>
          <c:yMode val="edge"/>
          <c:x val="0.67133333333333334"/>
          <c:y val="3.24074074074074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bg2">
                  <a:lumMod val="25000"/>
                </a:schemeClr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>
        <c:manualLayout>
          <c:layoutTarget val="inner"/>
          <c:xMode val="edge"/>
          <c:yMode val="edge"/>
          <c:x val="0.50458005249343829"/>
          <c:y val="0.21559565470982797"/>
          <c:w val="0.3936178915135608"/>
          <c:h val="0.65602981918926806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988-497A-AFC6-6EDB7350412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988-497A-AFC6-6EDB7350412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A988-497A-AFC6-6EDB7350412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A988-497A-AFC6-6EDB73504122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A988-497A-AFC6-6EDB73504122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A988-497A-AFC6-6EDB73504122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A988-497A-AFC6-6EDB7350412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CO!$B$75:$B$81</c:f>
              <c:strCache>
                <c:ptCount val="7"/>
                <c:pt idx="0">
                  <c:v>Transferencias</c:v>
                </c:pt>
                <c:pt idx="1">
                  <c:v>Débitos directos</c:v>
                </c:pt>
                <c:pt idx="2">
                  <c:v>Tarjeta de débito</c:v>
                </c:pt>
                <c:pt idx="3">
                  <c:v>Tarjeta de crédito</c:v>
                </c:pt>
                <c:pt idx="4">
                  <c:v>Tarjeta prepago</c:v>
                </c:pt>
                <c:pt idx="5">
                  <c:v>Cheques</c:v>
                </c:pt>
                <c:pt idx="6">
                  <c:v>Otros</c:v>
                </c:pt>
              </c:strCache>
            </c:strRef>
          </c:cat>
          <c:val>
            <c:numRef>
              <c:f>CO!$D$75:$D$81</c:f>
              <c:numCache>
                <c:formatCode>#,##0</c:formatCode>
                <c:ptCount val="7"/>
                <c:pt idx="0">
                  <c:v>10.937285519048432</c:v>
                </c:pt>
                <c:pt idx="1">
                  <c:v>0.30971436327377527</c:v>
                </c:pt>
                <c:pt idx="2">
                  <c:v>9.1779883072398079</c:v>
                </c:pt>
                <c:pt idx="3">
                  <c:v>7.8446604920799796</c:v>
                </c:pt>
                <c:pt idx="4">
                  <c:v>0</c:v>
                </c:pt>
                <c:pt idx="5">
                  <c:v>0.64248632972300102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A988-497A-AFC6-6EDB73504122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8123797025371826E-2"/>
          <c:y val="0.19502260134149893"/>
          <c:w val="0.34264129483814521"/>
          <c:h val="0.6799773986585011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E" b="1">
                <a:solidFill>
                  <a:sysClr val="windowText" lastClr="000000"/>
                </a:solidFill>
              </a:rPr>
              <a:t>Pagos</a:t>
            </a:r>
            <a:r>
              <a:rPr lang="es-PE" b="1" baseline="0">
                <a:solidFill>
                  <a:sysClr val="windowText" lastClr="000000"/>
                </a:solidFill>
              </a:rPr>
              <a:t> Inmediatos percapita</a:t>
            </a:r>
            <a:endParaRPr lang="es-PE" b="1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CO!$D$1:$K$1</c:f>
              <c:numCache>
                <c:formatCode>0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CO!$D$82:$K$82</c:f>
              <c:numCache>
                <c:formatCode>#,##0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4.193705890885259E-2</c:v>
                </c:pt>
                <c:pt idx="4">
                  <c:v>0.1494114020244075</c:v>
                </c:pt>
                <c:pt idx="5">
                  <c:v>0.64043145555154068</c:v>
                </c:pt>
                <c:pt idx="6">
                  <c:v>2.469778305321233</c:v>
                </c:pt>
                <c:pt idx="7">
                  <c:v>10.824042530921565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D0D-4878-952A-98B9D420E8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67926400"/>
        <c:axId val="967924600"/>
      </c:barChart>
      <c:catAx>
        <c:axId val="967926400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967924600"/>
        <c:crosses val="autoZero"/>
        <c:auto val="1"/>
        <c:lblAlgn val="ctr"/>
        <c:lblOffset val="100"/>
        <c:noMultiLvlLbl val="0"/>
      </c:catAx>
      <c:valAx>
        <c:axId val="9679246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9679264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PE" b="1"/>
              <a:t>2024</a:t>
            </a:r>
          </a:p>
        </c:rich>
      </c:tx>
      <c:layout>
        <c:manualLayout>
          <c:xMode val="edge"/>
          <c:yMode val="edge"/>
          <c:x val="0.49669444444444444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>
        <c:manualLayout>
          <c:layoutTarget val="inner"/>
          <c:xMode val="edge"/>
          <c:yMode val="edge"/>
          <c:x val="0.34624671916010497"/>
          <c:y val="0.21559565470982794"/>
          <c:w val="0.3936178915135608"/>
          <c:h val="0.65602981918926806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E29-4861-A6EC-E1A8776BC5A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5E29-4861-A6EC-E1A8776BC5A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5E29-4861-A6EC-E1A8776BC5A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5E29-4861-A6EC-E1A8776BC5A4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5E29-4861-A6EC-E1A8776BC5A4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5E29-4861-A6EC-E1A8776BC5A4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5E29-4861-A6EC-E1A8776BC5A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EC!$B$75:$B$81</c:f>
              <c:strCache>
                <c:ptCount val="7"/>
                <c:pt idx="0">
                  <c:v>Transferencias</c:v>
                </c:pt>
                <c:pt idx="1">
                  <c:v>Débitos directos</c:v>
                </c:pt>
                <c:pt idx="2">
                  <c:v>Tarjeta de débito</c:v>
                </c:pt>
                <c:pt idx="3">
                  <c:v>Tarjeta de crédito</c:v>
                </c:pt>
                <c:pt idx="4">
                  <c:v>Tarjeta prepago</c:v>
                </c:pt>
                <c:pt idx="5">
                  <c:v>Cheques</c:v>
                </c:pt>
                <c:pt idx="6">
                  <c:v>Otros</c:v>
                </c:pt>
              </c:strCache>
            </c:strRef>
          </c:cat>
          <c:val>
            <c:numRef>
              <c:f>EC!$K$75:$K$81</c:f>
              <c:numCache>
                <c:formatCode>#,##0</c:formatCode>
                <c:ptCount val="7"/>
                <c:pt idx="0">
                  <c:v>15.405508393442624</c:v>
                </c:pt>
                <c:pt idx="1">
                  <c:v>0.75821718032786878</c:v>
                </c:pt>
                <c:pt idx="2">
                  <c:v>14.684103803278688</c:v>
                </c:pt>
                <c:pt idx="3">
                  <c:v>14.684103803278688</c:v>
                </c:pt>
                <c:pt idx="4">
                  <c:v>0</c:v>
                </c:pt>
                <c:pt idx="5">
                  <c:v>0.97770380327868855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5E29-4861-A6EC-E1A8776BC5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E" b="1">
                <a:solidFill>
                  <a:sysClr val="windowText" lastClr="000000"/>
                </a:solidFill>
              </a:rPr>
              <a:t>Pagos</a:t>
            </a:r>
            <a:r>
              <a:rPr lang="es-PE" b="1" baseline="0">
                <a:solidFill>
                  <a:sysClr val="windowText" lastClr="000000"/>
                </a:solidFill>
              </a:rPr>
              <a:t> respecto al PBI</a:t>
            </a:r>
            <a:endParaRPr lang="es-PE" b="1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##,0\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EC!$D$1:$K$1</c:f>
              <c:numCache>
                <c:formatCode>0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EC!$D$73:$K$73</c:f>
              <c:numCache>
                <c:formatCode>#,##0</c:formatCode>
                <c:ptCount val="8"/>
                <c:pt idx="0">
                  <c:v>0.90385877314483298</c:v>
                </c:pt>
                <c:pt idx="1">
                  <c:v>0.95354934915583078</c:v>
                </c:pt>
                <c:pt idx="2">
                  <c:v>1.0053236222806101</c:v>
                </c:pt>
                <c:pt idx="3">
                  <c:v>1.0083159315541008</c:v>
                </c:pt>
                <c:pt idx="4">
                  <c:v>1.1209491615428926</c:v>
                </c:pt>
                <c:pt idx="5">
                  <c:v>1.2709543101073968</c:v>
                </c:pt>
                <c:pt idx="6">
                  <c:v>1.3258524318215887</c:v>
                </c:pt>
                <c:pt idx="7">
                  <c:v>1.478762896625649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FB-42F1-B280-A885BB7604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67926400"/>
        <c:axId val="967924600"/>
      </c:barChart>
      <c:catAx>
        <c:axId val="967926400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967924600"/>
        <c:crosses val="autoZero"/>
        <c:auto val="1"/>
        <c:lblAlgn val="ctr"/>
        <c:lblOffset val="100"/>
        <c:noMultiLvlLbl val="0"/>
      </c:catAx>
      <c:valAx>
        <c:axId val="9679246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9679264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E" b="1">
                <a:solidFill>
                  <a:sysClr val="windowText" lastClr="000000"/>
                </a:solidFill>
              </a:rPr>
              <a:t>Pagos</a:t>
            </a:r>
            <a:r>
              <a:rPr lang="es-PE" b="1" baseline="0">
                <a:solidFill>
                  <a:sysClr val="windowText" lastClr="000000"/>
                </a:solidFill>
              </a:rPr>
              <a:t> percapita</a:t>
            </a:r>
            <a:endParaRPr lang="es-PE" b="1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EC!$D$1:$K$1</c:f>
              <c:numCache>
                <c:formatCode>0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EC!$D$74:$K$74</c:f>
              <c:numCache>
                <c:formatCode>#,##0</c:formatCode>
                <c:ptCount val="8"/>
                <c:pt idx="0">
                  <c:v>21.811549687665583</c:v>
                </c:pt>
                <c:pt idx="1">
                  <c:v>25.003544860349528</c:v>
                </c:pt>
                <c:pt idx="2">
                  <c:v>27.323476912496449</c:v>
                </c:pt>
                <c:pt idx="3">
                  <c:v>24.855994962171824</c:v>
                </c:pt>
                <c:pt idx="4">
                  <c:v>30.367773929295087</c:v>
                </c:pt>
                <c:pt idx="5">
                  <c:v>36.884656727362007</c:v>
                </c:pt>
                <c:pt idx="6">
                  <c:v>44.330464137753175</c:v>
                </c:pt>
                <c:pt idx="7">
                  <c:v>47.570551409836064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C3-4A23-85D7-ACEAAE10EA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67926400"/>
        <c:axId val="967924600"/>
      </c:barChart>
      <c:catAx>
        <c:axId val="967926400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967924600"/>
        <c:crosses val="autoZero"/>
        <c:auto val="1"/>
        <c:lblAlgn val="ctr"/>
        <c:lblOffset val="100"/>
        <c:noMultiLvlLbl val="0"/>
      </c:catAx>
      <c:valAx>
        <c:axId val="9679246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9679264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bg2">
                    <a:lumMod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PE" b="1">
                <a:solidFill>
                  <a:schemeClr val="bg2">
                    <a:lumMod val="25000"/>
                  </a:schemeClr>
                </a:solidFill>
              </a:rPr>
              <a:t>2017</a:t>
            </a:r>
          </a:p>
        </c:rich>
      </c:tx>
      <c:layout>
        <c:manualLayout>
          <c:xMode val="edge"/>
          <c:yMode val="edge"/>
          <c:x val="0.67133333333333334"/>
          <c:y val="3.24074074074074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bg2">
                  <a:lumMod val="25000"/>
                </a:schemeClr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>
        <c:manualLayout>
          <c:layoutTarget val="inner"/>
          <c:xMode val="edge"/>
          <c:yMode val="edge"/>
          <c:x val="0.50458005249343829"/>
          <c:y val="0.21559565470982797"/>
          <c:w val="0.3936178915135608"/>
          <c:h val="0.65602981918926806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A74-4BE7-827E-D2DA0AC8D45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A74-4BE7-827E-D2DA0AC8D45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AA74-4BE7-827E-D2DA0AC8D45B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AA74-4BE7-827E-D2DA0AC8D45B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AA74-4BE7-827E-D2DA0AC8D45B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AA74-4BE7-827E-D2DA0AC8D45B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AA74-4BE7-827E-D2DA0AC8D45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EC!$B$75:$B$81</c:f>
              <c:strCache>
                <c:ptCount val="7"/>
                <c:pt idx="0">
                  <c:v>Transferencias</c:v>
                </c:pt>
                <c:pt idx="1">
                  <c:v>Débitos directos</c:v>
                </c:pt>
                <c:pt idx="2">
                  <c:v>Tarjeta de débito</c:v>
                </c:pt>
                <c:pt idx="3">
                  <c:v>Tarjeta de crédito</c:v>
                </c:pt>
                <c:pt idx="4">
                  <c:v>Tarjeta prepago</c:v>
                </c:pt>
                <c:pt idx="5">
                  <c:v>Cheques</c:v>
                </c:pt>
                <c:pt idx="6">
                  <c:v>Otros</c:v>
                </c:pt>
              </c:strCache>
            </c:strRef>
          </c:cat>
          <c:val>
            <c:numRef>
              <c:f>EC!$D$75:$D$81</c:f>
              <c:numCache>
                <c:formatCode>#,##0</c:formatCode>
                <c:ptCount val="7"/>
                <c:pt idx="0">
                  <c:v>2.3523377842549245</c:v>
                </c:pt>
                <c:pt idx="1">
                  <c:v>0.68777359264811255</c:v>
                </c:pt>
                <c:pt idx="2">
                  <c:v>3.1179568132447524</c:v>
                </c:pt>
                <c:pt idx="3">
                  <c:v>13.120737075743916</c:v>
                </c:pt>
                <c:pt idx="4">
                  <c:v>0</c:v>
                </c:pt>
                <c:pt idx="5">
                  <c:v>2.532744421773875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AA74-4BE7-827E-D2DA0AC8D45B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8123797025371826E-2"/>
          <c:y val="0.19502260134149893"/>
          <c:w val="0.34264129483814521"/>
          <c:h val="0.6799773986585011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E" b="1">
                <a:solidFill>
                  <a:sysClr val="windowText" lastClr="000000"/>
                </a:solidFill>
              </a:rPr>
              <a:t>Pagos</a:t>
            </a:r>
            <a:r>
              <a:rPr lang="es-PE" b="1" baseline="0">
                <a:solidFill>
                  <a:sysClr val="windowText" lastClr="000000"/>
                </a:solidFill>
              </a:rPr>
              <a:t> por Adulto (18+)</a:t>
            </a:r>
            <a:endParaRPr lang="es-PE" b="1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AR!$D$1:$K$1</c:f>
              <c:numCache>
                <c:formatCode>0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AR!$D$74:$K$74</c:f>
              <c:numCache>
                <c:formatCode>#,##0</c:formatCode>
                <c:ptCount val="8"/>
                <c:pt idx="0">
                  <c:v>59.044821031265116</c:v>
                </c:pt>
                <c:pt idx="1">
                  <c:v>67.112132305639477</c:v>
                </c:pt>
                <c:pt idx="2">
                  <c:v>79.08965801519436</c:v>
                </c:pt>
                <c:pt idx="3">
                  <c:v>88.743738392454262</c:v>
                </c:pt>
                <c:pt idx="4">
                  <c:v>120.15560801394389</c:v>
                </c:pt>
                <c:pt idx="5">
                  <c:v>154.69009201002157</c:v>
                </c:pt>
                <c:pt idx="6">
                  <c:v>228.9278772706507</c:v>
                </c:pt>
                <c:pt idx="7">
                  <c:v>325.8463747209376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18-4DE9-92C7-F3F0D9EB08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67926400"/>
        <c:axId val="967924600"/>
      </c:barChart>
      <c:catAx>
        <c:axId val="967926400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967924600"/>
        <c:crosses val="autoZero"/>
        <c:auto val="1"/>
        <c:lblAlgn val="ctr"/>
        <c:lblOffset val="100"/>
        <c:noMultiLvlLbl val="0"/>
      </c:catAx>
      <c:valAx>
        <c:axId val="9679246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9679264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E" b="1">
                <a:solidFill>
                  <a:sysClr val="windowText" lastClr="000000"/>
                </a:solidFill>
              </a:rPr>
              <a:t>Pagos</a:t>
            </a:r>
            <a:r>
              <a:rPr lang="es-PE" b="1" baseline="0">
                <a:solidFill>
                  <a:sysClr val="windowText" lastClr="000000"/>
                </a:solidFill>
              </a:rPr>
              <a:t> Inmediatos percapita</a:t>
            </a:r>
            <a:endParaRPr lang="es-PE" b="1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EC!$D$1:$K$1</c:f>
              <c:numCache>
                <c:formatCode>0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EC!$D$82:$K$82</c:f>
              <c:numCache>
                <c:formatCode>#,##0.00</c:formatCode>
                <c:ptCount val="8"/>
                <c:pt idx="0">
                  <c:v>0.31929304653986029</c:v>
                </c:pt>
                <c:pt idx="1">
                  <c:v>0.42345670149569614</c:v>
                </c:pt>
                <c:pt idx="2" formatCode="#,##0.0">
                  <c:v>0.76452128785221152</c:v>
                </c:pt>
                <c:pt idx="3" formatCode="#,##0">
                  <c:v>1.9939195851680758</c:v>
                </c:pt>
                <c:pt idx="4" formatCode="#,##0">
                  <c:v>3.1245148330636474</c:v>
                </c:pt>
                <c:pt idx="5" formatCode="#,##0">
                  <c:v>5.289392722151474</c:v>
                </c:pt>
                <c:pt idx="6" formatCode="#,##0">
                  <c:v>7.3537416988179762</c:v>
                </c:pt>
                <c:pt idx="7" formatCode="#,##0">
                  <c:v>11.108459213114756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71-4C42-9B15-6119DE65BF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67926400"/>
        <c:axId val="967924600"/>
      </c:barChart>
      <c:catAx>
        <c:axId val="967926400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967924600"/>
        <c:crosses val="autoZero"/>
        <c:auto val="1"/>
        <c:lblAlgn val="ctr"/>
        <c:lblOffset val="100"/>
        <c:noMultiLvlLbl val="0"/>
      </c:catAx>
      <c:valAx>
        <c:axId val="9679246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9679264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PE" b="1"/>
              <a:t>2024</a:t>
            </a:r>
          </a:p>
        </c:rich>
      </c:tx>
      <c:layout>
        <c:manualLayout>
          <c:xMode val="edge"/>
          <c:yMode val="edge"/>
          <c:x val="0.49669444444444444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>
        <c:manualLayout>
          <c:layoutTarget val="inner"/>
          <c:xMode val="edge"/>
          <c:yMode val="edge"/>
          <c:x val="0.34624671916010497"/>
          <c:y val="0.21559565470982794"/>
          <c:w val="0.3936178915135608"/>
          <c:h val="0.65602981918926806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D55-4E8C-AE42-2499A3D87E6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D55-4E8C-AE42-2499A3D87E6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BD55-4E8C-AE42-2499A3D87E6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BD55-4E8C-AE42-2499A3D87E61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BD55-4E8C-AE42-2499A3D87E61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BD55-4E8C-AE42-2499A3D87E61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BD55-4E8C-AE42-2499A3D87E6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PA!$B$75:$B$81</c:f>
              <c:strCache>
                <c:ptCount val="7"/>
                <c:pt idx="0">
                  <c:v>Transferencias</c:v>
                </c:pt>
                <c:pt idx="1">
                  <c:v>Débitos directos</c:v>
                </c:pt>
                <c:pt idx="2">
                  <c:v>Tarjeta de débito</c:v>
                </c:pt>
                <c:pt idx="3">
                  <c:v>Tarjeta de crédito</c:v>
                </c:pt>
                <c:pt idx="4">
                  <c:v>Tarjeta prepago</c:v>
                </c:pt>
                <c:pt idx="5">
                  <c:v>Cheques</c:v>
                </c:pt>
                <c:pt idx="6">
                  <c:v>Otros</c:v>
                </c:pt>
              </c:strCache>
            </c:strRef>
          </c:cat>
          <c:val>
            <c:numRef>
              <c:f>PA!$K$75:$K$81</c:f>
              <c:numCache>
                <c:formatCode>#,##0</c:formatCode>
                <c:ptCount val="7"/>
                <c:pt idx="0">
                  <c:v>75.599716961899261</c:v>
                </c:pt>
                <c:pt idx="1">
                  <c:v>0</c:v>
                </c:pt>
                <c:pt idx="2">
                  <c:v>30.50256043627855</c:v>
                </c:pt>
                <c:pt idx="3">
                  <c:v>17.352166305288023</c:v>
                </c:pt>
                <c:pt idx="4">
                  <c:v>0.71499858886298284</c:v>
                </c:pt>
                <c:pt idx="5">
                  <c:v>1.2718338931698527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BD55-4E8C-AE42-2499A3D87E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E" b="1">
                <a:solidFill>
                  <a:sysClr val="windowText" lastClr="000000"/>
                </a:solidFill>
              </a:rPr>
              <a:t>Pagos</a:t>
            </a:r>
            <a:r>
              <a:rPr lang="es-PE" b="1" baseline="0">
                <a:solidFill>
                  <a:sysClr val="windowText" lastClr="000000"/>
                </a:solidFill>
              </a:rPr>
              <a:t> respecto al PBI</a:t>
            </a:r>
            <a:endParaRPr lang="es-PE" b="1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PA!$D$1:$K$1</c:f>
              <c:numCache>
                <c:formatCode>0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PA!$D$73:$K$73</c:f>
              <c:numCache>
                <c:formatCode>#,##0</c:formatCode>
                <c:ptCount val="8"/>
                <c:pt idx="0">
                  <c:v>0.59831376589793861</c:v>
                </c:pt>
                <c:pt idx="1">
                  <c:v>0.60561656971235511</c:v>
                </c:pt>
                <c:pt idx="2">
                  <c:v>0.58725689898855427</c:v>
                </c:pt>
                <c:pt idx="3">
                  <c:v>0.53981297812795892</c:v>
                </c:pt>
                <c:pt idx="4">
                  <c:v>0.58981969796972333</c:v>
                </c:pt>
                <c:pt idx="5">
                  <c:v>0.56925247654512967</c:v>
                </c:pt>
                <c:pt idx="6">
                  <c:v>0.66012624112090779</c:v>
                </c:pt>
                <c:pt idx="7">
                  <c:v>0.73735902608453519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74-4C95-B24B-81920DB2E4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67926400"/>
        <c:axId val="967924600"/>
      </c:barChart>
      <c:catAx>
        <c:axId val="967926400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967924600"/>
        <c:crosses val="autoZero"/>
        <c:auto val="1"/>
        <c:lblAlgn val="ctr"/>
        <c:lblOffset val="100"/>
        <c:noMultiLvlLbl val="0"/>
      </c:catAx>
      <c:valAx>
        <c:axId val="9679246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9679264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E" b="1">
                <a:solidFill>
                  <a:sysClr val="windowText" lastClr="000000"/>
                </a:solidFill>
              </a:rPr>
              <a:t>Pagos</a:t>
            </a:r>
            <a:r>
              <a:rPr lang="es-PE" b="1" baseline="0">
                <a:solidFill>
                  <a:sysClr val="windowText" lastClr="000000"/>
                </a:solidFill>
              </a:rPr>
              <a:t> percapita</a:t>
            </a:r>
            <a:endParaRPr lang="es-PE" b="1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PA!$D$1:$K$1</c:f>
              <c:numCache>
                <c:formatCode>0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PA!$D$74:$K$74</c:f>
              <c:numCache>
                <c:formatCode>#,##0</c:formatCode>
                <c:ptCount val="8"/>
                <c:pt idx="0">
                  <c:v>2.879517645818944</c:v>
                </c:pt>
                <c:pt idx="1">
                  <c:v>17.423044453660534</c:v>
                </c:pt>
                <c:pt idx="2">
                  <c:v>20.096882747625397</c:v>
                </c:pt>
                <c:pt idx="3">
                  <c:v>19.313648867769963</c:v>
                </c:pt>
                <c:pt idx="4">
                  <c:v>50.486531609509704</c:v>
                </c:pt>
                <c:pt idx="5">
                  <c:v>60.800013005616499</c:v>
                </c:pt>
                <c:pt idx="6">
                  <c:v>85.735354473887767</c:v>
                </c:pt>
                <c:pt idx="7">
                  <c:v>125.44127618549868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C0-4DDF-A335-DC0BD599F0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67926400"/>
        <c:axId val="967924600"/>
      </c:barChart>
      <c:catAx>
        <c:axId val="967926400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967924600"/>
        <c:crosses val="autoZero"/>
        <c:auto val="1"/>
        <c:lblAlgn val="ctr"/>
        <c:lblOffset val="100"/>
        <c:noMultiLvlLbl val="0"/>
      </c:catAx>
      <c:valAx>
        <c:axId val="9679246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9679264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bg2">
                    <a:lumMod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PE" b="1">
                <a:solidFill>
                  <a:schemeClr val="bg2">
                    <a:lumMod val="25000"/>
                  </a:schemeClr>
                </a:solidFill>
              </a:rPr>
              <a:t>2018</a:t>
            </a:r>
          </a:p>
        </c:rich>
      </c:tx>
      <c:layout>
        <c:manualLayout>
          <c:xMode val="edge"/>
          <c:yMode val="edge"/>
          <c:x val="0.67133333333333334"/>
          <c:y val="3.24074074074074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bg2">
                  <a:lumMod val="25000"/>
                </a:schemeClr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>
        <c:manualLayout>
          <c:layoutTarget val="inner"/>
          <c:xMode val="edge"/>
          <c:yMode val="edge"/>
          <c:x val="0.50458005249343829"/>
          <c:y val="0.21559565470982797"/>
          <c:w val="0.3936178915135608"/>
          <c:h val="0.65602981918926806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DB35-412F-A7E3-3874FEE0F30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DB35-412F-A7E3-3874FEE0F30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DB35-412F-A7E3-3874FEE0F30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DB35-412F-A7E3-3874FEE0F30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DB35-412F-A7E3-3874FEE0F303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DB35-412F-A7E3-3874FEE0F303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DB35-412F-A7E3-3874FEE0F30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PA!$B$75:$B$81</c:f>
              <c:strCache>
                <c:ptCount val="7"/>
                <c:pt idx="0">
                  <c:v>Transferencias</c:v>
                </c:pt>
                <c:pt idx="1">
                  <c:v>Débitos directos</c:v>
                </c:pt>
                <c:pt idx="2">
                  <c:v>Tarjeta de débito</c:v>
                </c:pt>
                <c:pt idx="3">
                  <c:v>Tarjeta de crédito</c:v>
                </c:pt>
                <c:pt idx="4">
                  <c:v>Tarjeta prepago</c:v>
                </c:pt>
                <c:pt idx="5">
                  <c:v>Cheques</c:v>
                </c:pt>
                <c:pt idx="6">
                  <c:v>Otros</c:v>
                </c:pt>
              </c:strCache>
            </c:strRef>
          </c:cat>
          <c:val>
            <c:numRef>
              <c:f>PA!$E$75:$E$81</c:f>
              <c:numCache>
                <c:formatCode>#,##0</c:formatCode>
                <c:ptCount val="7"/>
                <c:pt idx="0">
                  <c:v>0.77857468876081259</c:v>
                </c:pt>
                <c:pt idx="1">
                  <c:v>0</c:v>
                </c:pt>
                <c:pt idx="2">
                  <c:v>7.7017028834095242</c:v>
                </c:pt>
                <c:pt idx="3">
                  <c:v>6.3814565073976794</c:v>
                </c:pt>
                <c:pt idx="4">
                  <c:v>0.21458014877013723</c:v>
                </c:pt>
                <c:pt idx="5">
                  <c:v>2.3467302253223798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DB35-412F-A7E3-3874FEE0F303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8123797025371826E-2"/>
          <c:y val="0.19502260134149893"/>
          <c:w val="0.34264129483814521"/>
          <c:h val="0.6799773986585011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E" b="1">
                <a:solidFill>
                  <a:sysClr val="windowText" lastClr="000000"/>
                </a:solidFill>
              </a:rPr>
              <a:t>Pagos</a:t>
            </a:r>
            <a:r>
              <a:rPr lang="es-PE" b="1" baseline="0">
                <a:solidFill>
                  <a:sysClr val="windowText" lastClr="000000"/>
                </a:solidFill>
              </a:rPr>
              <a:t> Inmediatos percapita</a:t>
            </a:r>
            <a:endParaRPr lang="es-PE" b="1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PA!$D$1:$K$1</c:f>
              <c:numCache>
                <c:formatCode>0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PA!$D$82:$K$82</c:f>
              <c:numCache>
                <c:formatCode>#,##0.000</c:formatCode>
                <c:ptCount val="8"/>
                <c:pt idx="0" formatCode="#,##0">
                  <c:v>0.40995852640022956</c:v>
                </c:pt>
                <c:pt idx="1">
                  <c:v>0.77857468876081259</c:v>
                </c:pt>
                <c:pt idx="2">
                  <c:v>1.2315701368395369</c:v>
                </c:pt>
                <c:pt idx="3">
                  <c:v>2.5912036906992544</c:v>
                </c:pt>
                <c:pt idx="4">
                  <c:v>5.266669329023113</c:v>
                </c:pt>
                <c:pt idx="5" formatCode="#,##0">
                  <c:v>4.2006209549251858</c:v>
                </c:pt>
                <c:pt idx="6" formatCode="#,##0">
                  <c:v>15.828066390852626</c:v>
                </c:pt>
                <c:pt idx="7" formatCode="#,##0">
                  <c:v>35.655750963397679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9C-4166-9FEB-EBDEC55182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67926400"/>
        <c:axId val="967924600"/>
      </c:barChart>
      <c:catAx>
        <c:axId val="967926400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967924600"/>
        <c:crosses val="autoZero"/>
        <c:auto val="1"/>
        <c:lblAlgn val="ctr"/>
        <c:lblOffset val="100"/>
        <c:noMultiLvlLbl val="0"/>
      </c:catAx>
      <c:valAx>
        <c:axId val="9679246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9679264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PE" b="1"/>
              <a:t>2024</a:t>
            </a:r>
          </a:p>
        </c:rich>
      </c:tx>
      <c:layout>
        <c:manualLayout>
          <c:xMode val="edge"/>
          <c:yMode val="edge"/>
          <c:x val="0.49669444444444444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>
        <c:manualLayout>
          <c:layoutTarget val="inner"/>
          <c:xMode val="edge"/>
          <c:yMode val="edge"/>
          <c:x val="0.34624671916010497"/>
          <c:y val="0.21559565470982794"/>
          <c:w val="0.3936178915135608"/>
          <c:h val="0.65602981918926806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4286-4FB6-B0D1-CCF2D7308E5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4286-4FB6-B0D1-CCF2D7308E5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4286-4FB6-B0D1-CCF2D7308E5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4286-4FB6-B0D1-CCF2D7308E57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4286-4FB6-B0D1-CCF2D7308E57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4286-4FB6-B0D1-CCF2D7308E57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4286-4FB6-B0D1-CCF2D7308E5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PE!$B$75:$B$81</c:f>
              <c:strCache>
                <c:ptCount val="7"/>
                <c:pt idx="0">
                  <c:v>Transferencias</c:v>
                </c:pt>
                <c:pt idx="1">
                  <c:v>Débitos directos</c:v>
                </c:pt>
                <c:pt idx="2">
                  <c:v>Tarjeta de débito</c:v>
                </c:pt>
                <c:pt idx="3">
                  <c:v>Tarjeta de crédito</c:v>
                </c:pt>
                <c:pt idx="4">
                  <c:v>Tarjeta prepago</c:v>
                </c:pt>
                <c:pt idx="5">
                  <c:v>Cheques</c:v>
                </c:pt>
                <c:pt idx="6">
                  <c:v>Otros</c:v>
                </c:pt>
              </c:strCache>
            </c:strRef>
          </c:cat>
          <c:val>
            <c:numRef>
              <c:f>PE!$K$75:$K$81</c:f>
              <c:numCache>
                <c:formatCode>#,##0</c:formatCode>
                <c:ptCount val="7"/>
                <c:pt idx="0">
                  <c:v>337.91474025572666</c:v>
                </c:pt>
                <c:pt idx="1">
                  <c:v>2.4440561889888368</c:v>
                </c:pt>
                <c:pt idx="2">
                  <c:v>44.872828775223446</c:v>
                </c:pt>
                <c:pt idx="3">
                  <c:v>19.630688517024403</c:v>
                </c:pt>
                <c:pt idx="4">
                  <c:v>0</c:v>
                </c:pt>
                <c:pt idx="5">
                  <c:v>0.26449738545662821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4286-4FB6-B0D1-CCF2D7308E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E" b="1">
                <a:solidFill>
                  <a:sysClr val="windowText" lastClr="000000"/>
                </a:solidFill>
              </a:rPr>
              <a:t>Pagos</a:t>
            </a:r>
            <a:r>
              <a:rPr lang="es-PE" b="1" baseline="0">
                <a:solidFill>
                  <a:sysClr val="windowText" lastClr="000000"/>
                </a:solidFill>
              </a:rPr>
              <a:t> respecto al PBI</a:t>
            </a:r>
            <a:endParaRPr lang="es-PE" b="1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##,0\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PE!$D$1:$K$1</c:f>
              <c:numCache>
                <c:formatCode>0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PE!$D$73:$K$73</c:f>
              <c:numCache>
                <c:formatCode>#,##0</c:formatCode>
                <c:ptCount val="8"/>
                <c:pt idx="0">
                  <c:v>2.0599195658708047</c:v>
                </c:pt>
                <c:pt idx="1">
                  <c:v>2.4848241884976656</c:v>
                </c:pt>
                <c:pt idx="2">
                  <c:v>3.0058270157589813</c:v>
                </c:pt>
                <c:pt idx="3">
                  <c:v>3.4388963233010079</c:v>
                </c:pt>
                <c:pt idx="4">
                  <c:v>3.7044014138344274</c:v>
                </c:pt>
                <c:pt idx="5">
                  <c:v>3.8376844860603838</c:v>
                </c:pt>
                <c:pt idx="6">
                  <c:v>3.7114018282437642</c:v>
                </c:pt>
                <c:pt idx="7">
                  <c:v>3.3243633865776445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994-435E-AA18-A5BA3792D9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67926400"/>
        <c:axId val="967924600"/>
      </c:barChart>
      <c:catAx>
        <c:axId val="967926400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967924600"/>
        <c:crosses val="autoZero"/>
        <c:auto val="1"/>
        <c:lblAlgn val="ctr"/>
        <c:lblOffset val="100"/>
        <c:noMultiLvlLbl val="0"/>
      </c:catAx>
      <c:valAx>
        <c:axId val="9679246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9679264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E" b="1">
                <a:solidFill>
                  <a:sysClr val="windowText" lastClr="000000"/>
                </a:solidFill>
              </a:rPr>
              <a:t>Pagos</a:t>
            </a:r>
            <a:r>
              <a:rPr lang="es-PE" b="1" baseline="0">
                <a:solidFill>
                  <a:sysClr val="windowText" lastClr="000000"/>
                </a:solidFill>
              </a:rPr>
              <a:t> percapita</a:t>
            </a:r>
            <a:endParaRPr lang="es-PE" b="1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PE!$D$1:$K$1</c:f>
              <c:numCache>
                <c:formatCode>0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PE!$D$74:$K$74</c:f>
              <c:numCache>
                <c:formatCode>#,##0</c:formatCode>
                <c:ptCount val="8"/>
                <c:pt idx="0">
                  <c:v>31.311081419866134</c:v>
                </c:pt>
                <c:pt idx="1">
                  <c:v>36.862663792068822</c:v>
                </c:pt>
                <c:pt idx="2">
                  <c:v>47.193138198338879</c:v>
                </c:pt>
                <c:pt idx="3">
                  <c:v>50.973657399696002</c:v>
                </c:pt>
                <c:pt idx="4">
                  <c:v>83.132876583880474</c:v>
                </c:pt>
                <c:pt idx="5">
                  <c:v>138.87192278012049</c:v>
                </c:pt>
                <c:pt idx="6">
                  <c:v>235.12186333704969</c:v>
                </c:pt>
                <c:pt idx="7">
                  <c:v>405.12681112241995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22-418D-8C8A-E69E9EA048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67926400"/>
        <c:axId val="967924600"/>
      </c:barChart>
      <c:catAx>
        <c:axId val="967926400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967924600"/>
        <c:crosses val="autoZero"/>
        <c:auto val="1"/>
        <c:lblAlgn val="ctr"/>
        <c:lblOffset val="100"/>
        <c:noMultiLvlLbl val="0"/>
      </c:catAx>
      <c:valAx>
        <c:axId val="9679246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9679264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bg2">
                    <a:lumMod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PE" b="1">
                <a:solidFill>
                  <a:schemeClr val="bg2">
                    <a:lumMod val="25000"/>
                  </a:schemeClr>
                </a:solidFill>
              </a:rPr>
              <a:t>2017</a:t>
            </a:r>
          </a:p>
        </c:rich>
      </c:tx>
      <c:layout>
        <c:manualLayout>
          <c:xMode val="edge"/>
          <c:yMode val="edge"/>
          <c:x val="0.67133333333333334"/>
          <c:y val="3.24074074074074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bg2">
                  <a:lumMod val="25000"/>
                </a:schemeClr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>
        <c:manualLayout>
          <c:layoutTarget val="inner"/>
          <c:xMode val="edge"/>
          <c:yMode val="edge"/>
          <c:x val="0.50458005249343829"/>
          <c:y val="0.21559565470982797"/>
          <c:w val="0.3936178915135608"/>
          <c:h val="0.65602981918926806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4BB-4355-9E91-335F0498906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4BB-4355-9E91-335F0498906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C4BB-4355-9E91-335F0498906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C4BB-4355-9E91-335F04989065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C4BB-4355-9E91-335F04989065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C4BB-4355-9E91-335F04989065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C4BB-4355-9E91-335F0498906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PE!$B$75:$B$81</c:f>
              <c:strCache>
                <c:ptCount val="7"/>
                <c:pt idx="0">
                  <c:v>Transferencias</c:v>
                </c:pt>
                <c:pt idx="1">
                  <c:v>Débitos directos</c:v>
                </c:pt>
                <c:pt idx="2">
                  <c:v>Tarjeta de débito</c:v>
                </c:pt>
                <c:pt idx="3">
                  <c:v>Tarjeta de crédito</c:v>
                </c:pt>
                <c:pt idx="4">
                  <c:v>Tarjeta prepago</c:v>
                </c:pt>
                <c:pt idx="5">
                  <c:v>Cheques</c:v>
                </c:pt>
                <c:pt idx="6">
                  <c:v>Otros</c:v>
                </c:pt>
              </c:strCache>
            </c:strRef>
          </c:cat>
          <c:val>
            <c:numRef>
              <c:f>PE!$D$75:$D$81</c:f>
              <c:numCache>
                <c:formatCode>#,##0</c:formatCode>
                <c:ptCount val="7"/>
                <c:pt idx="0">
                  <c:v>11.650245964972585</c:v>
                </c:pt>
                <c:pt idx="1">
                  <c:v>0.90479925061426747</c:v>
                </c:pt>
                <c:pt idx="2">
                  <c:v>9.4092723372326681</c:v>
                </c:pt>
                <c:pt idx="3">
                  <c:v>7.9477968617081975</c:v>
                </c:pt>
                <c:pt idx="4">
                  <c:v>0</c:v>
                </c:pt>
                <c:pt idx="5">
                  <c:v>1.398967005338412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C4BB-4355-9E91-335F04989065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8123797025371826E-2"/>
          <c:y val="0.19502260134149893"/>
          <c:w val="0.34264129483814521"/>
          <c:h val="0.6799773986585011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E" b="1">
                <a:solidFill>
                  <a:sysClr val="windowText" lastClr="000000"/>
                </a:solidFill>
              </a:rPr>
              <a:t>2017</a:t>
            </a:r>
          </a:p>
        </c:rich>
      </c:tx>
      <c:layout>
        <c:manualLayout>
          <c:xMode val="edge"/>
          <c:yMode val="edge"/>
          <c:x val="0.67133333333333334"/>
          <c:y val="3.24074074074074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>
        <c:manualLayout>
          <c:layoutTarget val="inner"/>
          <c:xMode val="edge"/>
          <c:yMode val="edge"/>
          <c:x val="0.50458005249343829"/>
          <c:y val="0.21559565470982797"/>
          <c:w val="0.3936178915135608"/>
          <c:h val="0.65602981918926806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073-4C71-ACB1-E9B7078058F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073-4C71-ACB1-E9B7078058F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073-4C71-ACB1-E9B7078058FB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7073-4C71-ACB1-E9B7078058FB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7073-4C71-ACB1-E9B7078058FB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7073-4C71-ACB1-E9B7078058FB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7073-4C71-ACB1-E9B7078058FB}"/>
              </c:ext>
            </c:extLst>
          </c:dPt>
          <c:dLbls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7073-4C71-ACB1-E9B7078058F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AR!$B$75:$B$81</c:f>
              <c:strCache>
                <c:ptCount val="7"/>
                <c:pt idx="0">
                  <c:v>Transferencias</c:v>
                </c:pt>
                <c:pt idx="1">
                  <c:v>Débitos directos</c:v>
                </c:pt>
                <c:pt idx="2">
                  <c:v>Tarjeta de débito</c:v>
                </c:pt>
                <c:pt idx="3">
                  <c:v>Tarjeta de crédito</c:v>
                </c:pt>
                <c:pt idx="4">
                  <c:v>Tarjeta prepago</c:v>
                </c:pt>
                <c:pt idx="5">
                  <c:v>Cheques</c:v>
                </c:pt>
                <c:pt idx="6">
                  <c:v>Otros</c:v>
                </c:pt>
              </c:strCache>
            </c:strRef>
          </c:cat>
          <c:val>
            <c:numRef>
              <c:f>AR!$D$75:$D$81</c:f>
              <c:numCache>
                <c:formatCode>#,##0</c:formatCode>
                <c:ptCount val="7"/>
                <c:pt idx="0">
                  <c:v>6.3171682518154242</c:v>
                </c:pt>
                <c:pt idx="1">
                  <c:v>1.9336546590973422</c:v>
                </c:pt>
                <c:pt idx="2">
                  <c:v>22.43574343423354</c:v>
                </c:pt>
                <c:pt idx="3">
                  <c:v>25.322092949004173</c:v>
                </c:pt>
                <c:pt idx="4">
                  <c:v>0.47881552440585617</c:v>
                </c:pt>
                <c:pt idx="5">
                  <c:v>2.5572825957998049</c:v>
                </c:pt>
                <c:pt idx="6">
                  <c:v>6.3616908973244339E-5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7073-4C71-ACB1-E9B7078058FB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8123797025371826E-2"/>
          <c:y val="0.19502260134149893"/>
          <c:w val="0.34264129483814521"/>
          <c:h val="0.6799773986585011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E" b="1">
                <a:solidFill>
                  <a:sysClr val="windowText" lastClr="000000"/>
                </a:solidFill>
              </a:rPr>
              <a:t>Pagos</a:t>
            </a:r>
            <a:r>
              <a:rPr lang="es-PE" b="1" baseline="0">
                <a:solidFill>
                  <a:sysClr val="windowText" lastClr="000000"/>
                </a:solidFill>
              </a:rPr>
              <a:t> Inmediatos percapita</a:t>
            </a:r>
            <a:endParaRPr lang="es-PE" b="1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PE!$D$1:$K$1</c:f>
              <c:numCache>
                <c:formatCode>0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PE!$D$82:$K$82</c:f>
              <c:numCache>
                <c:formatCode>#,##0.0</c:formatCode>
                <c:ptCount val="8"/>
                <c:pt idx="0">
                  <c:v>0.16251145708785403</c:v>
                </c:pt>
                <c:pt idx="1">
                  <c:v>0.32190206091105239</c:v>
                </c:pt>
                <c:pt idx="2">
                  <c:v>0.53447351488548778</c:v>
                </c:pt>
                <c:pt idx="3">
                  <c:v>1.3040735740297518</c:v>
                </c:pt>
                <c:pt idx="4" formatCode="#,##0">
                  <c:v>5.0778235033696255</c:v>
                </c:pt>
                <c:pt idx="5" formatCode="#,##0">
                  <c:v>11.07198035975947</c:v>
                </c:pt>
                <c:pt idx="6" formatCode="#,##0">
                  <c:v>27.755577083187763</c:v>
                </c:pt>
                <c:pt idx="7" formatCode="#,##0">
                  <c:v>63.741633502416754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CD-4C9B-B408-3498D1E3FC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67926400"/>
        <c:axId val="967924600"/>
      </c:barChart>
      <c:catAx>
        <c:axId val="967926400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967924600"/>
        <c:crosses val="autoZero"/>
        <c:auto val="1"/>
        <c:lblAlgn val="ctr"/>
        <c:lblOffset val="100"/>
        <c:noMultiLvlLbl val="0"/>
      </c:catAx>
      <c:valAx>
        <c:axId val="9679246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9679264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PE" b="1"/>
              <a:t>2024</a:t>
            </a:r>
          </a:p>
        </c:rich>
      </c:tx>
      <c:layout>
        <c:manualLayout>
          <c:xMode val="edge"/>
          <c:yMode val="edge"/>
          <c:x val="0.49669444444444444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>
        <c:manualLayout>
          <c:layoutTarget val="inner"/>
          <c:xMode val="edge"/>
          <c:yMode val="edge"/>
          <c:x val="0.34624671916010497"/>
          <c:y val="0.21559565470982794"/>
          <c:w val="0.3936178915135608"/>
          <c:h val="0.65602981918926806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474-457B-9607-FA5CB7E27C8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474-457B-9607-FA5CB7E27C8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2474-457B-9607-FA5CB7E27C8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2474-457B-9607-FA5CB7E27C8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2474-457B-9607-FA5CB7E27C86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2474-457B-9607-FA5CB7E27C86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2474-457B-9607-FA5CB7E27C8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UR!$B$75:$B$81</c:f>
              <c:strCache>
                <c:ptCount val="7"/>
                <c:pt idx="0">
                  <c:v>Transferencias</c:v>
                </c:pt>
                <c:pt idx="1">
                  <c:v>Débitos directos</c:v>
                </c:pt>
                <c:pt idx="2">
                  <c:v>Tarjeta de débito</c:v>
                </c:pt>
                <c:pt idx="3">
                  <c:v>Tarjeta de crédito</c:v>
                </c:pt>
                <c:pt idx="4">
                  <c:v>Tarjeta prepago</c:v>
                </c:pt>
                <c:pt idx="5">
                  <c:v>Cheques</c:v>
                </c:pt>
                <c:pt idx="6">
                  <c:v>Otros</c:v>
                </c:pt>
              </c:strCache>
            </c:strRef>
          </c:cat>
          <c:val>
            <c:numRef>
              <c:f>UR!$K$75:$K$81</c:f>
              <c:numCache>
                <c:formatCode>#,##0</c:formatCode>
                <c:ptCount val="7"/>
                <c:pt idx="0">
                  <c:v>68.528658042936755</c:v>
                </c:pt>
                <c:pt idx="1">
                  <c:v>5.4426699844236204</c:v>
                </c:pt>
                <c:pt idx="2">
                  <c:v>177.09769328812069</c:v>
                </c:pt>
                <c:pt idx="3">
                  <c:v>65.464851860198678</c:v>
                </c:pt>
                <c:pt idx="4">
                  <c:v>42.123610216503756</c:v>
                </c:pt>
                <c:pt idx="5">
                  <c:v>2.7294563241126562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2474-457B-9607-FA5CB7E27C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E" b="1">
                <a:solidFill>
                  <a:sysClr val="windowText" lastClr="000000"/>
                </a:solidFill>
              </a:rPr>
              <a:t>Pagos</a:t>
            </a:r>
            <a:r>
              <a:rPr lang="es-PE" b="1" baseline="0">
                <a:solidFill>
                  <a:sysClr val="windowText" lastClr="000000"/>
                </a:solidFill>
              </a:rPr>
              <a:t> respecto al PBI</a:t>
            </a:r>
            <a:endParaRPr lang="es-PE" b="1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##,0\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UR!$D$1:$K$1</c:f>
              <c:numCache>
                <c:formatCode>0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UR!$D$73:$K$73</c:f>
              <c:numCache>
                <c:formatCode>#,##0</c:formatCode>
                <c:ptCount val="8"/>
                <c:pt idx="0">
                  <c:v>5.242233087867282</c:v>
                </c:pt>
                <c:pt idx="1">
                  <c:v>7.4036821635449446</c:v>
                </c:pt>
                <c:pt idx="2">
                  <c:v>6.0437563054393744</c:v>
                </c:pt>
                <c:pt idx="3">
                  <c:v>5.9882889113851672</c:v>
                </c:pt>
                <c:pt idx="4">
                  <c:v>5.971456001610429</c:v>
                </c:pt>
                <c:pt idx="5">
                  <c:v>6.2321123264265097</c:v>
                </c:pt>
                <c:pt idx="6">
                  <c:v>6.3807897412291394</c:v>
                </c:pt>
                <c:pt idx="7">
                  <c:v>6.6851219660049575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AD-456B-9F79-C18BD2330C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67926400"/>
        <c:axId val="967924600"/>
      </c:barChart>
      <c:catAx>
        <c:axId val="967926400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967924600"/>
        <c:crosses val="autoZero"/>
        <c:auto val="1"/>
        <c:lblAlgn val="ctr"/>
        <c:lblOffset val="100"/>
        <c:noMultiLvlLbl val="0"/>
      </c:catAx>
      <c:valAx>
        <c:axId val="9679246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9679264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E" b="1">
                <a:solidFill>
                  <a:sysClr val="windowText" lastClr="000000"/>
                </a:solidFill>
              </a:rPr>
              <a:t>Pagos</a:t>
            </a:r>
            <a:r>
              <a:rPr lang="es-PE" b="1" baseline="0">
                <a:solidFill>
                  <a:sysClr val="windowText" lastClr="000000"/>
                </a:solidFill>
              </a:rPr>
              <a:t> percapita</a:t>
            </a:r>
            <a:endParaRPr lang="es-PE" b="1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UR!$D$1:$K$1</c:f>
              <c:numCache>
                <c:formatCode>0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UR!$D$74:$K$74</c:f>
              <c:numCache>
                <c:formatCode>#,##0</c:formatCode>
                <c:ptCount val="8"/>
                <c:pt idx="0">
                  <c:v>111.50133609562583</c:v>
                </c:pt>
                <c:pt idx="1">
                  <c:v>150.81994718052403</c:v>
                </c:pt>
                <c:pt idx="2">
                  <c:v>182.84940061490175</c:v>
                </c:pt>
                <c:pt idx="3">
                  <c:v>195.79769771166963</c:v>
                </c:pt>
                <c:pt idx="4">
                  <c:v>227.97537799777277</c:v>
                </c:pt>
                <c:pt idx="5">
                  <c:v>265.04419806713065</c:v>
                </c:pt>
                <c:pt idx="6">
                  <c:v>305.70088663493692</c:v>
                </c:pt>
                <c:pt idx="7">
                  <c:v>361.38693971629618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625-497F-9A1C-4A0B4DB694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67926400"/>
        <c:axId val="967924600"/>
      </c:barChart>
      <c:catAx>
        <c:axId val="967926400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967924600"/>
        <c:crosses val="autoZero"/>
        <c:auto val="1"/>
        <c:lblAlgn val="ctr"/>
        <c:lblOffset val="100"/>
        <c:noMultiLvlLbl val="0"/>
      </c:catAx>
      <c:valAx>
        <c:axId val="9679246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9679264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bg2">
                    <a:lumMod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PE" b="1">
                <a:solidFill>
                  <a:schemeClr val="bg2">
                    <a:lumMod val="25000"/>
                  </a:schemeClr>
                </a:solidFill>
              </a:rPr>
              <a:t>2017</a:t>
            </a:r>
          </a:p>
        </c:rich>
      </c:tx>
      <c:layout>
        <c:manualLayout>
          <c:xMode val="edge"/>
          <c:yMode val="edge"/>
          <c:x val="0.67133333333333334"/>
          <c:y val="3.24074074074074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bg2">
                  <a:lumMod val="25000"/>
                </a:schemeClr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>
        <c:manualLayout>
          <c:layoutTarget val="inner"/>
          <c:xMode val="edge"/>
          <c:yMode val="edge"/>
          <c:x val="0.50458005249343829"/>
          <c:y val="0.21559565470982797"/>
          <c:w val="0.3936178915135608"/>
          <c:h val="0.65602981918926806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077-4B4A-88CA-3C0DB27712B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077-4B4A-88CA-3C0DB27712B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077-4B4A-88CA-3C0DB27712B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7077-4B4A-88CA-3C0DB27712B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7077-4B4A-88CA-3C0DB27712B3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7077-4B4A-88CA-3C0DB27712B3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7077-4B4A-88CA-3C0DB27712B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UR!$B$75:$B$81</c:f>
              <c:strCache>
                <c:ptCount val="7"/>
                <c:pt idx="0">
                  <c:v>Transferencias</c:v>
                </c:pt>
                <c:pt idx="1">
                  <c:v>Débitos directos</c:v>
                </c:pt>
                <c:pt idx="2">
                  <c:v>Tarjeta de débito</c:v>
                </c:pt>
                <c:pt idx="3">
                  <c:v>Tarjeta de crédito</c:v>
                </c:pt>
                <c:pt idx="4">
                  <c:v>Tarjeta prepago</c:v>
                </c:pt>
                <c:pt idx="5">
                  <c:v>Cheques</c:v>
                </c:pt>
                <c:pt idx="6">
                  <c:v>Otros</c:v>
                </c:pt>
              </c:strCache>
            </c:strRef>
          </c:cat>
          <c:val>
            <c:numRef>
              <c:f>UR!$D$75:$D$81</c:f>
              <c:numCache>
                <c:formatCode>#,##0</c:formatCode>
                <c:ptCount val="7"/>
                <c:pt idx="0">
                  <c:v>10.051598208821986</c:v>
                </c:pt>
                <c:pt idx="1">
                  <c:v>3.3369426746256718</c:v>
                </c:pt>
                <c:pt idx="2">
                  <c:v>40.676702220388378</c:v>
                </c:pt>
                <c:pt idx="3">
                  <c:v>43.095004305173333</c:v>
                </c:pt>
                <c:pt idx="4">
                  <c:v>6.6891684117178087</c:v>
                </c:pt>
                <c:pt idx="5">
                  <c:v>7.6519202748986572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7077-4B4A-88CA-3C0DB27712B3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8123797025371826E-2"/>
          <c:y val="0.19502260134149893"/>
          <c:w val="0.34264129483814521"/>
          <c:h val="0.6799773986585011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E" b="1">
                <a:solidFill>
                  <a:sysClr val="windowText" lastClr="000000"/>
                </a:solidFill>
              </a:rPr>
              <a:t>Pagos</a:t>
            </a:r>
            <a:r>
              <a:rPr lang="es-PE" b="1" baseline="0">
                <a:solidFill>
                  <a:sysClr val="windowText" lastClr="000000"/>
                </a:solidFill>
              </a:rPr>
              <a:t> Inmediatos percapita</a:t>
            </a:r>
            <a:endParaRPr lang="es-PE" b="1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UR!$D$1:$K$1</c:f>
              <c:numCache>
                <c:formatCode>0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UR!$D$82:$K$82</c:f>
              <c:numCache>
                <c:formatCode>#,##0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0.10218882271622934</c:v>
                </c:pt>
                <c:pt idx="5">
                  <c:v>0.31580626739255963</c:v>
                </c:pt>
                <c:pt idx="6">
                  <c:v>3.0504133858497626</c:v>
                </c:pt>
                <c:pt idx="7">
                  <c:v>9.1738186072951748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B0-413B-90DC-D0733F645F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67926400"/>
        <c:axId val="967924600"/>
      </c:barChart>
      <c:catAx>
        <c:axId val="967926400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967924600"/>
        <c:crosses val="autoZero"/>
        <c:auto val="1"/>
        <c:lblAlgn val="ctr"/>
        <c:lblOffset val="100"/>
        <c:noMultiLvlLbl val="0"/>
      </c:catAx>
      <c:valAx>
        <c:axId val="9679246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9679264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PE" b="1"/>
              <a:t>2024</a:t>
            </a:r>
          </a:p>
        </c:rich>
      </c:tx>
      <c:layout>
        <c:manualLayout>
          <c:xMode val="edge"/>
          <c:yMode val="edge"/>
          <c:x val="0.49669444444444444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>
        <c:manualLayout>
          <c:layoutTarget val="inner"/>
          <c:xMode val="edge"/>
          <c:yMode val="edge"/>
          <c:x val="0.34624671916010497"/>
          <c:y val="0.21559565470982794"/>
          <c:w val="0.3936178915135608"/>
          <c:h val="0.65602981918926806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DB7-4537-99FF-83DD653BFEF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DB7-4537-99FF-83DD653BFEF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BDB7-4537-99FF-83DD653BFEF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BDB7-4537-99FF-83DD653BFEF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BDB7-4537-99FF-83DD653BFEF6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BDB7-4537-99FF-83DD653BFEF6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BDB7-4537-99FF-83DD653BFEF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VE!$B$75:$B$81</c:f>
              <c:strCache>
                <c:ptCount val="7"/>
                <c:pt idx="0">
                  <c:v>Transferencias</c:v>
                </c:pt>
                <c:pt idx="1">
                  <c:v>Débitos directos</c:v>
                </c:pt>
                <c:pt idx="2">
                  <c:v>Tarjeta de débito</c:v>
                </c:pt>
                <c:pt idx="3">
                  <c:v>Tarjeta de crédito</c:v>
                </c:pt>
                <c:pt idx="4">
                  <c:v>Tarjeta prepago</c:v>
                </c:pt>
                <c:pt idx="5">
                  <c:v>Cheques</c:v>
                </c:pt>
                <c:pt idx="6">
                  <c:v>Otros</c:v>
                </c:pt>
              </c:strCache>
            </c:strRef>
          </c:cat>
          <c:val>
            <c:numRef>
              <c:f>VE!$K$75:$K$81</c:f>
              <c:numCache>
                <c:formatCode>#,##0</c:formatCode>
                <c:ptCount val="7"/>
                <c:pt idx="0">
                  <c:v>170.56567956351208</c:v>
                </c:pt>
                <c:pt idx="1">
                  <c:v>0</c:v>
                </c:pt>
                <c:pt idx="2">
                  <c:v>170.07423153383931</c:v>
                </c:pt>
                <c:pt idx="3">
                  <c:v>3.0334695491054151</c:v>
                </c:pt>
                <c:pt idx="4">
                  <c:v>0</c:v>
                </c:pt>
                <c:pt idx="5">
                  <c:v>5.4166727456602358E-4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BDB7-4537-99FF-83DD653BFE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E" b="1">
                <a:solidFill>
                  <a:sysClr val="windowText" lastClr="000000"/>
                </a:solidFill>
              </a:rPr>
              <a:t>Pagos</a:t>
            </a:r>
            <a:r>
              <a:rPr lang="es-PE" b="1" baseline="0">
                <a:solidFill>
                  <a:sysClr val="windowText" lastClr="000000"/>
                </a:solidFill>
              </a:rPr>
              <a:t> respecto al PBI</a:t>
            </a:r>
            <a:endParaRPr lang="es-PE" b="1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##,0\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VE!$D$1:$K$1</c:f>
              <c:numCache>
                <c:formatCode>0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VE!$D$73:$K$73</c:f>
              <c:numCache>
                <c:formatCode>#,##0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BE-42A0-847E-A5A3AC3490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2551296"/>
        <c:axId val="123855616"/>
      </c:barChart>
      <c:catAx>
        <c:axId val="122551296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123855616"/>
        <c:crosses val="autoZero"/>
        <c:auto val="1"/>
        <c:lblAlgn val="ctr"/>
        <c:lblOffset val="100"/>
        <c:noMultiLvlLbl val="0"/>
      </c:catAx>
      <c:valAx>
        <c:axId val="1238556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1225512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E" b="1">
                <a:solidFill>
                  <a:sysClr val="windowText" lastClr="000000"/>
                </a:solidFill>
              </a:rPr>
              <a:t>Pagos</a:t>
            </a:r>
            <a:r>
              <a:rPr lang="es-PE" b="1" baseline="0">
                <a:solidFill>
                  <a:sysClr val="windowText" lastClr="000000"/>
                </a:solidFill>
              </a:rPr>
              <a:t> percapita</a:t>
            </a:r>
            <a:endParaRPr lang="es-PE" b="1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VE!$D$1:$K$1</c:f>
              <c:numCache>
                <c:formatCode>0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VE!$D$74:$K$74</c:f>
              <c:numCache>
                <c:formatCode>#,##0</c:formatCode>
                <c:ptCount val="8"/>
                <c:pt idx="0">
                  <c:v>218.12573716406547</c:v>
                </c:pt>
                <c:pt idx="1">
                  <c:v>297.7332480104364</c:v>
                </c:pt>
                <c:pt idx="2">
                  <c:v>266.70205780338682</c:v>
                </c:pt>
                <c:pt idx="3">
                  <c:v>231.58901409032563</c:v>
                </c:pt>
                <c:pt idx="4">
                  <c:v>230.74051546976349</c:v>
                </c:pt>
                <c:pt idx="5">
                  <c:v>241.03289791636462</c:v>
                </c:pt>
                <c:pt idx="6">
                  <c:v>278.34079638194271</c:v>
                </c:pt>
                <c:pt idx="7">
                  <c:v>343.67392231373134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EA4-4C80-AD37-5BA668D066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1776512"/>
        <c:axId val="91778048"/>
      </c:barChart>
      <c:catAx>
        <c:axId val="91776512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91778048"/>
        <c:crosses val="autoZero"/>
        <c:auto val="1"/>
        <c:lblAlgn val="ctr"/>
        <c:lblOffset val="100"/>
        <c:noMultiLvlLbl val="0"/>
      </c:catAx>
      <c:valAx>
        <c:axId val="91778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917765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bg2">
                    <a:lumMod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PE" b="1">
                <a:solidFill>
                  <a:schemeClr val="bg2">
                    <a:lumMod val="25000"/>
                  </a:schemeClr>
                </a:solidFill>
              </a:rPr>
              <a:t>2017</a:t>
            </a:r>
          </a:p>
        </c:rich>
      </c:tx>
      <c:layout>
        <c:manualLayout>
          <c:xMode val="edge"/>
          <c:yMode val="edge"/>
          <c:x val="0.67133333333333334"/>
          <c:y val="3.24074074074074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bg2">
                  <a:lumMod val="25000"/>
                </a:schemeClr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>
        <c:manualLayout>
          <c:layoutTarget val="inner"/>
          <c:xMode val="edge"/>
          <c:yMode val="edge"/>
          <c:x val="0.50458005249343829"/>
          <c:y val="0.21559565470982797"/>
          <c:w val="0.3936178915135608"/>
          <c:h val="0.65602981918926806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46EF-45D6-816A-B67900AD8F7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46EF-45D6-816A-B67900AD8F7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46EF-45D6-816A-B67900AD8F7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46EF-45D6-816A-B67900AD8F7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46EF-45D6-816A-B67900AD8F7D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46EF-45D6-816A-B67900AD8F7D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46EF-45D6-816A-B67900AD8F7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VE!$B$75:$B$81</c:f>
              <c:strCache>
                <c:ptCount val="7"/>
                <c:pt idx="0">
                  <c:v>Transferencias</c:v>
                </c:pt>
                <c:pt idx="1">
                  <c:v>Débitos directos</c:v>
                </c:pt>
                <c:pt idx="2">
                  <c:v>Tarjeta de débito</c:v>
                </c:pt>
                <c:pt idx="3">
                  <c:v>Tarjeta de crédito</c:v>
                </c:pt>
                <c:pt idx="4">
                  <c:v>Tarjeta prepago</c:v>
                </c:pt>
                <c:pt idx="5">
                  <c:v>Cheques</c:v>
                </c:pt>
                <c:pt idx="6">
                  <c:v>Otros</c:v>
                </c:pt>
              </c:strCache>
            </c:strRef>
          </c:cat>
          <c:val>
            <c:numRef>
              <c:f>VE!$D$75:$D$81</c:f>
              <c:numCache>
                <c:formatCode>#,##0</c:formatCode>
                <c:ptCount val="7"/>
                <c:pt idx="0">
                  <c:v>55.080327705299723</c:v>
                </c:pt>
                <c:pt idx="1">
                  <c:v>2.3498966682311207E-2</c:v>
                </c:pt>
                <c:pt idx="2">
                  <c:v>149.23668492541435</c:v>
                </c:pt>
                <c:pt idx="3">
                  <c:v>11.299645469638365</c:v>
                </c:pt>
                <c:pt idx="4">
                  <c:v>0</c:v>
                </c:pt>
                <c:pt idx="5">
                  <c:v>2.4855800970307351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46EF-45D6-816A-B67900AD8F7D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8123797025371826E-2"/>
          <c:y val="0.19502260134149893"/>
          <c:w val="0.34264129483814521"/>
          <c:h val="0.6799773986585011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E" b="1">
                <a:solidFill>
                  <a:sysClr val="windowText" lastClr="000000"/>
                </a:solidFill>
              </a:rPr>
              <a:t>Pagos</a:t>
            </a:r>
            <a:r>
              <a:rPr lang="es-PE" b="1" baseline="0">
                <a:solidFill>
                  <a:sysClr val="windowText" lastClr="000000"/>
                </a:solidFill>
              </a:rPr>
              <a:t> Inmediatos percapita</a:t>
            </a:r>
            <a:endParaRPr lang="es-PE" b="1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AR!$D$1:$K$1</c:f>
              <c:numCache>
                <c:formatCode>0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AR!$D$82:$K$82</c:f>
              <c:numCache>
                <c:formatCode>#,##0</c:formatCode>
                <c:ptCount val="8"/>
                <c:pt idx="0">
                  <c:v>2.8352525032954303</c:v>
                </c:pt>
                <c:pt idx="1">
                  <c:v>3.8421008168039479</c:v>
                </c:pt>
                <c:pt idx="2">
                  <c:v>5.202339794278652</c:v>
                </c:pt>
                <c:pt idx="3">
                  <c:v>11.333381387557756</c:v>
                </c:pt>
                <c:pt idx="4">
                  <c:v>23.617328912499254</c:v>
                </c:pt>
                <c:pt idx="5">
                  <c:v>45.067540811190931</c:v>
                </c:pt>
                <c:pt idx="6">
                  <c:v>94.334189302497407</c:v>
                </c:pt>
                <c:pt idx="7">
                  <c:v>166.22902551298938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CDD-4E41-BEC3-E37A8CE667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67926400"/>
        <c:axId val="967924600"/>
      </c:barChart>
      <c:catAx>
        <c:axId val="967926400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967924600"/>
        <c:crosses val="autoZero"/>
        <c:auto val="1"/>
        <c:lblAlgn val="ctr"/>
        <c:lblOffset val="100"/>
        <c:noMultiLvlLbl val="0"/>
      </c:catAx>
      <c:valAx>
        <c:axId val="9679246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9679264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E" b="1">
                <a:solidFill>
                  <a:sysClr val="windowText" lastClr="000000"/>
                </a:solidFill>
              </a:rPr>
              <a:t>Pagos</a:t>
            </a:r>
            <a:r>
              <a:rPr lang="es-PE" b="1" baseline="0">
                <a:solidFill>
                  <a:sysClr val="windowText" lastClr="000000"/>
                </a:solidFill>
              </a:rPr>
              <a:t> Inmediatos percapita</a:t>
            </a:r>
            <a:endParaRPr lang="es-PE" b="1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VE!$D$1:$K$1</c:f>
              <c:numCache>
                <c:formatCode>0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VE!$D$82:$K$82</c:f>
              <c:numCache>
                <c:formatCode>#,##0</c:formatCode>
                <c:ptCount val="8"/>
                <c:pt idx="0">
                  <c:v>0</c:v>
                </c:pt>
                <c:pt idx="1">
                  <c:v>2.1350309111473456</c:v>
                </c:pt>
                <c:pt idx="2">
                  <c:v>20.356822636370019</c:v>
                </c:pt>
                <c:pt idx="3">
                  <c:v>47.216130843679274</c:v>
                </c:pt>
                <c:pt idx="4">
                  <c:v>56.457888993618141</c:v>
                </c:pt>
                <c:pt idx="5">
                  <c:v>75.003068937875256</c:v>
                </c:pt>
                <c:pt idx="6">
                  <c:v>105.343107882127</c:v>
                </c:pt>
                <c:pt idx="7">
                  <c:v>149.98754856150941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85-48F6-A47E-4DCDB0F71F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3370624"/>
        <c:axId val="93376512"/>
      </c:barChart>
      <c:catAx>
        <c:axId val="93370624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93376512"/>
        <c:crosses val="autoZero"/>
        <c:auto val="1"/>
        <c:lblAlgn val="ctr"/>
        <c:lblOffset val="100"/>
        <c:noMultiLvlLbl val="0"/>
      </c:catAx>
      <c:valAx>
        <c:axId val="93376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933706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PE" b="1"/>
              <a:t>2024</a:t>
            </a:r>
          </a:p>
        </c:rich>
      </c:tx>
      <c:layout>
        <c:manualLayout>
          <c:xMode val="edge"/>
          <c:yMode val="edge"/>
          <c:x val="0.49669444444444444"/>
          <c:y val="2.7777777777777776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34624671916010497"/>
          <c:y val="0.21559565470982794"/>
          <c:w val="0.3936178915135608"/>
          <c:h val="0.65602981918926806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F762-45BD-B5FE-F89717B1D8D6}"/>
              </c:ext>
            </c:extLst>
          </c:dPt>
          <c:dLbls>
            <c:dLbl>
              <c:idx val="1"/>
              <c:layout>
                <c:manualLayout>
                  <c:x val="-4.1424128935373845E-2"/>
                  <c:y val="3.2786885245901641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762-45BD-B5FE-F89717B1D8D6}"/>
                </c:ext>
              </c:extLst>
            </c:dLbl>
            <c:dLbl>
              <c:idx val="2"/>
              <c:layout>
                <c:manualLayout>
                  <c:x val="-6.6278606296598069E-2"/>
                  <c:y val="-9.3676814988290398E-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762-45BD-B5FE-F89717B1D8D6}"/>
                </c:ext>
              </c:extLst>
            </c:dLbl>
            <c:dLbl>
              <c:idx val="3"/>
              <c:layout>
                <c:manualLayout>
                  <c:x val="-6.0755389105214892E-2"/>
                  <c:y val="-1.405152224824356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762-45BD-B5FE-F89717B1D8D6}"/>
                </c:ext>
              </c:extLst>
            </c:dLbl>
            <c:dLbl>
              <c:idx val="4"/>
              <c:layout>
                <c:manualLayout>
                  <c:x val="3.5900911743990516E-2"/>
                  <c:y val="-2.3419203747072622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762-45BD-B5FE-F89717B1D8D6}"/>
                </c:ext>
              </c:extLst>
            </c:dLbl>
            <c:dLbl>
              <c:idx val="5"/>
              <c:layout>
                <c:manualLayout>
                  <c:x val="0.12979560399750445"/>
                  <c:y val="-3.2786885245901662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762-45BD-B5FE-F89717B1D8D6}"/>
                </c:ext>
              </c:extLst>
            </c:dLbl>
            <c:dLbl>
              <c:idx val="6"/>
              <c:layout>
                <c:manualLayout>
                  <c:x val="0.12703399540181287"/>
                  <c:y val="2.8103044496487119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762-45BD-B5FE-F89717B1D8D6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BO!$B$75:$B$81</c:f>
              <c:strCache>
                <c:ptCount val="7"/>
                <c:pt idx="0">
                  <c:v>Transferencias</c:v>
                </c:pt>
                <c:pt idx="1">
                  <c:v>Débitos directos</c:v>
                </c:pt>
                <c:pt idx="2">
                  <c:v>Tarjeta de débito</c:v>
                </c:pt>
                <c:pt idx="3">
                  <c:v>Tarjeta de crédito</c:v>
                </c:pt>
                <c:pt idx="4">
                  <c:v>Tarjeta prepago</c:v>
                </c:pt>
                <c:pt idx="5">
                  <c:v>Cheques</c:v>
                </c:pt>
                <c:pt idx="6">
                  <c:v>Otros</c:v>
                </c:pt>
              </c:strCache>
            </c:strRef>
          </c:cat>
          <c:val>
            <c:numRef>
              <c:f>BO!$K$75:$K$81</c:f>
              <c:numCache>
                <c:formatCode>#,##0</c:formatCode>
                <c:ptCount val="7"/>
                <c:pt idx="0">
                  <c:v>112.50103381742545</c:v>
                </c:pt>
                <c:pt idx="1">
                  <c:v>0</c:v>
                </c:pt>
                <c:pt idx="2">
                  <c:v>9.5594986700772662</c:v>
                </c:pt>
                <c:pt idx="3">
                  <c:v>3.361403233431989</c:v>
                </c:pt>
                <c:pt idx="4">
                  <c:v>0</c:v>
                </c:pt>
                <c:pt idx="5">
                  <c:v>0.31469151115114091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762-45BD-B5FE-F89717B1D8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E" b="1">
                <a:solidFill>
                  <a:sysClr val="windowText" lastClr="000000"/>
                </a:solidFill>
              </a:rPr>
              <a:t>Pagos</a:t>
            </a:r>
            <a:r>
              <a:rPr lang="es-PE" b="1" baseline="0">
                <a:solidFill>
                  <a:sysClr val="windowText" lastClr="000000"/>
                </a:solidFill>
              </a:rPr>
              <a:t> respecto al PBI</a:t>
            </a:r>
            <a:endParaRPr lang="es-PE" b="1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BO!$D$72:$K$72</c:f>
              <c:numCache>
                <c:formatCode>0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BO!$D$73:$K$73</c:f>
              <c:numCache>
                <c:formatCode>#,##0</c:formatCode>
                <c:ptCount val="8"/>
                <c:pt idx="0">
                  <c:v>2.0917619518297061</c:v>
                </c:pt>
                <c:pt idx="1">
                  <c:v>2.0101617638171763</c:v>
                </c:pt>
                <c:pt idx="2">
                  <c:v>2.1943372219512289</c:v>
                </c:pt>
                <c:pt idx="3">
                  <c:v>2.1491729384958687</c:v>
                </c:pt>
                <c:pt idx="4">
                  <c:v>2.3763602956172751</c:v>
                </c:pt>
                <c:pt idx="5">
                  <c:v>2.5360935129232551</c:v>
                </c:pt>
                <c:pt idx="6">
                  <c:v>2.718651287939867</c:v>
                </c:pt>
                <c:pt idx="7">
                  <c:v>3.0565980888528559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E1-4A94-8C37-8E014B6C4C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67926400"/>
        <c:axId val="967924600"/>
      </c:barChart>
      <c:catAx>
        <c:axId val="967926400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967924600"/>
        <c:crosses val="autoZero"/>
        <c:auto val="1"/>
        <c:lblAlgn val="ctr"/>
        <c:lblOffset val="100"/>
        <c:noMultiLvlLbl val="0"/>
      </c:catAx>
      <c:valAx>
        <c:axId val="9679246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9679264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E" b="1">
                <a:solidFill>
                  <a:sysClr val="windowText" lastClr="000000"/>
                </a:solidFill>
              </a:rPr>
              <a:t>Pagos</a:t>
            </a:r>
            <a:r>
              <a:rPr lang="es-PE" b="1" baseline="0">
                <a:solidFill>
                  <a:sysClr val="windowText" lastClr="000000"/>
                </a:solidFill>
              </a:rPr>
              <a:t> percapita</a:t>
            </a:r>
            <a:endParaRPr lang="es-PE" b="1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BO!$D$72:$K$72</c:f>
              <c:numCache>
                <c:formatCode>0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BO!$D$74:$K$74</c:f>
              <c:numCache>
                <c:formatCode>#,##0</c:formatCode>
                <c:ptCount val="8"/>
                <c:pt idx="0">
                  <c:v>16.921624473253864</c:v>
                </c:pt>
                <c:pt idx="1">
                  <c:v>18.323144582070757</c:v>
                </c:pt>
                <c:pt idx="2">
                  <c:v>19.229302468249152</c:v>
                </c:pt>
                <c:pt idx="3">
                  <c:v>20.50506453878651</c:v>
                </c:pt>
                <c:pt idx="4">
                  <c:v>28.786848053808594</c:v>
                </c:pt>
                <c:pt idx="5">
                  <c:v>37.230646694500606</c:v>
                </c:pt>
                <c:pt idx="6">
                  <c:v>60.197099063422407</c:v>
                </c:pt>
                <c:pt idx="7">
                  <c:v>125.73662723208587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93-49FA-8553-4FF50CF3B0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67926400"/>
        <c:axId val="967924600"/>
      </c:barChart>
      <c:catAx>
        <c:axId val="967926400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967924600"/>
        <c:crosses val="autoZero"/>
        <c:auto val="1"/>
        <c:lblAlgn val="ctr"/>
        <c:lblOffset val="100"/>
        <c:noMultiLvlLbl val="0"/>
      </c:catAx>
      <c:valAx>
        <c:axId val="9679246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9679264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bg2">
                    <a:lumMod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PE" b="1">
                <a:solidFill>
                  <a:schemeClr val="bg2">
                    <a:lumMod val="25000"/>
                  </a:schemeClr>
                </a:solidFill>
              </a:rPr>
              <a:t>2017</a:t>
            </a:r>
          </a:p>
        </c:rich>
      </c:tx>
      <c:layout>
        <c:manualLayout>
          <c:xMode val="edge"/>
          <c:yMode val="edge"/>
          <c:x val="0.67133333333333334"/>
          <c:y val="3.24074074074074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bg2">
                  <a:lumMod val="25000"/>
                </a:schemeClr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>
        <c:manualLayout>
          <c:layoutTarget val="inner"/>
          <c:xMode val="edge"/>
          <c:yMode val="edge"/>
          <c:x val="0.50458005249343829"/>
          <c:y val="0.21559565470982797"/>
          <c:w val="0.3936178915135608"/>
          <c:h val="0.65602981918926806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94E0-4DF1-8723-6767515F08E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94E0-4DF1-8723-6767515F08E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F8AF-425E-9688-66B1123BC4F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94E0-4DF1-8723-6767515F08EA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94E0-4DF1-8723-6767515F08EA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94E0-4DF1-8723-6767515F08EA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94E0-4DF1-8723-6767515F08EA}"/>
              </c:ext>
            </c:extLst>
          </c:dPt>
          <c:dLbls>
            <c:dLbl>
              <c:idx val="1"/>
              <c:layout>
                <c:manualLayout>
                  <c:x val="0"/>
                  <c:y val="7.4941451990632318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4E0-4DF1-8723-6767515F08EA}"/>
                </c:ext>
              </c:extLst>
            </c:dLbl>
            <c:dLbl>
              <c:idx val="3"/>
              <c:layout>
                <c:manualLayout>
                  <c:x val="-1.9113053965030696E-2"/>
                  <c:y val="-2.8103044496487119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4E0-4DF1-8723-6767515F08EA}"/>
                </c:ext>
              </c:extLst>
            </c:dLbl>
            <c:dLbl>
              <c:idx val="4"/>
              <c:layout>
                <c:manualLayout>
                  <c:x val="9.5565269825153183E-3"/>
                  <c:y val="-1.4051522248243581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4E0-4DF1-8723-6767515F08EA}"/>
                </c:ext>
              </c:extLst>
            </c:dLbl>
            <c:dLbl>
              <c:idx val="5"/>
              <c:layout>
                <c:manualLayout>
                  <c:x val="5.733916189509191E-2"/>
                  <c:y val="-3.7470725995316159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4E0-4DF1-8723-6767515F08EA}"/>
                </c:ext>
              </c:extLst>
            </c:dLbl>
            <c:dLbl>
              <c:idx val="6"/>
              <c:layout>
                <c:manualLayout>
                  <c:x val="9.2379760830981414E-2"/>
                  <c:y val="0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4E0-4DF1-8723-6767515F08E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BO!$B$75:$B$81</c:f>
              <c:strCache>
                <c:ptCount val="7"/>
                <c:pt idx="0">
                  <c:v>Transferencias</c:v>
                </c:pt>
                <c:pt idx="1">
                  <c:v>Débitos directos</c:v>
                </c:pt>
                <c:pt idx="2">
                  <c:v>Tarjeta de débito</c:v>
                </c:pt>
                <c:pt idx="3">
                  <c:v>Tarjeta de crédito</c:v>
                </c:pt>
                <c:pt idx="4">
                  <c:v>Tarjeta prepago</c:v>
                </c:pt>
                <c:pt idx="5">
                  <c:v>Cheques</c:v>
                </c:pt>
                <c:pt idx="6">
                  <c:v>Otros</c:v>
                </c:pt>
              </c:strCache>
            </c:strRef>
          </c:cat>
          <c:val>
            <c:numRef>
              <c:f>BO!$D$75:$D$81</c:f>
              <c:numCache>
                <c:formatCode>#,##0</c:formatCode>
                <c:ptCount val="7"/>
                <c:pt idx="0">
                  <c:v>12.139972537213366</c:v>
                </c:pt>
                <c:pt idx="1">
                  <c:v>0</c:v>
                </c:pt>
                <c:pt idx="2">
                  <c:v>2.8105947333624148</c:v>
                </c:pt>
                <c:pt idx="3">
                  <c:v>1.1313991910153565</c:v>
                </c:pt>
                <c:pt idx="4">
                  <c:v>0</c:v>
                </c:pt>
                <c:pt idx="5">
                  <c:v>0.83965801166273057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4E0-4DF1-8723-6767515F08EA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8123797025371826E-2"/>
          <c:y val="0.19502260134149893"/>
          <c:w val="0.34264129483814521"/>
          <c:h val="0.6799773986585011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5" Type="http://schemas.openxmlformats.org/officeDocument/2006/relationships/chart" Target="../charts/chart50.xml"/><Relationship Id="rId4" Type="http://schemas.openxmlformats.org/officeDocument/2006/relationships/chart" Target="../charts/chart49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Relationship Id="rId5" Type="http://schemas.openxmlformats.org/officeDocument/2006/relationships/chart" Target="../charts/chart10.xml"/><Relationship Id="rId4" Type="http://schemas.openxmlformats.org/officeDocument/2006/relationships/chart" Target="../charts/chart9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3.xml"/><Relationship Id="rId2" Type="http://schemas.openxmlformats.org/officeDocument/2006/relationships/chart" Target="../charts/chart12.xml"/><Relationship Id="rId1" Type="http://schemas.openxmlformats.org/officeDocument/2006/relationships/chart" Target="../charts/chart11.xml"/><Relationship Id="rId5" Type="http://schemas.openxmlformats.org/officeDocument/2006/relationships/chart" Target="../charts/chart15.xml"/><Relationship Id="rId4" Type="http://schemas.openxmlformats.org/officeDocument/2006/relationships/chart" Target="../charts/chart14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8.xml"/><Relationship Id="rId2" Type="http://schemas.openxmlformats.org/officeDocument/2006/relationships/chart" Target="../charts/chart17.xml"/><Relationship Id="rId1" Type="http://schemas.openxmlformats.org/officeDocument/2006/relationships/chart" Target="../charts/chart16.xml"/><Relationship Id="rId5" Type="http://schemas.openxmlformats.org/officeDocument/2006/relationships/chart" Target="../charts/chart20.xml"/><Relationship Id="rId4" Type="http://schemas.openxmlformats.org/officeDocument/2006/relationships/chart" Target="../charts/chart19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3.xml"/><Relationship Id="rId2" Type="http://schemas.openxmlformats.org/officeDocument/2006/relationships/chart" Target="../charts/chart22.xml"/><Relationship Id="rId1" Type="http://schemas.openxmlformats.org/officeDocument/2006/relationships/chart" Target="../charts/chart21.xml"/><Relationship Id="rId5" Type="http://schemas.openxmlformats.org/officeDocument/2006/relationships/chart" Target="../charts/chart25.xml"/><Relationship Id="rId4" Type="http://schemas.openxmlformats.org/officeDocument/2006/relationships/chart" Target="../charts/chart24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8.xml"/><Relationship Id="rId2" Type="http://schemas.openxmlformats.org/officeDocument/2006/relationships/chart" Target="../charts/chart27.xml"/><Relationship Id="rId1" Type="http://schemas.openxmlformats.org/officeDocument/2006/relationships/chart" Target="../charts/chart26.xml"/><Relationship Id="rId5" Type="http://schemas.openxmlformats.org/officeDocument/2006/relationships/chart" Target="../charts/chart30.xml"/><Relationship Id="rId4" Type="http://schemas.openxmlformats.org/officeDocument/2006/relationships/chart" Target="../charts/chart29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3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5" Type="http://schemas.openxmlformats.org/officeDocument/2006/relationships/chart" Target="../charts/chart35.xml"/><Relationship Id="rId4" Type="http://schemas.openxmlformats.org/officeDocument/2006/relationships/chart" Target="../charts/chart34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8.xml"/><Relationship Id="rId2" Type="http://schemas.openxmlformats.org/officeDocument/2006/relationships/chart" Target="../charts/chart37.xml"/><Relationship Id="rId1" Type="http://schemas.openxmlformats.org/officeDocument/2006/relationships/chart" Target="../charts/chart36.xml"/><Relationship Id="rId5" Type="http://schemas.openxmlformats.org/officeDocument/2006/relationships/chart" Target="../charts/chart40.xml"/><Relationship Id="rId4" Type="http://schemas.openxmlformats.org/officeDocument/2006/relationships/chart" Target="../charts/chart39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3.xml"/><Relationship Id="rId2" Type="http://schemas.openxmlformats.org/officeDocument/2006/relationships/chart" Target="../charts/chart42.xml"/><Relationship Id="rId1" Type="http://schemas.openxmlformats.org/officeDocument/2006/relationships/chart" Target="../charts/chart41.xml"/><Relationship Id="rId5" Type="http://schemas.openxmlformats.org/officeDocument/2006/relationships/chart" Target="../charts/chart45.xml"/><Relationship Id="rId4" Type="http://schemas.openxmlformats.org/officeDocument/2006/relationships/chart" Target="../charts/chart4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1566333</xdr:colOff>
      <xdr:row>92</xdr:row>
      <xdr:rowOff>74083</xdr:rowOff>
    </xdr:from>
    <xdr:to>
      <xdr:col>7</xdr:col>
      <xdr:colOff>730249</xdr:colOff>
      <xdr:row>109</xdr:row>
      <xdr:rowOff>118533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798EEC0-BD80-42C6-A125-F65F4B7FB2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1202531</xdr:colOff>
      <xdr:row>93</xdr:row>
      <xdr:rowOff>4234</xdr:rowOff>
    </xdr:from>
    <xdr:to>
      <xdr:col>1</xdr:col>
      <xdr:colOff>595312</xdr:colOff>
      <xdr:row>110</xdr:row>
      <xdr:rowOff>48684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872D0FEC-92A2-481E-9952-1138284449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576792</xdr:colOff>
      <xdr:row>93</xdr:row>
      <xdr:rowOff>44979</xdr:rowOff>
    </xdr:from>
    <xdr:to>
      <xdr:col>1</xdr:col>
      <xdr:colOff>5134240</xdr:colOff>
      <xdr:row>110</xdr:row>
      <xdr:rowOff>89429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1501231-9260-4F23-B36B-1043771838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4852457</xdr:colOff>
      <xdr:row>92</xdr:row>
      <xdr:rowOff>57150</xdr:rowOff>
    </xdr:from>
    <xdr:to>
      <xdr:col>4</xdr:col>
      <xdr:colOff>132290</xdr:colOff>
      <xdr:row>109</xdr:row>
      <xdr:rowOff>101600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95908174-781D-457E-9F11-AD4B8DC59B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550070</xdr:colOff>
      <xdr:row>92</xdr:row>
      <xdr:rowOff>168010</xdr:rowOff>
    </xdr:from>
    <xdr:to>
      <xdr:col>12</xdr:col>
      <xdr:colOff>290249</xdr:colOff>
      <xdr:row>110</xdr:row>
      <xdr:rowOff>33072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BB021FF3-699F-4AA0-8A73-3BF066865F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1566333</xdr:colOff>
      <xdr:row>92</xdr:row>
      <xdr:rowOff>74083</xdr:rowOff>
    </xdr:from>
    <xdr:to>
      <xdr:col>7</xdr:col>
      <xdr:colOff>730249</xdr:colOff>
      <xdr:row>109</xdr:row>
      <xdr:rowOff>118533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F6DF4465-FF23-4A93-A30F-D64A03BFB3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1322916</xdr:colOff>
      <xdr:row>93</xdr:row>
      <xdr:rowOff>4234</xdr:rowOff>
    </xdr:from>
    <xdr:to>
      <xdr:col>0</xdr:col>
      <xdr:colOff>5894916</xdr:colOff>
      <xdr:row>110</xdr:row>
      <xdr:rowOff>48684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6B015D69-901C-4059-B81B-B08259D031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6053666</xdr:colOff>
      <xdr:row>93</xdr:row>
      <xdr:rowOff>21167</xdr:rowOff>
    </xdr:from>
    <xdr:to>
      <xdr:col>1</xdr:col>
      <xdr:colOff>4550833</xdr:colOff>
      <xdr:row>110</xdr:row>
      <xdr:rowOff>65617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2E068BD3-8898-4AA8-9BB4-D42DF1C726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4852457</xdr:colOff>
      <xdr:row>92</xdr:row>
      <xdr:rowOff>57150</xdr:rowOff>
    </xdr:from>
    <xdr:to>
      <xdr:col>4</xdr:col>
      <xdr:colOff>132290</xdr:colOff>
      <xdr:row>109</xdr:row>
      <xdr:rowOff>101600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BBC3D6FF-2B71-4501-A9A8-B33C6466AC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666750</xdr:colOff>
      <xdr:row>91</xdr:row>
      <xdr:rowOff>84666</xdr:rowOff>
    </xdr:from>
    <xdr:to>
      <xdr:col>11</xdr:col>
      <xdr:colOff>152400</xdr:colOff>
      <xdr:row>108</xdr:row>
      <xdr:rowOff>97366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CD24A3C7-A813-4D43-B5F7-2052E0DDEF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1566333</xdr:colOff>
      <xdr:row>92</xdr:row>
      <xdr:rowOff>74083</xdr:rowOff>
    </xdr:from>
    <xdr:to>
      <xdr:col>7</xdr:col>
      <xdr:colOff>730249</xdr:colOff>
      <xdr:row>109</xdr:row>
      <xdr:rowOff>118533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C103693-DADF-44A6-B087-AB77EC48AB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1322916</xdr:colOff>
      <xdr:row>93</xdr:row>
      <xdr:rowOff>4234</xdr:rowOff>
    </xdr:from>
    <xdr:to>
      <xdr:col>0</xdr:col>
      <xdr:colOff>5894916</xdr:colOff>
      <xdr:row>110</xdr:row>
      <xdr:rowOff>48684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D93781C8-7330-41EB-965F-5F704965737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130236</xdr:colOff>
      <xdr:row>93</xdr:row>
      <xdr:rowOff>21167</xdr:rowOff>
    </xdr:from>
    <xdr:to>
      <xdr:col>1</xdr:col>
      <xdr:colOff>3686735</xdr:colOff>
      <xdr:row>110</xdr:row>
      <xdr:rowOff>65617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DAF4E99B-63CC-4F5C-8F93-2CD7680A7C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4852457</xdr:colOff>
      <xdr:row>92</xdr:row>
      <xdr:rowOff>57150</xdr:rowOff>
    </xdr:from>
    <xdr:to>
      <xdr:col>4</xdr:col>
      <xdr:colOff>132290</xdr:colOff>
      <xdr:row>109</xdr:row>
      <xdr:rowOff>101600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86D29687-DF24-4200-8E4E-D4BA8088B9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666751</xdr:colOff>
      <xdr:row>91</xdr:row>
      <xdr:rowOff>84666</xdr:rowOff>
    </xdr:from>
    <xdr:to>
      <xdr:col>11</xdr:col>
      <xdr:colOff>515472</xdr:colOff>
      <xdr:row>108</xdr:row>
      <xdr:rowOff>97366</xdr:rowOff>
    </xdr:to>
    <xdr:graphicFrame macro="">
      <xdr:nvGraphicFramePr>
        <xdr:cNvPr id="8" name="Gráfico 5">
          <a:extLst>
            <a:ext uri="{FF2B5EF4-FFF2-40B4-BE49-F238E27FC236}">
              <a16:creationId xmlns:a16="http://schemas.microsoft.com/office/drawing/2014/main" id="{B7F9FB77-C347-4AD0-B967-9513880F22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1566333</xdr:colOff>
      <xdr:row>92</xdr:row>
      <xdr:rowOff>74083</xdr:rowOff>
    </xdr:from>
    <xdr:to>
      <xdr:col>7</xdr:col>
      <xdr:colOff>730249</xdr:colOff>
      <xdr:row>109</xdr:row>
      <xdr:rowOff>118533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7EEE618F-73FE-416B-941C-7640F4E9B0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1322916</xdr:colOff>
      <xdr:row>93</xdr:row>
      <xdr:rowOff>4234</xdr:rowOff>
    </xdr:from>
    <xdr:to>
      <xdr:col>0</xdr:col>
      <xdr:colOff>5894916</xdr:colOff>
      <xdr:row>110</xdr:row>
      <xdr:rowOff>48684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E2A885B8-B790-46D7-8F24-15444D5124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6053666</xdr:colOff>
      <xdr:row>93</xdr:row>
      <xdr:rowOff>21167</xdr:rowOff>
    </xdr:from>
    <xdr:to>
      <xdr:col>1</xdr:col>
      <xdr:colOff>4550833</xdr:colOff>
      <xdr:row>110</xdr:row>
      <xdr:rowOff>65617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3BAE1527-7B52-49B8-87A8-5A1430D689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4852457</xdr:colOff>
      <xdr:row>92</xdr:row>
      <xdr:rowOff>57150</xdr:rowOff>
    </xdr:from>
    <xdr:to>
      <xdr:col>4</xdr:col>
      <xdr:colOff>132290</xdr:colOff>
      <xdr:row>109</xdr:row>
      <xdr:rowOff>101600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7415BD5D-FAFD-44AF-A5D4-9BDAAD7A4B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666750</xdr:colOff>
      <xdr:row>91</xdr:row>
      <xdr:rowOff>84666</xdr:rowOff>
    </xdr:from>
    <xdr:to>
      <xdr:col>12</xdr:col>
      <xdr:colOff>354542</xdr:colOff>
      <xdr:row>108</xdr:row>
      <xdr:rowOff>97366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C4474256-1426-4922-B191-D6719BEED3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1566333</xdr:colOff>
      <xdr:row>92</xdr:row>
      <xdr:rowOff>74083</xdr:rowOff>
    </xdr:from>
    <xdr:to>
      <xdr:col>7</xdr:col>
      <xdr:colOff>730249</xdr:colOff>
      <xdr:row>109</xdr:row>
      <xdr:rowOff>118533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5B2DF4E-BA8F-4402-B131-F2A77DCD91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1322916</xdr:colOff>
      <xdr:row>93</xdr:row>
      <xdr:rowOff>4234</xdr:rowOff>
    </xdr:from>
    <xdr:to>
      <xdr:col>0</xdr:col>
      <xdr:colOff>5894916</xdr:colOff>
      <xdr:row>110</xdr:row>
      <xdr:rowOff>48684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8B871C36-56A6-40A5-980B-71C27AE2866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6053666</xdr:colOff>
      <xdr:row>93</xdr:row>
      <xdr:rowOff>21167</xdr:rowOff>
    </xdr:from>
    <xdr:to>
      <xdr:col>1</xdr:col>
      <xdr:colOff>4550833</xdr:colOff>
      <xdr:row>110</xdr:row>
      <xdr:rowOff>65617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728ACE4A-FFE4-4371-85EE-C8C6E1DD1BC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4852457</xdr:colOff>
      <xdr:row>92</xdr:row>
      <xdr:rowOff>57150</xdr:rowOff>
    </xdr:from>
    <xdr:to>
      <xdr:col>4</xdr:col>
      <xdr:colOff>132290</xdr:colOff>
      <xdr:row>109</xdr:row>
      <xdr:rowOff>101600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3AF28113-489D-4A06-B1C2-EB0567BD97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666750</xdr:colOff>
      <xdr:row>91</xdr:row>
      <xdr:rowOff>84666</xdr:rowOff>
    </xdr:from>
    <xdr:to>
      <xdr:col>12</xdr:col>
      <xdr:colOff>0</xdr:colOff>
      <xdr:row>108</xdr:row>
      <xdr:rowOff>97366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B316C6C6-DDCD-4867-82B5-AA6C0DF559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1566333</xdr:colOff>
      <xdr:row>92</xdr:row>
      <xdr:rowOff>74083</xdr:rowOff>
    </xdr:from>
    <xdr:to>
      <xdr:col>7</xdr:col>
      <xdr:colOff>730249</xdr:colOff>
      <xdr:row>109</xdr:row>
      <xdr:rowOff>118533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E941E6A-2D53-400E-9707-834F0E4DE4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1322916</xdr:colOff>
      <xdr:row>93</xdr:row>
      <xdr:rowOff>4234</xdr:rowOff>
    </xdr:from>
    <xdr:to>
      <xdr:col>0</xdr:col>
      <xdr:colOff>5894916</xdr:colOff>
      <xdr:row>110</xdr:row>
      <xdr:rowOff>48684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898AC90E-51CF-4432-8091-C09174D64C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6053666</xdr:colOff>
      <xdr:row>93</xdr:row>
      <xdr:rowOff>21167</xdr:rowOff>
    </xdr:from>
    <xdr:to>
      <xdr:col>1</xdr:col>
      <xdr:colOff>4550833</xdr:colOff>
      <xdr:row>110</xdr:row>
      <xdr:rowOff>65617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8AAE982C-6A6D-4CD2-B492-9E9A2C21DD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4852457</xdr:colOff>
      <xdr:row>92</xdr:row>
      <xdr:rowOff>57150</xdr:rowOff>
    </xdr:from>
    <xdr:to>
      <xdr:col>4</xdr:col>
      <xdr:colOff>132290</xdr:colOff>
      <xdr:row>109</xdr:row>
      <xdr:rowOff>101600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9ADC6DE4-C14E-4CD6-B0BB-52B3359C1B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666750</xdr:colOff>
      <xdr:row>91</xdr:row>
      <xdr:rowOff>84666</xdr:rowOff>
    </xdr:from>
    <xdr:to>
      <xdr:col>12</xdr:col>
      <xdr:colOff>354542</xdr:colOff>
      <xdr:row>108</xdr:row>
      <xdr:rowOff>97366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E03EE2FE-3206-42D0-97B7-71CA8F7D7C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1566333</xdr:colOff>
      <xdr:row>92</xdr:row>
      <xdr:rowOff>74083</xdr:rowOff>
    </xdr:from>
    <xdr:to>
      <xdr:col>7</xdr:col>
      <xdr:colOff>730249</xdr:colOff>
      <xdr:row>109</xdr:row>
      <xdr:rowOff>118533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2B2A879-8431-42A8-85BE-41F5789D18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1322916</xdr:colOff>
      <xdr:row>93</xdr:row>
      <xdr:rowOff>4234</xdr:rowOff>
    </xdr:from>
    <xdr:to>
      <xdr:col>0</xdr:col>
      <xdr:colOff>5894916</xdr:colOff>
      <xdr:row>110</xdr:row>
      <xdr:rowOff>48684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954BC9C6-582A-41DD-A95C-D5251A9FB6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6053666</xdr:colOff>
      <xdr:row>93</xdr:row>
      <xdr:rowOff>21167</xdr:rowOff>
    </xdr:from>
    <xdr:to>
      <xdr:col>1</xdr:col>
      <xdr:colOff>4550833</xdr:colOff>
      <xdr:row>110</xdr:row>
      <xdr:rowOff>65617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229B1217-5A59-4DE6-B3FD-5BBEE53D8F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4852457</xdr:colOff>
      <xdr:row>92</xdr:row>
      <xdr:rowOff>57150</xdr:rowOff>
    </xdr:from>
    <xdr:to>
      <xdr:col>4</xdr:col>
      <xdr:colOff>132290</xdr:colOff>
      <xdr:row>109</xdr:row>
      <xdr:rowOff>101600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8E2E2309-981B-489E-BBAF-2E46316BB2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666750</xdr:colOff>
      <xdr:row>91</xdr:row>
      <xdr:rowOff>84666</xdr:rowOff>
    </xdr:from>
    <xdr:to>
      <xdr:col>11</xdr:col>
      <xdr:colOff>866775</xdr:colOff>
      <xdr:row>108</xdr:row>
      <xdr:rowOff>97366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A5DB4FE4-DF7B-47EE-B70B-5F80278760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1566333</xdr:colOff>
      <xdr:row>92</xdr:row>
      <xdr:rowOff>74083</xdr:rowOff>
    </xdr:from>
    <xdr:to>
      <xdr:col>7</xdr:col>
      <xdr:colOff>730249</xdr:colOff>
      <xdr:row>109</xdr:row>
      <xdr:rowOff>118533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22192B3-6CE3-45DD-BEFC-81A476C3F1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1322916</xdr:colOff>
      <xdr:row>93</xdr:row>
      <xdr:rowOff>4234</xdr:rowOff>
    </xdr:from>
    <xdr:to>
      <xdr:col>0</xdr:col>
      <xdr:colOff>5894916</xdr:colOff>
      <xdr:row>110</xdr:row>
      <xdr:rowOff>48684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54A3D970-E750-47A9-B51B-63F5EA8DA2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6053666</xdr:colOff>
      <xdr:row>93</xdr:row>
      <xdr:rowOff>21167</xdr:rowOff>
    </xdr:from>
    <xdr:to>
      <xdr:col>1</xdr:col>
      <xdr:colOff>4550833</xdr:colOff>
      <xdr:row>110</xdr:row>
      <xdr:rowOff>65617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E28FEC00-39D1-489B-B352-D7B02B8ED8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4852457</xdr:colOff>
      <xdr:row>92</xdr:row>
      <xdr:rowOff>57150</xdr:rowOff>
    </xdr:from>
    <xdr:to>
      <xdr:col>4</xdr:col>
      <xdr:colOff>132290</xdr:colOff>
      <xdr:row>109</xdr:row>
      <xdr:rowOff>101600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BCE17BC3-B261-457E-984D-3C18FD0CF9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666750</xdr:colOff>
      <xdr:row>91</xdr:row>
      <xdr:rowOff>84666</xdr:rowOff>
    </xdr:from>
    <xdr:to>
      <xdr:col>11</xdr:col>
      <xdr:colOff>1485900</xdr:colOff>
      <xdr:row>108</xdr:row>
      <xdr:rowOff>97366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BD77445A-33CD-4AC5-9176-4705127CB2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1566333</xdr:colOff>
      <xdr:row>92</xdr:row>
      <xdr:rowOff>74083</xdr:rowOff>
    </xdr:from>
    <xdr:to>
      <xdr:col>7</xdr:col>
      <xdr:colOff>730249</xdr:colOff>
      <xdr:row>109</xdr:row>
      <xdr:rowOff>118533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26D8CB6-9BDF-4B52-81A9-5B27763678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1322916</xdr:colOff>
      <xdr:row>93</xdr:row>
      <xdr:rowOff>4234</xdr:rowOff>
    </xdr:from>
    <xdr:to>
      <xdr:col>0</xdr:col>
      <xdr:colOff>5894916</xdr:colOff>
      <xdr:row>110</xdr:row>
      <xdr:rowOff>48684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A680B7F7-0B38-4340-95DC-0E09962AE5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6053666</xdr:colOff>
      <xdr:row>93</xdr:row>
      <xdr:rowOff>21167</xdr:rowOff>
    </xdr:from>
    <xdr:to>
      <xdr:col>1</xdr:col>
      <xdr:colOff>4550833</xdr:colOff>
      <xdr:row>110</xdr:row>
      <xdr:rowOff>65617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6D21E474-25A1-4330-A249-E329AC0343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4852457</xdr:colOff>
      <xdr:row>92</xdr:row>
      <xdr:rowOff>57150</xdr:rowOff>
    </xdr:from>
    <xdr:to>
      <xdr:col>4</xdr:col>
      <xdr:colOff>132290</xdr:colOff>
      <xdr:row>109</xdr:row>
      <xdr:rowOff>101600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3B99FC9D-1BEC-485B-934C-1625774DBD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666750</xdr:colOff>
      <xdr:row>91</xdr:row>
      <xdr:rowOff>84666</xdr:rowOff>
    </xdr:from>
    <xdr:to>
      <xdr:col>12</xdr:col>
      <xdr:colOff>354542</xdr:colOff>
      <xdr:row>108</xdr:row>
      <xdr:rowOff>97366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A371E3CF-424F-4715-90B3-AE77970B7A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1566333</xdr:colOff>
      <xdr:row>92</xdr:row>
      <xdr:rowOff>74083</xdr:rowOff>
    </xdr:from>
    <xdr:to>
      <xdr:col>7</xdr:col>
      <xdr:colOff>730249</xdr:colOff>
      <xdr:row>109</xdr:row>
      <xdr:rowOff>118533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609D7B90-3295-4829-A208-AF5EBE3BF17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1322916</xdr:colOff>
      <xdr:row>93</xdr:row>
      <xdr:rowOff>4234</xdr:rowOff>
    </xdr:from>
    <xdr:to>
      <xdr:col>0</xdr:col>
      <xdr:colOff>5894916</xdr:colOff>
      <xdr:row>110</xdr:row>
      <xdr:rowOff>48684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9F5C4B2A-76F0-45CD-86AC-ED2520B2CA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6053666</xdr:colOff>
      <xdr:row>93</xdr:row>
      <xdr:rowOff>21167</xdr:rowOff>
    </xdr:from>
    <xdr:to>
      <xdr:col>1</xdr:col>
      <xdr:colOff>4550833</xdr:colOff>
      <xdr:row>110</xdr:row>
      <xdr:rowOff>65617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D1D10876-BD1E-42E3-ABCC-25A92DFF85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4852457</xdr:colOff>
      <xdr:row>92</xdr:row>
      <xdr:rowOff>57150</xdr:rowOff>
    </xdr:from>
    <xdr:to>
      <xdr:col>4</xdr:col>
      <xdr:colOff>132290</xdr:colOff>
      <xdr:row>109</xdr:row>
      <xdr:rowOff>101600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53792A7D-38D4-43F2-B837-29774DBC5C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666750</xdr:colOff>
      <xdr:row>91</xdr:row>
      <xdr:rowOff>84666</xdr:rowOff>
    </xdr:from>
    <xdr:to>
      <xdr:col>11</xdr:col>
      <xdr:colOff>9525</xdr:colOff>
      <xdr:row>108</xdr:row>
      <xdr:rowOff>97366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89C38734-D21E-440A-B4B7-27EFF09321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bcrpgob.sharepoint.com/sites/ReporteSistemaPagosSudamerica/Documentos%20compartidos/General/Paises/Peru/Propuestas/Estadisticas.xlsx" TargetMode="External"/><Relationship Id="rId1" Type="http://schemas.openxmlformats.org/officeDocument/2006/relationships/externalLinkPath" Target="https://bcrpgob.sharepoint.com/sites/ReporteSistemaPagosSudamerica/Documentos%20compartidos/General/Paises/Peru/Propuestas/Estadistica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Variables"/>
      <sheetName val="param"/>
      <sheetName val="Estadisticas"/>
    </sheetNames>
    <sheetDataSet>
      <sheetData sheetId="0"/>
      <sheetData sheetId="1"/>
      <sheetData sheetId="2" refreshError="1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871FCB-3493-43D2-B32A-EE4B8E2EED5C}">
  <dimension ref="A1:P93"/>
  <sheetViews>
    <sheetView showGridLines="0" topLeftCell="A72" zoomScale="80" zoomScaleNormal="80" workbookViewId="0">
      <selection activeCell="D91" sqref="D91"/>
    </sheetView>
  </sheetViews>
  <sheetFormatPr baseColWidth="10" defaultColWidth="10.6640625" defaultRowHeight="13.2" x14ac:dyDescent="0.25"/>
  <cols>
    <col min="1" max="1" width="73" style="16" customWidth="1"/>
    <col min="2" max="2" width="99.44140625" style="16" customWidth="1"/>
    <col min="3" max="3" width="26.33203125" style="21" customWidth="1"/>
    <col min="4" max="8" width="13.5546875" style="23" bestFit="1" customWidth="1"/>
    <col min="9" max="10" width="14.5546875" style="23" bestFit="1" customWidth="1"/>
    <col min="11" max="11" width="14.5546875" style="23" customWidth="1"/>
    <col min="12" max="12" width="38.33203125" style="6" customWidth="1"/>
    <col min="13" max="16384" width="10.6640625" style="6"/>
  </cols>
  <sheetData>
    <row r="1" spans="1:16" x14ac:dyDescent="0.25">
      <c r="A1" s="2" t="s">
        <v>11</v>
      </c>
      <c r="B1" s="2" t="s">
        <v>13</v>
      </c>
      <c r="C1" s="3" t="s">
        <v>42</v>
      </c>
      <c r="D1" s="4">
        <v>2017</v>
      </c>
      <c r="E1" s="4">
        <v>2018</v>
      </c>
      <c r="F1" s="4">
        <v>2019</v>
      </c>
      <c r="G1" s="4">
        <v>2020</v>
      </c>
      <c r="H1" s="4">
        <v>2021</v>
      </c>
      <c r="I1" s="4">
        <v>2022</v>
      </c>
      <c r="J1" s="4">
        <v>2023</v>
      </c>
      <c r="K1" s="4">
        <v>2024</v>
      </c>
      <c r="L1" s="5" t="s">
        <v>22</v>
      </c>
    </row>
    <row r="2" spans="1:16" x14ac:dyDescent="0.25">
      <c r="A2" s="7" t="s">
        <v>0</v>
      </c>
      <c r="B2" s="7" t="s">
        <v>91</v>
      </c>
      <c r="C2" s="8"/>
      <c r="D2" s="9">
        <v>33.403069000000002</v>
      </c>
      <c r="E2" s="9">
        <v>33.771017000000001</v>
      </c>
      <c r="F2" s="9">
        <v>34.136077999999998</v>
      </c>
      <c r="G2" s="9">
        <v>34.481879999999997</v>
      </c>
      <c r="H2" s="9">
        <v>34.782274999999998</v>
      </c>
      <c r="I2" s="9">
        <v>35.077266000000002</v>
      </c>
      <c r="J2" s="9">
        <v>35.433129999999998</v>
      </c>
      <c r="K2" s="9">
        <v>35.823987000000002</v>
      </c>
      <c r="L2" s="10" t="s">
        <v>206</v>
      </c>
    </row>
    <row r="3" spans="1:16" x14ac:dyDescent="0.25">
      <c r="A3" s="7" t="s">
        <v>0</v>
      </c>
      <c r="B3" s="11" t="s">
        <v>12</v>
      </c>
      <c r="C3" s="3"/>
      <c r="D3" s="9">
        <v>643479.15173141193</v>
      </c>
      <c r="E3" s="9">
        <v>524843.68088845129</v>
      </c>
      <c r="F3" s="9">
        <v>446878.38313867542</v>
      </c>
      <c r="G3" s="9">
        <v>385440.09311377758</v>
      </c>
      <c r="H3" s="9">
        <v>485691.18209719757</v>
      </c>
      <c r="I3" s="9">
        <v>633061.35500138684</v>
      </c>
      <c r="J3" s="9">
        <v>651762.24772511655</v>
      </c>
      <c r="K3" s="9">
        <v>637278.98799041449</v>
      </c>
      <c r="L3" s="10"/>
      <c r="P3" s="29"/>
    </row>
    <row r="4" spans="1:16" x14ac:dyDescent="0.25">
      <c r="A4" s="7" t="s">
        <v>0</v>
      </c>
      <c r="B4" s="7" t="s">
        <v>1</v>
      </c>
      <c r="C4" s="8"/>
      <c r="D4" s="9">
        <v>27.570571931539334</v>
      </c>
      <c r="E4" s="9">
        <v>34.277223713100426</v>
      </c>
      <c r="F4" s="9">
        <v>53.548304349233902</v>
      </c>
      <c r="G4" s="9">
        <v>42.015094737650905</v>
      </c>
      <c r="H4" s="9">
        <v>48.409378625519835</v>
      </c>
      <c r="I4" s="9">
        <v>72.430757531824085</v>
      </c>
      <c r="J4" s="9">
        <v>133.48893559417485</v>
      </c>
      <c r="K4" s="9">
        <v>219.88451466653291</v>
      </c>
      <c r="L4" s="10"/>
    </row>
    <row r="5" spans="1:16" x14ac:dyDescent="0.25">
      <c r="A5" s="7" t="s">
        <v>0</v>
      </c>
      <c r="B5" s="7" t="s">
        <v>2</v>
      </c>
      <c r="C5" s="8"/>
      <c r="D5" s="9">
        <v>16.566548373983739</v>
      </c>
      <c r="E5" s="9">
        <v>28.09371859504132</v>
      </c>
      <c r="F5" s="9">
        <v>48.242306995884796</v>
      </c>
      <c r="G5" s="9">
        <v>70.594145833333371</v>
      </c>
      <c r="H5" s="9">
        <v>95.161463114754113</v>
      </c>
      <c r="I5" s="9">
        <v>130.80887786885199</v>
      </c>
      <c r="J5" s="9">
        <v>295.21232427983603</v>
      </c>
      <c r="K5" s="9">
        <v>916.25430382513696</v>
      </c>
      <c r="L5" s="10" t="s">
        <v>93</v>
      </c>
    </row>
    <row r="6" spans="1:16" x14ac:dyDescent="0.25">
      <c r="A6" s="7" t="s">
        <v>3</v>
      </c>
      <c r="B6" s="7" t="s">
        <v>4</v>
      </c>
      <c r="C6" s="8"/>
      <c r="D6" s="9">
        <v>42377.255608808511</v>
      </c>
      <c r="E6" s="9">
        <v>26365.971257743731</v>
      </c>
      <c r="F6" s="9">
        <v>20938.259961037213</v>
      </c>
      <c r="G6" s="9">
        <v>23197.413576845804</v>
      </c>
      <c r="H6" s="9">
        <v>25382.659166213489</v>
      </c>
      <c r="I6" s="9">
        <v>28440.152943822784</v>
      </c>
      <c r="J6" s="9">
        <v>22456.321707341453</v>
      </c>
      <c r="K6" s="9">
        <v>19411.743880216909</v>
      </c>
      <c r="L6" s="10"/>
    </row>
    <row r="7" spans="1:16" x14ac:dyDescent="0.25">
      <c r="A7" s="7" t="s">
        <v>3</v>
      </c>
      <c r="B7" s="7" t="s">
        <v>5</v>
      </c>
      <c r="C7" s="8"/>
      <c r="D7" s="9">
        <v>32673.602658840209</v>
      </c>
      <c r="E7" s="9">
        <v>27551.857629008246</v>
      </c>
      <c r="F7" s="9">
        <v>19529.991861300703</v>
      </c>
      <c r="G7" s="9">
        <v>24909.293231644842</v>
      </c>
      <c r="H7" s="9">
        <v>31290.199441441135</v>
      </c>
      <c r="I7" s="9">
        <v>36843.433179144966</v>
      </c>
      <c r="J7" s="9">
        <v>42248.475707868369</v>
      </c>
      <c r="K7" s="9">
        <v>31593.007880183948</v>
      </c>
      <c r="L7" s="10"/>
    </row>
    <row r="8" spans="1:16" x14ac:dyDescent="0.25">
      <c r="A8" s="7" t="s">
        <v>6</v>
      </c>
      <c r="B8" s="7" t="s">
        <v>7</v>
      </c>
      <c r="C8" s="8"/>
      <c r="D8" s="9">
        <v>77</v>
      </c>
      <c r="E8" s="9">
        <v>78</v>
      </c>
      <c r="F8" s="9">
        <v>78</v>
      </c>
      <c r="G8" s="9">
        <v>79</v>
      </c>
      <c r="H8" s="9">
        <v>79</v>
      </c>
      <c r="I8" s="9">
        <v>77</v>
      </c>
      <c r="J8" s="9">
        <v>77</v>
      </c>
      <c r="K8" s="9">
        <v>74</v>
      </c>
      <c r="L8" s="10" t="s">
        <v>94</v>
      </c>
    </row>
    <row r="9" spans="1:16" x14ac:dyDescent="0.25">
      <c r="A9" s="7" t="s">
        <v>6</v>
      </c>
      <c r="B9" s="7" t="s">
        <v>8</v>
      </c>
      <c r="C9" s="8"/>
      <c r="D9" s="9">
        <v>5447</v>
      </c>
      <c r="E9" s="9">
        <v>5450</v>
      </c>
      <c r="F9" s="9">
        <v>5440</v>
      </c>
      <c r="G9" s="9">
        <v>10943</v>
      </c>
      <c r="H9" s="9">
        <v>5347</v>
      </c>
      <c r="I9" s="9">
        <v>5308</v>
      </c>
      <c r="J9" s="9">
        <v>5143</v>
      </c>
      <c r="K9" s="9">
        <v>5005</v>
      </c>
      <c r="L9" s="6" t="s">
        <v>94</v>
      </c>
      <c r="M9" s="10"/>
    </row>
    <row r="10" spans="1:16" x14ac:dyDescent="0.25">
      <c r="A10" s="7" t="s">
        <v>6</v>
      </c>
      <c r="B10" s="7" t="s">
        <v>9</v>
      </c>
      <c r="C10" s="8"/>
      <c r="D10" s="9">
        <v>2</v>
      </c>
      <c r="E10" s="9">
        <v>2</v>
      </c>
      <c r="F10" s="9">
        <v>3</v>
      </c>
      <c r="G10" s="9">
        <v>48</v>
      </c>
      <c r="H10" s="9">
        <v>81</v>
      </c>
      <c r="I10" s="9">
        <v>110</v>
      </c>
      <c r="J10" s="9">
        <v>131</v>
      </c>
      <c r="K10" s="9">
        <v>157</v>
      </c>
      <c r="L10" s="10"/>
    </row>
    <row r="11" spans="1:16" x14ac:dyDescent="0.25">
      <c r="A11" s="7" t="s">
        <v>6</v>
      </c>
      <c r="B11" s="7" t="s">
        <v>10</v>
      </c>
      <c r="C11" s="8"/>
      <c r="D11" s="9"/>
      <c r="E11" s="9"/>
      <c r="F11" s="9"/>
      <c r="G11" s="9"/>
      <c r="H11" s="9"/>
      <c r="I11" s="9"/>
      <c r="J11" s="9"/>
      <c r="K11" s="9"/>
      <c r="L11" s="10"/>
    </row>
    <row r="12" spans="1:16" x14ac:dyDescent="0.25">
      <c r="A12" s="12" t="s">
        <v>87</v>
      </c>
      <c r="B12" s="12" t="s">
        <v>27</v>
      </c>
      <c r="C12" s="13" t="s">
        <v>63</v>
      </c>
      <c r="D12" s="24">
        <f>D13+D27+D31+D32+D33+D34+D38</f>
        <v>1972.278231</v>
      </c>
      <c r="E12" s="24">
        <f t="shared" ref="E12:K12" si="0">E13+E27+E31+E32+E33+E34+E38</f>
        <v>2266.4449610000001</v>
      </c>
      <c r="F12" s="24">
        <f t="shared" si="0"/>
        <v>2699.8107349999996</v>
      </c>
      <c r="G12" s="24">
        <f t="shared" si="0"/>
        <v>3060.0509380000003</v>
      </c>
      <c r="H12" s="24">
        <f t="shared" si="0"/>
        <v>4179.2854007331998</v>
      </c>
      <c r="I12" s="24">
        <f t="shared" si="0"/>
        <v>5426.1055050000014</v>
      </c>
      <c r="J12" s="24">
        <f t="shared" si="0"/>
        <v>8111.6312359550111</v>
      </c>
      <c r="K12" s="24">
        <f t="shared" si="0"/>
        <v>11673.116291999999</v>
      </c>
      <c r="L12" s="10"/>
      <c r="M12" s="14"/>
    </row>
    <row r="13" spans="1:16" x14ac:dyDescent="0.25">
      <c r="A13" s="12" t="s">
        <v>87</v>
      </c>
      <c r="B13" s="12" t="s">
        <v>14</v>
      </c>
      <c r="C13" s="13" t="s">
        <v>83</v>
      </c>
      <c r="D13" s="24">
        <f>D14+D15+D18+D21+D24+D25+D26</f>
        <v>211.01280700000001</v>
      </c>
      <c r="E13" s="24">
        <f t="shared" ref="E13:K13" si="1">E14+E15+E18+E21+E24+E25+E26</f>
        <v>256.227417</v>
      </c>
      <c r="F13" s="24">
        <f t="shared" si="1"/>
        <v>321.54895099999999</v>
      </c>
      <c r="G13" s="24">
        <f t="shared" si="1"/>
        <v>562.11749699999996</v>
      </c>
      <c r="H13" s="24">
        <f t="shared" si="1"/>
        <v>1001.224495</v>
      </c>
      <c r="I13" s="24">
        <f t="shared" si="1"/>
        <v>1784.3311230000002</v>
      </c>
      <c r="J13" s="24">
        <f t="shared" si="1"/>
        <v>3549.6985990000003</v>
      </c>
      <c r="K13" s="24">
        <f t="shared" si="1"/>
        <v>6161.439069</v>
      </c>
      <c r="L13" s="10"/>
      <c r="M13" s="15"/>
    </row>
    <row r="14" spans="1:16" x14ac:dyDescent="0.25">
      <c r="A14" s="7" t="s">
        <v>87</v>
      </c>
      <c r="B14" s="7" t="s">
        <v>20</v>
      </c>
      <c r="C14" s="8" t="s">
        <v>46</v>
      </c>
      <c r="D14" s="9"/>
      <c r="E14" s="9"/>
      <c r="F14" s="9"/>
      <c r="G14" s="9"/>
      <c r="H14" s="9"/>
      <c r="I14" s="9"/>
      <c r="J14" s="9"/>
      <c r="K14" s="9"/>
      <c r="L14" s="10"/>
      <c r="M14" s="15"/>
      <c r="P14" s="29"/>
    </row>
    <row r="15" spans="1:16" x14ac:dyDescent="0.25">
      <c r="A15" s="12" t="s">
        <v>87</v>
      </c>
      <c r="B15" s="12" t="s">
        <v>21</v>
      </c>
      <c r="C15" s="13" t="s">
        <v>78</v>
      </c>
      <c r="D15" s="24">
        <f>D16+D17</f>
        <v>52.955855</v>
      </c>
      <c r="E15" s="24">
        <f t="shared" ref="E15:K15" si="2">E16+E17</f>
        <v>50.851491000000003</v>
      </c>
      <c r="F15" s="24">
        <f t="shared" si="2"/>
        <v>50.357309000000001</v>
      </c>
      <c r="G15" s="24">
        <f t="shared" si="2"/>
        <v>131.017674</v>
      </c>
      <c r="H15" s="24">
        <f t="shared" si="2"/>
        <v>405.69455599999998</v>
      </c>
      <c r="I15" s="24">
        <f t="shared" si="2"/>
        <v>911.81747000000007</v>
      </c>
      <c r="J15" s="24">
        <f t="shared" si="2"/>
        <v>2216.9052670000001</v>
      </c>
      <c r="K15" s="24">
        <f t="shared" si="2"/>
        <v>3938.9639320000001</v>
      </c>
      <c r="L15" s="10"/>
      <c r="M15" s="15"/>
    </row>
    <row r="16" spans="1:16" x14ac:dyDescent="0.25">
      <c r="A16" s="7" t="s">
        <v>87</v>
      </c>
      <c r="B16" s="7" t="s">
        <v>31</v>
      </c>
      <c r="C16" s="8" t="s">
        <v>50</v>
      </c>
      <c r="D16" s="9">
        <v>52.955855</v>
      </c>
      <c r="E16" s="9">
        <v>50.826273</v>
      </c>
      <c r="F16" s="9">
        <v>48.152906999999999</v>
      </c>
      <c r="G16" s="9">
        <v>70.774795999999995</v>
      </c>
      <c r="H16" s="9">
        <v>64.155379999999994</v>
      </c>
      <c r="I16" s="9">
        <v>75.646780000000007</v>
      </c>
      <c r="J16" s="9">
        <v>66.715823</v>
      </c>
      <c r="K16" s="9">
        <v>60.221550000000001</v>
      </c>
      <c r="L16" s="10" t="s">
        <v>95</v>
      </c>
      <c r="M16" s="15"/>
    </row>
    <row r="17" spans="1:13" x14ac:dyDescent="0.25">
      <c r="A17" s="7" t="s">
        <v>87</v>
      </c>
      <c r="B17" s="7" t="s">
        <v>32</v>
      </c>
      <c r="C17" s="8" t="s">
        <v>51</v>
      </c>
      <c r="D17" s="9"/>
      <c r="E17" s="9">
        <v>2.5218000000000001E-2</v>
      </c>
      <c r="F17" s="9">
        <v>2.204402</v>
      </c>
      <c r="G17" s="9">
        <v>60.242877999999997</v>
      </c>
      <c r="H17" s="9">
        <v>341.539176</v>
      </c>
      <c r="I17" s="9">
        <v>836.17069000000004</v>
      </c>
      <c r="J17" s="9">
        <v>2150.1894440000001</v>
      </c>
      <c r="K17" s="9">
        <v>3878.7423819999999</v>
      </c>
      <c r="L17" s="10" t="s">
        <v>95</v>
      </c>
      <c r="M17" s="15"/>
    </row>
    <row r="18" spans="1:13" x14ac:dyDescent="0.25">
      <c r="A18" s="12" t="s">
        <v>87</v>
      </c>
      <c r="B18" s="12" t="s">
        <v>23</v>
      </c>
      <c r="C18" s="13" t="s">
        <v>79</v>
      </c>
      <c r="D18" s="24">
        <f>D19+D20</f>
        <v>0</v>
      </c>
      <c r="E18" s="24">
        <f t="shared" ref="E18:K18" si="3">E19+E20</f>
        <v>0</v>
      </c>
      <c r="F18" s="24">
        <f t="shared" si="3"/>
        <v>0</v>
      </c>
      <c r="G18" s="24">
        <f t="shared" si="3"/>
        <v>0</v>
      </c>
      <c r="H18" s="24">
        <f t="shared" si="3"/>
        <v>0</v>
      </c>
      <c r="I18" s="24">
        <f t="shared" si="3"/>
        <v>0</v>
      </c>
      <c r="J18" s="24">
        <f t="shared" si="3"/>
        <v>0</v>
      </c>
      <c r="K18" s="24">
        <f t="shared" si="3"/>
        <v>0</v>
      </c>
      <c r="L18" s="10"/>
      <c r="M18" s="15"/>
    </row>
    <row r="19" spans="1:13" x14ac:dyDescent="0.25">
      <c r="A19" s="7" t="s">
        <v>87</v>
      </c>
      <c r="B19" s="7" t="s">
        <v>33</v>
      </c>
      <c r="C19" s="8" t="s">
        <v>52</v>
      </c>
      <c r="D19" s="9"/>
      <c r="E19" s="9"/>
      <c r="F19" s="9"/>
      <c r="G19" s="9"/>
      <c r="H19" s="9"/>
      <c r="I19" s="9"/>
      <c r="J19" s="9"/>
      <c r="K19" s="9"/>
      <c r="L19" s="10"/>
      <c r="M19" s="15"/>
    </row>
    <row r="20" spans="1:13" x14ac:dyDescent="0.25">
      <c r="A20" s="7" t="s">
        <v>87</v>
      </c>
      <c r="B20" s="7" t="s">
        <v>34</v>
      </c>
      <c r="C20" s="8" t="s">
        <v>53</v>
      </c>
      <c r="D20" s="9"/>
      <c r="E20" s="9"/>
      <c r="F20" s="9"/>
      <c r="G20" s="9"/>
      <c r="H20" s="9"/>
      <c r="I20" s="9"/>
      <c r="J20" s="9"/>
      <c r="K20" s="9"/>
      <c r="L20" s="10"/>
      <c r="M20" s="15"/>
    </row>
    <row r="21" spans="1:13" x14ac:dyDescent="0.25">
      <c r="A21" s="12" t="s">
        <v>87</v>
      </c>
      <c r="B21" s="12" t="s">
        <v>24</v>
      </c>
      <c r="C21" s="13" t="s">
        <v>80</v>
      </c>
      <c r="D21" s="24">
        <f>D22+D23</f>
        <v>0</v>
      </c>
      <c r="E21" s="24">
        <f t="shared" ref="E21:K21" si="4">E22+E23</f>
        <v>0</v>
      </c>
      <c r="F21" s="24">
        <f t="shared" si="4"/>
        <v>0</v>
      </c>
      <c r="G21" s="24">
        <f t="shared" si="4"/>
        <v>0</v>
      </c>
      <c r="H21" s="24">
        <f t="shared" si="4"/>
        <v>0</v>
      </c>
      <c r="I21" s="24">
        <f t="shared" si="4"/>
        <v>0</v>
      </c>
      <c r="J21" s="24">
        <f t="shared" si="4"/>
        <v>0</v>
      </c>
      <c r="K21" s="24">
        <f t="shared" si="4"/>
        <v>0</v>
      </c>
      <c r="L21" s="10"/>
      <c r="M21" s="15"/>
    </row>
    <row r="22" spans="1:13" x14ac:dyDescent="0.25">
      <c r="A22" s="7" t="s">
        <v>87</v>
      </c>
      <c r="B22" s="7" t="s">
        <v>35</v>
      </c>
      <c r="C22" s="8" t="s">
        <v>54</v>
      </c>
      <c r="D22" s="9"/>
      <c r="E22" s="9"/>
      <c r="F22" s="9"/>
      <c r="G22" s="9"/>
      <c r="H22" s="9"/>
      <c r="I22" s="9"/>
      <c r="J22" s="9"/>
      <c r="K22" s="9"/>
      <c r="L22" s="10"/>
      <c r="M22" s="15"/>
    </row>
    <row r="23" spans="1:13" x14ac:dyDescent="0.25">
      <c r="A23" s="7" t="s">
        <v>87</v>
      </c>
      <c r="B23" s="7" t="s">
        <v>36</v>
      </c>
      <c r="C23" s="8" t="s">
        <v>55</v>
      </c>
      <c r="D23" s="9"/>
      <c r="E23" s="9"/>
      <c r="F23" s="9"/>
      <c r="G23" s="9"/>
      <c r="H23" s="9"/>
      <c r="I23" s="9"/>
      <c r="J23" s="9"/>
      <c r="K23" s="9"/>
      <c r="L23" s="10"/>
      <c r="M23" s="15"/>
    </row>
    <row r="24" spans="1:13" x14ac:dyDescent="0.25">
      <c r="A24" s="7" t="s">
        <v>87</v>
      </c>
      <c r="B24" s="7" t="s">
        <v>25</v>
      </c>
      <c r="C24" s="8" t="s">
        <v>47</v>
      </c>
      <c r="D24" s="9">
        <v>46.591343999999999</v>
      </c>
      <c r="E24" s="9">
        <v>62.372813999999998</v>
      </c>
      <c r="F24" s="9">
        <v>83.018904000000006</v>
      </c>
      <c r="G24" s="9">
        <v>148.68137400000001</v>
      </c>
      <c r="H24" s="9">
        <v>237.48951700000001</v>
      </c>
      <c r="I24" s="9">
        <v>422.62330700000001</v>
      </c>
      <c r="J24" s="9">
        <v>692.67258600000002</v>
      </c>
      <c r="K24" s="9">
        <v>902.95608600000003</v>
      </c>
      <c r="L24" s="10" t="s">
        <v>96</v>
      </c>
      <c r="M24" s="15"/>
    </row>
    <row r="25" spans="1:13" x14ac:dyDescent="0.25">
      <c r="A25" s="7" t="s">
        <v>87</v>
      </c>
      <c r="B25" s="7" t="s">
        <v>26</v>
      </c>
      <c r="C25" s="8" t="s">
        <v>48</v>
      </c>
      <c r="D25" s="9">
        <v>48.114790999999997</v>
      </c>
      <c r="E25" s="9">
        <v>67.353620000000006</v>
      </c>
      <c r="F25" s="9">
        <v>92.364170999999999</v>
      </c>
      <c r="G25" s="9">
        <v>181.87204500000001</v>
      </c>
      <c r="H25" s="9">
        <v>242.43573599999999</v>
      </c>
      <c r="I25" s="9">
        <v>322.05212</v>
      </c>
      <c r="J25" s="9">
        <v>499.69356299999998</v>
      </c>
      <c r="K25" s="9">
        <v>1173.2879809999999</v>
      </c>
      <c r="L25" s="10" t="s">
        <v>97</v>
      </c>
      <c r="M25" s="15"/>
    </row>
    <row r="26" spans="1:13" x14ac:dyDescent="0.25">
      <c r="A26" s="7" t="s">
        <v>87</v>
      </c>
      <c r="B26" s="7" t="s">
        <v>41</v>
      </c>
      <c r="C26" s="8" t="s">
        <v>49</v>
      </c>
      <c r="D26" s="9">
        <v>63.350816999999999</v>
      </c>
      <c r="E26" s="9">
        <v>75.649491999999995</v>
      </c>
      <c r="F26" s="9">
        <v>95.808566999999996</v>
      </c>
      <c r="G26" s="9">
        <v>100.546404</v>
      </c>
      <c r="H26" s="9">
        <v>115.604686</v>
      </c>
      <c r="I26" s="9">
        <v>127.83822600000001</v>
      </c>
      <c r="J26" s="9">
        <v>140.42718300000001</v>
      </c>
      <c r="K26" s="9">
        <v>146.23106999999999</v>
      </c>
      <c r="L26" s="10" t="s">
        <v>98</v>
      </c>
      <c r="M26" s="15"/>
    </row>
    <row r="27" spans="1:13" x14ac:dyDescent="0.25">
      <c r="A27" s="12" t="s">
        <v>87</v>
      </c>
      <c r="B27" s="12" t="s">
        <v>15</v>
      </c>
      <c r="C27" s="13" t="s">
        <v>81</v>
      </c>
      <c r="D27" s="24">
        <f>D28+D29+D30</f>
        <v>64.59</v>
      </c>
      <c r="E27" s="24">
        <f t="shared" ref="E27:K27" si="5">E28+E29+E30</f>
        <v>79.888999999999996</v>
      </c>
      <c r="F27" s="24">
        <f>F28+F29+F30</f>
        <v>93.838116999999997</v>
      </c>
      <c r="G27" s="24">
        <f>G28+G29+G30</f>
        <v>107.514099</v>
      </c>
      <c r="H27" s="24">
        <f>H28+H29+H30</f>
        <v>120.505493</v>
      </c>
      <c r="I27" s="24">
        <f>I28+I29+I30</f>
        <v>130.28628499999999</v>
      </c>
      <c r="J27" s="24">
        <f>J28+J29+J30</f>
        <v>135.73610099999999</v>
      </c>
      <c r="K27" s="24">
        <f t="shared" si="5"/>
        <v>143.91134299999999</v>
      </c>
      <c r="L27" s="10"/>
      <c r="M27" s="15"/>
    </row>
    <row r="28" spans="1:13" x14ac:dyDescent="0.25">
      <c r="A28" s="7" t="s">
        <v>87</v>
      </c>
      <c r="B28" s="7" t="s">
        <v>37</v>
      </c>
      <c r="C28" s="8" t="s">
        <v>56</v>
      </c>
      <c r="D28" s="9"/>
      <c r="E28" s="9"/>
      <c r="F28" s="9"/>
      <c r="G28" s="9"/>
      <c r="H28" s="9"/>
      <c r="I28" s="9"/>
      <c r="J28" s="9"/>
      <c r="K28" s="9"/>
      <c r="L28" s="10"/>
    </row>
    <row r="29" spans="1:13" x14ac:dyDescent="0.25">
      <c r="A29" s="7" t="s">
        <v>87</v>
      </c>
      <c r="B29" s="7" t="s">
        <v>38</v>
      </c>
      <c r="C29" s="8" t="s">
        <v>57</v>
      </c>
      <c r="D29" s="9">
        <v>64.59</v>
      </c>
      <c r="E29" s="9">
        <v>79.888999999999996</v>
      </c>
      <c r="F29" s="9">
        <v>93.838116999999997</v>
      </c>
      <c r="G29" s="9">
        <v>107.514099</v>
      </c>
      <c r="H29" s="9">
        <v>120.505493</v>
      </c>
      <c r="I29" s="9">
        <v>130.28628499999999</v>
      </c>
      <c r="J29" s="9">
        <v>135.73610099999999</v>
      </c>
      <c r="K29" s="9">
        <v>143.91134299999999</v>
      </c>
      <c r="L29" s="10" t="s">
        <v>99</v>
      </c>
      <c r="M29" s="15"/>
    </row>
    <row r="30" spans="1:13" x14ac:dyDescent="0.25">
      <c r="A30" s="7" t="s">
        <v>87</v>
      </c>
      <c r="B30" s="7" t="s">
        <v>39</v>
      </c>
      <c r="C30" s="8" t="s">
        <v>58</v>
      </c>
      <c r="D30" s="9"/>
      <c r="E30" s="9"/>
      <c r="F30" s="9"/>
      <c r="G30" s="9"/>
      <c r="H30" s="9"/>
      <c r="I30" s="9"/>
      <c r="J30" s="9"/>
      <c r="K30" s="9"/>
      <c r="L30" s="10"/>
    </row>
    <row r="31" spans="1:13" x14ac:dyDescent="0.25">
      <c r="A31" s="7" t="s">
        <v>87</v>
      </c>
      <c r="B31" s="7" t="s">
        <v>16</v>
      </c>
      <c r="C31" s="8" t="s">
        <v>44</v>
      </c>
      <c r="D31" s="9">
        <v>749.422686</v>
      </c>
      <c r="E31" s="9">
        <v>866.19469300000003</v>
      </c>
      <c r="F31" s="9">
        <v>1054.6134890000001</v>
      </c>
      <c r="G31" s="9">
        <v>1228.3267430000001</v>
      </c>
      <c r="H31" s="9">
        <v>1703.0972710000001</v>
      </c>
      <c r="I31" s="9">
        <v>2075.655295</v>
      </c>
      <c r="J31" s="9">
        <v>2577.6882999999998</v>
      </c>
      <c r="K31" s="9">
        <v>2979.8834190000002</v>
      </c>
      <c r="L31" s="10"/>
    </row>
    <row r="32" spans="1:13" x14ac:dyDescent="0.25">
      <c r="A32" s="7" t="s">
        <v>87</v>
      </c>
      <c r="B32" s="7" t="s">
        <v>17</v>
      </c>
      <c r="C32" s="8" t="s">
        <v>45</v>
      </c>
      <c r="D32" s="9">
        <v>845.83561799999995</v>
      </c>
      <c r="E32" s="9">
        <v>952.66582100000005</v>
      </c>
      <c r="F32" s="9">
        <v>1104.3983659999999</v>
      </c>
      <c r="G32" s="9">
        <v>1012.80945</v>
      </c>
      <c r="H32" s="9">
        <v>1136.8858257331988</v>
      </c>
      <c r="I32" s="9">
        <v>1172.6665420000002</v>
      </c>
      <c r="J32" s="9">
        <v>1493.4938939999995</v>
      </c>
      <c r="K32" s="9">
        <v>1911.960775</v>
      </c>
      <c r="L32" s="10"/>
    </row>
    <row r="33" spans="1:13" x14ac:dyDescent="0.25">
      <c r="A33" s="7" t="s">
        <v>87</v>
      </c>
      <c r="B33" s="7" t="s">
        <v>18</v>
      </c>
      <c r="C33" s="8" t="s">
        <v>43</v>
      </c>
      <c r="D33" s="9">
        <v>15.993907999999999</v>
      </c>
      <c r="E33" s="9">
        <v>28.125646</v>
      </c>
      <c r="F33" s="9">
        <v>47.562176000000001</v>
      </c>
      <c r="G33" s="9">
        <v>92.455393999999998</v>
      </c>
      <c r="H33" s="9">
        <v>160.149</v>
      </c>
      <c r="I33" s="9">
        <v>202.36699999999999</v>
      </c>
      <c r="J33" s="9">
        <v>288.33745295501234</v>
      </c>
      <c r="K33" s="9">
        <v>413.14179999999999</v>
      </c>
      <c r="L33" s="10"/>
    </row>
    <row r="34" spans="1:13" x14ac:dyDescent="0.25">
      <c r="A34" s="12" t="s">
        <v>87</v>
      </c>
      <c r="B34" s="12" t="s">
        <v>19</v>
      </c>
      <c r="C34" s="13" t="s">
        <v>82</v>
      </c>
      <c r="D34" s="24">
        <f>D35+D36+D37</f>
        <v>85.421087</v>
      </c>
      <c r="E34" s="24">
        <f t="shared" ref="E34:K34" si="6">E35+E36+E37</f>
        <v>83.336061999999998</v>
      </c>
      <c r="F34" s="24">
        <f t="shared" si="6"/>
        <v>77.487157999999994</v>
      </c>
      <c r="G34" s="24">
        <f t="shared" si="6"/>
        <v>56.479174000000008</v>
      </c>
      <c r="H34" s="24">
        <f t="shared" si="6"/>
        <v>56.867995999999998</v>
      </c>
      <c r="I34" s="24">
        <f t="shared" si="6"/>
        <v>59.249428999999999</v>
      </c>
      <c r="J34" s="24">
        <f t="shared" si="6"/>
        <v>59.821973</v>
      </c>
      <c r="K34" s="24">
        <f t="shared" si="6"/>
        <v>58.026907999999999</v>
      </c>
      <c r="L34" s="10"/>
    </row>
    <row r="35" spans="1:13" x14ac:dyDescent="0.25">
      <c r="A35" s="7" t="s">
        <v>87</v>
      </c>
      <c r="B35" s="7" t="s">
        <v>28</v>
      </c>
      <c r="C35" s="8" t="s">
        <v>59</v>
      </c>
      <c r="D35" s="9"/>
      <c r="E35" s="9"/>
      <c r="F35" s="9"/>
      <c r="G35" s="9"/>
      <c r="H35" s="9"/>
      <c r="I35" s="9"/>
      <c r="J35" s="9"/>
      <c r="K35" s="9"/>
      <c r="L35" s="10" t="s">
        <v>100</v>
      </c>
    </row>
    <row r="36" spans="1:13" x14ac:dyDescent="0.25">
      <c r="A36" s="7" t="s">
        <v>87</v>
      </c>
      <c r="B36" s="7" t="s">
        <v>29</v>
      </c>
      <c r="C36" s="8" t="s">
        <v>60</v>
      </c>
      <c r="D36" s="9">
        <v>85.421087</v>
      </c>
      <c r="E36" s="9">
        <v>83.336061999999998</v>
      </c>
      <c r="F36" s="9">
        <v>77.487157999999994</v>
      </c>
      <c r="G36" s="9">
        <v>56.479174000000008</v>
      </c>
      <c r="H36" s="9">
        <v>56.867995999999998</v>
      </c>
      <c r="I36" s="9">
        <v>59.249428999999999</v>
      </c>
      <c r="J36" s="9">
        <v>59.821973</v>
      </c>
      <c r="K36" s="9">
        <v>58.026907999999999</v>
      </c>
      <c r="L36" s="10" t="s">
        <v>95</v>
      </c>
    </row>
    <row r="37" spans="1:13" x14ac:dyDescent="0.25">
      <c r="A37" s="7" t="s">
        <v>87</v>
      </c>
      <c r="B37" s="7" t="s">
        <v>30</v>
      </c>
      <c r="C37" s="8" t="s">
        <v>61</v>
      </c>
      <c r="D37" s="9"/>
      <c r="E37" s="9"/>
      <c r="F37" s="9"/>
      <c r="G37" s="9"/>
      <c r="H37" s="9"/>
      <c r="I37" s="9"/>
      <c r="J37" s="9"/>
      <c r="K37" s="9"/>
      <c r="L37" s="10"/>
    </row>
    <row r="38" spans="1:13" x14ac:dyDescent="0.25">
      <c r="A38" s="7" t="s">
        <v>87</v>
      </c>
      <c r="B38" s="7" t="s">
        <v>40</v>
      </c>
      <c r="C38" s="8" t="s">
        <v>62</v>
      </c>
      <c r="D38" s="9">
        <v>2.1250000000000002E-3</v>
      </c>
      <c r="E38" s="9">
        <v>6.3220000000000004E-3</v>
      </c>
      <c r="F38" s="9">
        <v>0.36247800000000002</v>
      </c>
      <c r="G38" s="9">
        <v>0.34858099999999997</v>
      </c>
      <c r="H38" s="9">
        <v>0.55532000000000004</v>
      </c>
      <c r="I38" s="9">
        <v>1.549831</v>
      </c>
      <c r="J38" s="9">
        <v>6.8549160000000002</v>
      </c>
      <c r="K38" s="9">
        <v>4.7529779999999997</v>
      </c>
      <c r="L38" s="10" t="s">
        <v>101</v>
      </c>
    </row>
    <row r="39" spans="1:13" x14ac:dyDescent="0.25">
      <c r="A39" s="12" t="s">
        <v>88</v>
      </c>
      <c r="B39" s="12" t="s">
        <v>27</v>
      </c>
      <c r="C39" s="13" t="s">
        <v>63</v>
      </c>
      <c r="D39" s="24">
        <f>D40+D54+D58+D59+D60+D61+D65</f>
        <v>1518076.3471487502</v>
      </c>
      <c r="E39" s="24">
        <f t="shared" ref="E39:K39" si="7">E40+E54+E58+E59+E60+E61+E65</f>
        <v>1320083.3566739906</v>
      </c>
      <c r="F39" s="24">
        <f t="shared" si="7"/>
        <v>1176844.5589851486</v>
      </c>
      <c r="G39" s="24">
        <f t="shared" si="7"/>
        <v>1149830.8368753826</v>
      </c>
      <c r="H39" s="24">
        <f t="shared" si="7"/>
        <v>1475482.8010183359</v>
      </c>
      <c r="I39" s="24">
        <f t="shared" si="7"/>
        <v>2014489.5934737737</v>
      </c>
      <c r="J39" s="24">
        <f t="shared" si="7"/>
        <v>2200073.0469031488</v>
      </c>
      <c r="K39" s="24">
        <f t="shared" si="7"/>
        <v>2309016.7462541307</v>
      </c>
      <c r="L39" s="10"/>
    </row>
    <row r="40" spans="1:13" x14ac:dyDescent="0.25">
      <c r="A40" s="12" t="s">
        <v>88</v>
      </c>
      <c r="B40" s="12" t="s">
        <v>14</v>
      </c>
      <c r="C40" s="13" t="s">
        <v>83</v>
      </c>
      <c r="D40" s="24">
        <f>D41+D42+D45+D48+D51+D52+D53</f>
        <v>1235319.6503377983</v>
      </c>
      <c r="E40" s="24">
        <f t="shared" ref="E40:K40" si="8">E41+E42+E45+E48+E51+E52+E53</f>
        <v>1058321.7334255115</v>
      </c>
      <c r="F40" s="24">
        <f t="shared" si="8"/>
        <v>977122.11393865896</v>
      </c>
      <c r="G40" s="24">
        <f t="shared" si="8"/>
        <v>980296.18964432983</v>
      </c>
      <c r="H40" s="24">
        <f t="shared" si="8"/>
        <v>1256559.5619349168</v>
      </c>
      <c r="I40" s="24">
        <f t="shared" si="8"/>
        <v>1718146.9460711838</v>
      </c>
      <c r="J40" s="24">
        <f>J41+J42+J45+J48+J51+J52+J53</f>
        <v>1888201.2290409179</v>
      </c>
      <c r="K40" s="24">
        <f t="shared" si="8"/>
        <v>2006230.7077532327</v>
      </c>
      <c r="L40" s="10"/>
    </row>
    <row r="41" spans="1:13" x14ac:dyDescent="0.25">
      <c r="A41" s="7" t="s">
        <v>88</v>
      </c>
      <c r="B41" s="7" t="s">
        <v>20</v>
      </c>
      <c r="C41" s="8" t="s">
        <v>46</v>
      </c>
      <c r="D41" s="9"/>
      <c r="E41" s="9"/>
      <c r="F41" s="9"/>
      <c r="G41" s="9"/>
      <c r="H41" s="9"/>
      <c r="I41" s="9"/>
      <c r="J41" s="9"/>
      <c r="K41" s="9"/>
      <c r="M41" s="10"/>
    </row>
    <row r="42" spans="1:13" x14ac:dyDescent="0.25">
      <c r="A42" s="12" t="s">
        <v>88</v>
      </c>
      <c r="B42" s="12" t="s">
        <v>21</v>
      </c>
      <c r="C42" s="13" t="s">
        <v>78</v>
      </c>
      <c r="D42" s="24">
        <f>D43+D44</f>
        <v>78117.191413335357</v>
      </c>
      <c r="E42" s="24">
        <f t="shared" ref="E42:K42" si="9">E43+E44</f>
        <v>56247.421992466763</v>
      </c>
      <c r="F42" s="24">
        <f t="shared" si="9"/>
        <v>44124.93839096935</v>
      </c>
      <c r="G42" s="24">
        <f t="shared" si="9"/>
        <v>51301.021644456559</v>
      </c>
      <c r="H42" s="24">
        <f t="shared" si="9"/>
        <v>78165.426702651646</v>
      </c>
      <c r="I42" s="24">
        <f t="shared" si="9"/>
        <v>120290.22870031571</v>
      </c>
      <c r="J42" s="24">
        <f t="shared" si="9"/>
        <v>184211.50845512195</v>
      </c>
      <c r="K42" s="24">
        <f t="shared" si="9"/>
        <v>229707.54625103244</v>
      </c>
      <c r="L42" s="10"/>
    </row>
    <row r="43" spans="1:13" x14ac:dyDescent="0.25">
      <c r="A43" s="7" t="s">
        <v>88</v>
      </c>
      <c r="B43" s="7" t="s">
        <v>31</v>
      </c>
      <c r="C43" s="8" t="s">
        <v>50</v>
      </c>
      <c r="D43" s="9">
        <v>78117.191413335357</v>
      </c>
      <c r="E43" s="9">
        <v>56219.71384811106</v>
      </c>
      <c r="F43" s="9">
        <v>42100.577080138784</v>
      </c>
      <c r="G43" s="9">
        <v>41195.661362499239</v>
      </c>
      <c r="H43" s="9">
        <v>48692.731028194154</v>
      </c>
      <c r="I43" s="9">
        <v>53494.402821264157</v>
      </c>
      <c r="J43" s="9">
        <v>41982.102252451514</v>
      </c>
      <c r="K43" s="9">
        <v>30334.128014891088</v>
      </c>
      <c r="L43" s="10" t="s">
        <v>95</v>
      </c>
    </row>
    <row r="44" spans="1:13" x14ac:dyDescent="0.25">
      <c r="A44" s="7" t="s">
        <v>88</v>
      </c>
      <c r="B44" s="7" t="s">
        <v>32</v>
      </c>
      <c r="C44" s="8" t="s">
        <v>51</v>
      </c>
      <c r="D44" s="9"/>
      <c r="E44" s="9">
        <v>27.708144355706473</v>
      </c>
      <c r="F44" s="9">
        <v>2024.3613108305676</v>
      </c>
      <c r="G44" s="9">
        <v>10105.360281957323</v>
      </c>
      <c r="H44" s="9">
        <v>29472.695674457489</v>
      </c>
      <c r="I44" s="9">
        <v>66795.825879051554</v>
      </c>
      <c r="J44" s="9">
        <v>142229.40620267045</v>
      </c>
      <c r="K44" s="9">
        <v>199373.41823614136</v>
      </c>
      <c r="L44" s="10" t="s">
        <v>95</v>
      </c>
    </row>
    <row r="45" spans="1:13" x14ac:dyDescent="0.25">
      <c r="A45" s="12" t="s">
        <v>88</v>
      </c>
      <c r="B45" s="12" t="s">
        <v>23</v>
      </c>
      <c r="C45" s="13" t="s">
        <v>79</v>
      </c>
      <c r="D45" s="24">
        <f>D46+D47</f>
        <v>0</v>
      </c>
      <c r="E45" s="24">
        <f t="shared" ref="E45:K45" si="10">E46+E47</f>
        <v>0</v>
      </c>
      <c r="F45" s="24">
        <f t="shared" si="10"/>
        <v>0</v>
      </c>
      <c r="G45" s="24">
        <f t="shared" si="10"/>
        <v>0</v>
      </c>
      <c r="H45" s="24">
        <f t="shared" si="10"/>
        <v>0</v>
      </c>
      <c r="I45" s="24">
        <f t="shared" si="10"/>
        <v>0</v>
      </c>
      <c r="J45" s="24">
        <f t="shared" si="10"/>
        <v>0</v>
      </c>
      <c r="K45" s="24">
        <f t="shared" si="10"/>
        <v>0</v>
      </c>
      <c r="L45" s="10"/>
    </row>
    <row r="46" spans="1:13" x14ac:dyDescent="0.25">
      <c r="A46" s="7" t="s">
        <v>88</v>
      </c>
      <c r="B46" s="7" t="s">
        <v>33</v>
      </c>
      <c r="C46" s="8" t="s">
        <v>52</v>
      </c>
      <c r="D46" s="9"/>
      <c r="E46" s="9"/>
      <c r="F46" s="9"/>
      <c r="G46" s="9"/>
      <c r="H46" s="9"/>
      <c r="I46" s="9"/>
      <c r="J46" s="9"/>
      <c r="K46" s="9"/>
      <c r="L46" s="10"/>
    </row>
    <row r="47" spans="1:13" x14ac:dyDescent="0.25">
      <c r="A47" s="7" t="s">
        <v>88</v>
      </c>
      <c r="B47" s="7" t="s">
        <v>34</v>
      </c>
      <c r="C47" s="8" t="s">
        <v>53</v>
      </c>
      <c r="D47" s="9"/>
      <c r="E47" s="9"/>
      <c r="F47" s="9"/>
      <c r="G47" s="9"/>
      <c r="H47" s="9"/>
      <c r="I47" s="9"/>
      <c r="J47" s="9"/>
      <c r="K47" s="9"/>
      <c r="L47" s="10"/>
    </row>
    <row r="48" spans="1:13" x14ac:dyDescent="0.25">
      <c r="A48" s="12" t="s">
        <v>88</v>
      </c>
      <c r="B48" s="12" t="s">
        <v>24</v>
      </c>
      <c r="C48" s="13" t="s">
        <v>80</v>
      </c>
      <c r="D48" s="24">
        <f>D49+D50</f>
        <v>0</v>
      </c>
      <c r="E48" s="24">
        <f t="shared" ref="E48:K48" si="11">E49+E50</f>
        <v>0</v>
      </c>
      <c r="F48" s="24">
        <f t="shared" si="11"/>
        <v>0</v>
      </c>
      <c r="G48" s="24">
        <f t="shared" si="11"/>
        <v>0</v>
      </c>
      <c r="H48" s="24">
        <f t="shared" si="11"/>
        <v>0</v>
      </c>
      <c r="I48" s="24">
        <f t="shared" si="11"/>
        <v>0</v>
      </c>
      <c r="J48" s="24">
        <f t="shared" si="11"/>
        <v>0</v>
      </c>
      <c r="K48" s="24">
        <f t="shared" si="11"/>
        <v>0</v>
      </c>
      <c r="L48" s="10"/>
    </row>
    <row r="49" spans="1:12" x14ac:dyDescent="0.25">
      <c r="A49" s="7" t="s">
        <v>88</v>
      </c>
      <c r="B49" s="7" t="s">
        <v>35</v>
      </c>
      <c r="C49" s="8" t="s">
        <v>54</v>
      </c>
      <c r="D49" s="9"/>
      <c r="E49" s="9"/>
      <c r="F49" s="9"/>
      <c r="G49" s="9"/>
      <c r="H49" s="9"/>
      <c r="I49" s="9"/>
      <c r="J49" s="9"/>
      <c r="K49" s="9"/>
      <c r="L49" s="10"/>
    </row>
    <row r="50" spans="1:12" x14ac:dyDescent="0.25">
      <c r="A50" s="7" t="s">
        <v>88</v>
      </c>
      <c r="B50" s="7" t="s">
        <v>36</v>
      </c>
      <c r="C50" s="8" t="s">
        <v>55</v>
      </c>
      <c r="D50" s="9"/>
      <c r="E50" s="9"/>
      <c r="F50" s="9"/>
      <c r="G50" s="9"/>
      <c r="H50" s="9"/>
      <c r="I50" s="9"/>
      <c r="J50" s="9"/>
      <c r="K50" s="9"/>
      <c r="L50" s="10"/>
    </row>
    <row r="51" spans="1:12" x14ac:dyDescent="0.25">
      <c r="A51" s="7" t="s">
        <v>88</v>
      </c>
      <c r="B51" s="7" t="s">
        <v>25</v>
      </c>
      <c r="C51" s="8" t="s">
        <v>47</v>
      </c>
      <c r="D51" s="9">
        <v>76520.97620761086</v>
      </c>
      <c r="E51" s="9">
        <v>57917.302342605653</v>
      </c>
      <c r="F51" s="9">
        <v>57854.837362215796</v>
      </c>
      <c r="G51" s="9">
        <v>73670.977260275205</v>
      </c>
      <c r="H51" s="9">
        <v>104054.25047735911</v>
      </c>
      <c r="I51" s="9">
        <v>156329.07436474823</v>
      </c>
      <c r="J51" s="9">
        <v>181099.16156566178</v>
      </c>
      <c r="K51" s="9">
        <v>178979.75253451618</v>
      </c>
      <c r="L51" s="10" t="s">
        <v>96</v>
      </c>
    </row>
    <row r="52" spans="1:12" x14ac:dyDescent="0.25">
      <c r="A52" s="7" t="s">
        <v>88</v>
      </c>
      <c r="B52" s="7" t="s">
        <v>26</v>
      </c>
      <c r="C52" s="8" t="s">
        <v>48</v>
      </c>
      <c r="D52" s="9">
        <v>27877.688071940491</v>
      </c>
      <c r="E52" s="9">
        <v>28766.058691106024</v>
      </c>
      <c r="F52" s="9">
        <v>31112.113089528357</v>
      </c>
      <c r="G52" s="9">
        <v>39969.159596141712</v>
      </c>
      <c r="H52" s="9">
        <v>51146.376963870127</v>
      </c>
      <c r="I52" s="9">
        <v>68956.072416945215</v>
      </c>
      <c r="J52" s="9">
        <v>84393.905027079789</v>
      </c>
      <c r="K52" s="9">
        <v>102263.19622357692</v>
      </c>
      <c r="L52" s="10" t="s">
        <v>97</v>
      </c>
    </row>
    <row r="53" spans="1:12" x14ac:dyDescent="0.25">
      <c r="A53" s="7" t="s">
        <v>88</v>
      </c>
      <c r="B53" s="7" t="s">
        <v>41</v>
      </c>
      <c r="C53" s="8" t="s">
        <v>49</v>
      </c>
      <c r="D53" s="9">
        <v>1052803.7946449115</v>
      </c>
      <c r="E53" s="9">
        <v>915390.95039933303</v>
      </c>
      <c r="F53" s="9">
        <v>844030.22509594553</v>
      </c>
      <c r="G53" s="9">
        <v>815355.03114345635</v>
      </c>
      <c r="H53" s="9">
        <v>1023193.5077910358</v>
      </c>
      <c r="I53" s="9">
        <v>1372571.5705891747</v>
      </c>
      <c r="J53" s="9">
        <v>1438496.6539930543</v>
      </c>
      <c r="K53" s="9">
        <v>1495280.212744107</v>
      </c>
      <c r="L53" s="10" t="s">
        <v>98</v>
      </c>
    </row>
    <row r="54" spans="1:12" x14ac:dyDescent="0.25">
      <c r="A54" s="12" t="s">
        <v>88</v>
      </c>
      <c r="B54" s="12" t="s">
        <v>15</v>
      </c>
      <c r="C54" s="13" t="s">
        <v>81</v>
      </c>
      <c r="D54" s="24">
        <f t="shared" ref="D54:K54" si="12">D55+D56+D57</f>
        <v>12614.72479561512</v>
      </c>
      <c r="E54" s="24">
        <f t="shared" si="12"/>
        <v>11636.870563388269</v>
      </c>
      <c r="F54" s="24">
        <f t="shared" si="12"/>
        <v>11121.785221695936</v>
      </c>
      <c r="G54" s="24">
        <f t="shared" si="12"/>
        <v>10805.110699716113</v>
      </c>
      <c r="H54" s="24">
        <f t="shared" si="12"/>
        <v>12963.79924075937</v>
      </c>
      <c r="I54" s="24">
        <f t="shared" si="12"/>
        <v>15787.973447538814</v>
      </c>
      <c r="J54" s="24">
        <f t="shared" si="12"/>
        <v>13750.404218943329</v>
      </c>
      <c r="K54" s="24">
        <f t="shared" si="12"/>
        <v>12671.784453155455</v>
      </c>
      <c r="L54" s="10"/>
    </row>
    <row r="55" spans="1:12" x14ac:dyDescent="0.25">
      <c r="A55" s="7" t="s">
        <v>88</v>
      </c>
      <c r="B55" s="7" t="s">
        <v>37</v>
      </c>
      <c r="C55" s="8" t="s">
        <v>56</v>
      </c>
      <c r="D55" s="9"/>
      <c r="E55" s="9"/>
      <c r="F55" s="9"/>
      <c r="G55" s="9"/>
      <c r="H55" s="9"/>
      <c r="I55" s="9"/>
      <c r="J55" s="9"/>
      <c r="K55" s="9"/>
    </row>
    <row r="56" spans="1:12" x14ac:dyDescent="0.25">
      <c r="A56" s="7" t="s">
        <v>88</v>
      </c>
      <c r="B56" s="7" t="s">
        <v>38</v>
      </c>
      <c r="C56" s="8" t="s">
        <v>57</v>
      </c>
      <c r="D56" s="9">
        <v>12614.72479561512</v>
      </c>
      <c r="E56" s="9">
        <v>11636.870563388269</v>
      </c>
      <c r="F56" s="9">
        <v>11121.785221695936</v>
      </c>
      <c r="G56" s="9">
        <v>10805.110699716113</v>
      </c>
      <c r="H56" s="9">
        <v>12963.79924075937</v>
      </c>
      <c r="I56" s="9">
        <v>15787.973447538814</v>
      </c>
      <c r="J56" s="9">
        <v>13750.404218943329</v>
      </c>
      <c r="K56" s="9">
        <v>12671.784453155455</v>
      </c>
      <c r="L56" s="10"/>
    </row>
    <row r="57" spans="1:12" x14ac:dyDescent="0.25">
      <c r="A57" s="7" t="s">
        <v>88</v>
      </c>
      <c r="B57" s="7" t="s">
        <v>39</v>
      </c>
      <c r="C57" s="8" t="s">
        <v>58</v>
      </c>
      <c r="D57" s="9"/>
      <c r="E57" s="9"/>
      <c r="F57" s="9"/>
      <c r="G57" s="9"/>
      <c r="H57" s="9"/>
      <c r="I57" s="9"/>
      <c r="J57" s="9"/>
      <c r="K57" s="9"/>
      <c r="L57" s="10"/>
    </row>
    <row r="58" spans="1:12" x14ac:dyDescent="0.25">
      <c r="A58" s="7" t="s">
        <v>88</v>
      </c>
      <c r="B58" s="7" t="s">
        <v>16</v>
      </c>
      <c r="C58" s="8" t="s">
        <v>44</v>
      </c>
      <c r="D58" s="9">
        <v>52.285767285132259</v>
      </c>
      <c r="E58" s="9">
        <v>23360.554434743553</v>
      </c>
      <c r="F58" s="9">
        <v>22171.791640973584</v>
      </c>
      <c r="G58" s="9">
        <v>26846.548095221009</v>
      </c>
      <c r="H58" s="9">
        <v>37587.796069113145</v>
      </c>
      <c r="I58" s="9">
        <v>51132.098126648547</v>
      </c>
      <c r="J58" s="9">
        <v>57509.567326941899</v>
      </c>
      <c r="K58" s="9">
        <v>56439.077697840985</v>
      </c>
      <c r="L58" s="10"/>
    </row>
    <row r="59" spans="1:12" x14ac:dyDescent="0.25">
      <c r="A59" s="7" t="s">
        <v>88</v>
      </c>
      <c r="B59" s="7" t="s">
        <v>17</v>
      </c>
      <c r="C59" s="8" t="s">
        <v>45</v>
      </c>
      <c r="D59" s="9">
        <v>57181.147178068335</v>
      </c>
      <c r="E59" s="9">
        <v>47051.961561615259</v>
      </c>
      <c r="F59" s="9">
        <v>43215.075473760182</v>
      </c>
      <c r="G59" s="9">
        <v>39241.980341663009</v>
      </c>
      <c r="H59" s="9">
        <v>47287.631571092061</v>
      </c>
      <c r="I59" s="9">
        <v>66360.73656200376</v>
      </c>
      <c r="J59" s="9">
        <v>75863.6674337851</v>
      </c>
      <c r="K59" s="9">
        <v>77033.766162785585</v>
      </c>
      <c r="L59" s="10"/>
    </row>
    <row r="60" spans="1:12" x14ac:dyDescent="0.25">
      <c r="A60" s="7" t="s">
        <v>88</v>
      </c>
      <c r="B60" s="7" t="s">
        <v>18</v>
      </c>
      <c r="C60" s="8" t="s">
        <v>43</v>
      </c>
      <c r="D60" s="9">
        <v>463.09474123001598</v>
      </c>
      <c r="E60" s="9">
        <v>23360.554434743553</v>
      </c>
      <c r="F60" s="9">
        <v>755.79279595187757</v>
      </c>
      <c r="G60" s="9">
        <v>1513.0768349706932</v>
      </c>
      <c r="H60" s="9">
        <v>2561.6757742726363</v>
      </c>
      <c r="I60" s="9">
        <v>3681.2448341371205</v>
      </c>
      <c r="J60" s="9">
        <v>5565.2690824478623</v>
      </c>
      <c r="K60" s="9">
        <v>5565.2690824478623</v>
      </c>
      <c r="L60" s="10"/>
    </row>
    <row r="61" spans="1:12" x14ac:dyDescent="0.25">
      <c r="A61" s="12" t="s">
        <v>88</v>
      </c>
      <c r="B61" s="12" t="s">
        <v>19</v>
      </c>
      <c r="C61" s="13" t="s">
        <v>82</v>
      </c>
      <c r="D61" s="24">
        <f>D62+D63+D64</f>
        <v>212443.30020470283</v>
      </c>
      <c r="E61" s="24">
        <f t="shared" ref="E61:K61" si="13">E62+E63+E64</f>
        <v>156349.93023970307</v>
      </c>
      <c r="F61" s="24">
        <f t="shared" si="13"/>
        <v>120612.10973621064</v>
      </c>
      <c r="G61" s="24">
        <f t="shared" si="13"/>
        <v>90050.060838527454</v>
      </c>
      <c r="H61" s="24">
        <f t="shared" si="13"/>
        <v>117452.50975054463</v>
      </c>
      <c r="I61" s="24">
        <f t="shared" si="13"/>
        <v>157831.84100574354</v>
      </c>
      <c r="J61" s="24">
        <f t="shared" si="13"/>
        <v>155700.55689348534</v>
      </c>
      <c r="K61" s="24">
        <f t="shared" si="13"/>
        <v>148252.57987047892</v>
      </c>
      <c r="L61" s="10"/>
    </row>
    <row r="62" spans="1:12" x14ac:dyDescent="0.25">
      <c r="A62" s="7" t="s">
        <v>88</v>
      </c>
      <c r="B62" s="7" t="s">
        <v>28</v>
      </c>
      <c r="C62" s="8" t="s">
        <v>59</v>
      </c>
      <c r="D62" s="9"/>
      <c r="E62" s="9"/>
      <c r="F62" s="9"/>
      <c r="G62" s="9"/>
      <c r="H62" s="9"/>
      <c r="I62" s="9"/>
      <c r="J62" s="9"/>
      <c r="K62" s="9"/>
      <c r="L62" s="10" t="s">
        <v>100</v>
      </c>
    </row>
    <row r="63" spans="1:12" x14ac:dyDescent="0.25">
      <c r="A63" s="7" t="s">
        <v>88</v>
      </c>
      <c r="B63" s="7" t="s">
        <v>29</v>
      </c>
      <c r="C63" s="8" t="s">
        <v>60</v>
      </c>
      <c r="D63" s="9">
        <v>212443.30020470283</v>
      </c>
      <c r="E63" s="9">
        <v>156349.93023970307</v>
      </c>
      <c r="F63" s="9">
        <v>120612.10973621064</v>
      </c>
      <c r="G63" s="9">
        <v>90050.060838527454</v>
      </c>
      <c r="H63" s="9">
        <v>117452.50975054463</v>
      </c>
      <c r="I63" s="9">
        <v>157831.84100574354</v>
      </c>
      <c r="J63" s="9">
        <v>155700.55689348534</v>
      </c>
      <c r="K63" s="9">
        <v>148252.57987047892</v>
      </c>
      <c r="L63" s="10" t="s">
        <v>95</v>
      </c>
    </row>
    <row r="64" spans="1:12" x14ac:dyDescent="0.25">
      <c r="A64" s="7" t="s">
        <v>88</v>
      </c>
      <c r="B64" s="7" t="s">
        <v>30</v>
      </c>
      <c r="C64" s="8" t="s">
        <v>61</v>
      </c>
      <c r="D64" s="9"/>
      <c r="E64" s="9"/>
      <c r="F64" s="9"/>
      <c r="G64" s="9"/>
      <c r="H64" s="9"/>
      <c r="I64" s="9"/>
      <c r="J64" s="9"/>
      <c r="K64" s="9"/>
      <c r="L64" s="10"/>
    </row>
    <row r="65" spans="1:12" x14ac:dyDescent="0.25">
      <c r="A65" s="7" t="s">
        <v>88</v>
      </c>
      <c r="B65" s="7" t="s">
        <v>40</v>
      </c>
      <c r="C65" s="8" t="s">
        <v>62</v>
      </c>
      <c r="D65" s="9">
        <v>2.1441240503533057</v>
      </c>
      <c r="E65" s="9">
        <v>1.7520142854526801</v>
      </c>
      <c r="F65" s="9">
        <v>1845.8901778973013</v>
      </c>
      <c r="G65" s="9">
        <v>1077.8704209545224</v>
      </c>
      <c r="H65" s="9">
        <v>1069.8266776375954</v>
      </c>
      <c r="I65" s="9">
        <v>1548.7534265180011</v>
      </c>
      <c r="J65" s="9">
        <v>3482.3529066277165</v>
      </c>
      <c r="K65" s="9">
        <v>2823.5612341893111</v>
      </c>
      <c r="L65" s="10" t="s">
        <v>101</v>
      </c>
    </row>
    <row r="66" spans="1:12" x14ac:dyDescent="0.25">
      <c r="A66" s="7" t="s">
        <v>89</v>
      </c>
      <c r="B66" s="7" t="s">
        <v>85</v>
      </c>
      <c r="C66" s="8"/>
      <c r="D66" s="9"/>
      <c r="E66" s="9"/>
      <c r="F66" s="9"/>
      <c r="G66" s="9"/>
      <c r="H66" s="9"/>
      <c r="I66" s="9"/>
      <c r="J66" s="9"/>
      <c r="K66" s="9"/>
      <c r="L66" s="10"/>
    </row>
    <row r="67" spans="1:12" x14ac:dyDescent="0.25">
      <c r="A67" s="7" t="s">
        <v>89</v>
      </c>
      <c r="B67" s="7" t="s">
        <v>86</v>
      </c>
      <c r="C67" s="8"/>
      <c r="D67" s="9"/>
      <c r="E67" s="9"/>
      <c r="F67" s="9"/>
      <c r="G67" s="9"/>
      <c r="H67" s="9"/>
      <c r="I67" s="9"/>
      <c r="J67" s="9"/>
      <c r="K67" s="9"/>
      <c r="L67" s="10"/>
    </row>
    <row r="68" spans="1:12" x14ac:dyDescent="0.25">
      <c r="A68" s="7" t="s">
        <v>90</v>
      </c>
      <c r="B68" s="7" t="s">
        <v>85</v>
      </c>
      <c r="C68" s="8"/>
      <c r="D68" s="9"/>
      <c r="E68" s="9"/>
      <c r="F68" s="9"/>
      <c r="G68" s="9"/>
      <c r="H68" s="9"/>
      <c r="I68" s="9"/>
      <c r="J68" s="9"/>
      <c r="K68" s="9"/>
      <c r="L68" s="10"/>
    </row>
    <row r="69" spans="1:12" x14ac:dyDescent="0.25">
      <c r="A69" s="7" t="s">
        <v>90</v>
      </c>
      <c r="B69" s="7" t="s">
        <v>86</v>
      </c>
      <c r="C69" s="8"/>
      <c r="D69" s="9"/>
      <c r="E69" s="9"/>
      <c r="F69" s="9"/>
      <c r="G69" s="9"/>
      <c r="H69" s="9"/>
      <c r="I69" s="9"/>
      <c r="J69" s="9"/>
      <c r="K69" s="9"/>
      <c r="L69" s="10"/>
    </row>
    <row r="71" spans="1:12" ht="14.4" x14ac:dyDescent="0.3">
      <c r="B71" s="17"/>
      <c r="C71" s="18"/>
      <c r="D71" s="19"/>
      <c r="E71" s="19"/>
      <c r="F71" s="19"/>
      <c r="G71" s="19"/>
      <c r="H71" s="19"/>
      <c r="I71" s="19"/>
      <c r="J71" s="19"/>
      <c r="K71" s="19"/>
    </row>
    <row r="72" spans="1:12" ht="14.4" x14ac:dyDescent="0.3">
      <c r="A72" s="20" t="s">
        <v>64</v>
      </c>
      <c r="B72" s="17"/>
      <c r="C72" s="18"/>
      <c r="D72" s="4">
        <v>2017</v>
      </c>
      <c r="E72" s="4">
        <v>2018</v>
      </c>
      <c r="F72" s="4">
        <v>2019</v>
      </c>
      <c r="G72" s="4">
        <v>2020</v>
      </c>
      <c r="H72" s="4">
        <v>2021</v>
      </c>
      <c r="I72" s="4">
        <v>2022</v>
      </c>
      <c r="J72" s="4">
        <v>2023</v>
      </c>
      <c r="K72" s="4">
        <v>2024</v>
      </c>
      <c r="L72" s="5" t="s">
        <v>22</v>
      </c>
    </row>
    <row r="73" spans="1:12" ht="14.4" x14ac:dyDescent="0.3">
      <c r="A73" s="11" t="s">
        <v>66</v>
      </c>
      <c r="B73" s="27"/>
      <c r="C73" s="28"/>
      <c r="D73" s="25">
        <f>IFERROR(D39/D3,"")</f>
        <v>2.3591694355039414</v>
      </c>
      <c r="E73" s="25">
        <f t="shared" ref="E73:K73" si="14">IFERROR(E39/E3,"")</f>
        <v>2.5151933894666767</v>
      </c>
      <c r="F73" s="25">
        <f t="shared" si="14"/>
        <v>2.6334783766435841</v>
      </c>
      <c r="G73" s="25">
        <f t="shared" si="14"/>
        <v>2.9831635510111956</v>
      </c>
      <c r="H73" s="25">
        <f t="shared" si="14"/>
        <v>3.0379032097046781</v>
      </c>
      <c r="I73" s="25">
        <f t="shared" si="14"/>
        <v>3.182139578665895</v>
      </c>
      <c r="J73" s="25">
        <f t="shared" si="14"/>
        <v>3.3755760702344926</v>
      </c>
      <c r="K73" s="25">
        <f t="shared" si="14"/>
        <v>3.623243178839691</v>
      </c>
      <c r="L73" s="10"/>
    </row>
    <row r="74" spans="1:12" ht="14.4" x14ac:dyDescent="0.3">
      <c r="A74" s="11" t="s">
        <v>65</v>
      </c>
      <c r="B74" s="27" t="s">
        <v>75</v>
      </c>
      <c r="C74" s="28"/>
      <c r="D74" s="25">
        <f>IFERROR(D12/D2,"")</f>
        <v>59.044821031265116</v>
      </c>
      <c r="E74" s="25">
        <f t="shared" ref="E74:K74" si="15">IFERROR(E12/E2,"")</f>
        <v>67.112132305639477</v>
      </c>
      <c r="F74" s="25">
        <f t="shared" si="15"/>
        <v>79.08965801519436</v>
      </c>
      <c r="G74" s="25">
        <f t="shared" si="15"/>
        <v>88.743738392454262</v>
      </c>
      <c r="H74" s="25">
        <f t="shared" si="15"/>
        <v>120.15560801394389</v>
      </c>
      <c r="I74" s="25">
        <f t="shared" si="15"/>
        <v>154.69009201002157</v>
      </c>
      <c r="J74" s="25">
        <f t="shared" si="15"/>
        <v>228.9278772706507</v>
      </c>
      <c r="K74" s="25">
        <f t="shared" si="15"/>
        <v>325.8463747209376</v>
      </c>
      <c r="L74" s="10"/>
    </row>
    <row r="75" spans="1:12" ht="14.4" x14ac:dyDescent="0.3">
      <c r="A75" s="11" t="s">
        <v>65</v>
      </c>
      <c r="B75" s="27" t="s">
        <v>68</v>
      </c>
      <c r="C75" s="28"/>
      <c r="D75" s="25">
        <f>IFERROR(D13/D2,"")</f>
        <v>6.3171682518154242</v>
      </c>
      <c r="E75" s="25">
        <f t="shared" ref="E75:K75" si="16">IFERROR(E13/E2,"")</f>
        <v>7.5871987213177503</v>
      </c>
      <c r="F75" s="25">
        <f t="shared" si="16"/>
        <v>9.4196219905520486</v>
      </c>
      <c r="G75" s="25">
        <f t="shared" si="16"/>
        <v>16.301822783444521</v>
      </c>
      <c r="H75" s="25">
        <f t="shared" si="16"/>
        <v>28.785480391952515</v>
      </c>
      <c r="I75" s="25">
        <f t="shared" si="16"/>
        <v>50.868591725478268</v>
      </c>
      <c r="J75" s="25">
        <f t="shared" si="16"/>
        <v>100.18021549324038</v>
      </c>
      <c r="K75" s="25">
        <f t="shared" si="16"/>
        <v>171.99199712192836</v>
      </c>
      <c r="L75" s="10"/>
    </row>
    <row r="76" spans="1:12" ht="14.4" x14ac:dyDescent="0.3">
      <c r="A76" s="11" t="s">
        <v>65</v>
      </c>
      <c r="B76" s="27" t="s">
        <v>69</v>
      </c>
      <c r="C76" s="28"/>
      <c r="D76" s="25">
        <f>IFERROR(D27/D2,"")</f>
        <v>1.9336546590973422</v>
      </c>
      <c r="E76" s="25">
        <f t="shared" ref="E76:K76" si="17">IFERROR(E27/E2,"")</f>
        <v>2.3656083558277206</v>
      </c>
      <c r="F76" s="25">
        <f t="shared" si="17"/>
        <v>2.7489425410851243</v>
      </c>
      <c r="G76" s="25">
        <f t="shared" si="17"/>
        <v>3.1179883173423262</v>
      </c>
      <c r="H76" s="25">
        <f t="shared" si="17"/>
        <v>3.4645661619316162</v>
      </c>
      <c r="I76" s="25">
        <f t="shared" si="17"/>
        <v>3.714265672814979</v>
      </c>
      <c r="J76" s="25">
        <f t="shared" si="17"/>
        <v>3.8307680128738273</v>
      </c>
      <c r="K76" s="25">
        <f t="shared" si="17"/>
        <v>4.017178294532096</v>
      </c>
      <c r="L76" s="10"/>
    </row>
    <row r="77" spans="1:12" ht="14.4" x14ac:dyDescent="0.3">
      <c r="A77" s="11" t="s">
        <v>65</v>
      </c>
      <c r="B77" s="11" t="s">
        <v>71</v>
      </c>
      <c r="C77" s="28"/>
      <c r="D77" s="25">
        <f>IFERROR(D31/D2,"")</f>
        <v>22.43574343423354</v>
      </c>
      <c r="E77" s="25">
        <f t="shared" ref="E77:K77" si="18">IFERROR(E31/E2,"")</f>
        <v>25.649055608837603</v>
      </c>
      <c r="F77" s="25">
        <f t="shared" si="18"/>
        <v>30.894395337390549</v>
      </c>
      <c r="G77" s="25">
        <f t="shared" si="18"/>
        <v>35.622383205324077</v>
      </c>
      <c r="H77" s="25">
        <f t="shared" si="18"/>
        <v>48.964516294578203</v>
      </c>
      <c r="I77" s="25">
        <f t="shared" si="18"/>
        <v>59.173804908284467</v>
      </c>
      <c r="J77" s="25">
        <f t="shared" si="18"/>
        <v>72.747970613942371</v>
      </c>
      <c r="K77" s="25">
        <f t="shared" si="18"/>
        <v>83.18123326138992</v>
      </c>
      <c r="L77" s="10"/>
    </row>
    <row r="78" spans="1:12" ht="14.4" x14ac:dyDescent="0.3">
      <c r="A78" s="11" t="s">
        <v>65</v>
      </c>
      <c r="B78" s="11" t="s">
        <v>70</v>
      </c>
      <c r="C78" s="28"/>
      <c r="D78" s="25">
        <f>IFERROR(D32/D2,"")</f>
        <v>25.322092949004173</v>
      </c>
      <c r="E78" s="25">
        <f t="shared" ref="E78:K78" si="19">IFERROR(E32/E2,"")</f>
        <v>28.209568607306082</v>
      </c>
      <c r="F78" s="25">
        <f t="shared" si="19"/>
        <v>32.35281938364448</v>
      </c>
      <c r="G78" s="25">
        <f t="shared" si="19"/>
        <v>29.372222454228137</v>
      </c>
      <c r="H78" s="25">
        <f t="shared" si="19"/>
        <v>32.685781069041596</v>
      </c>
      <c r="I78" s="25">
        <f t="shared" si="19"/>
        <v>33.430956164029432</v>
      </c>
      <c r="J78" s="25">
        <f t="shared" si="19"/>
        <v>42.149646220923742</v>
      </c>
      <c r="K78" s="25">
        <f t="shared" si="19"/>
        <v>53.370965520951081</v>
      </c>
      <c r="L78" s="10"/>
    </row>
    <row r="79" spans="1:12" ht="14.4" x14ac:dyDescent="0.3">
      <c r="A79" s="11" t="s">
        <v>65</v>
      </c>
      <c r="B79" s="11" t="s">
        <v>72</v>
      </c>
      <c r="C79" s="28"/>
      <c r="D79" s="25">
        <f>IFERROR(D33/D2,"")</f>
        <v>0.47881552440585617</v>
      </c>
      <c r="E79" s="25">
        <f t="shared" ref="E79:K79" si="20">IFERROR(E33/E2,"")</f>
        <v>0.83283384684565465</v>
      </c>
      <c r="F79" s="25">
        <f t="shared" si="20"/>
        <v>1.3933110886376578</v>
      </c>
      <c r="G79" s="25">
        <f t="shared" si="20"/>
        <v>2.6812747448804997</v>
      </c>
      <c r="H79" s="25">
        <f t="shared" si="20"/>
        <v>4.6043279227710094</v>
      </c>
      <c r="I79" s="25">
        <f t="shared" si="20"/>
        <v>5.76917824781441</v>
      </c>
      <c r="J79" s="25">
        <f t="shared" si="20"/>
        <v>8.1375100916857281</v>
      </c>
      <c r="K79" s="25">
        <f t="shared" si="20"/>
        <v>11.532546614646773</v>
      </c>
      <c r="L79" s="10"/>
    </row>
    <row r="80" spans="1:12" x14ac:dyDescent="0.25">
      <c r="A80" s="11" t="s">
        <v>65</v>
      </c>
      <c r="B80" s="11" t="s">
        <v>73</v>
      </c>
      <c r="C80" s="3"/>
      <c r="D80" s="26">
        <f>IFERROR(D34/D2,"")</f>
        <v>2.5572825957998049</v>
      </c>
      <c r="E80" s="26">
        <f t="shared" ref="E80:K80" si="21">IFERROR(E34/E2,"")</f>
        <v>2.467679963561654</v>
      </c>
      <c r="F80" s="26">
        <f t="shared" si="21"/>
        <v>2.2699490550730519</v>
      </c>
      <c r="G80" s="26">
        <f t="shared" si="21"/>
        <v>1.6379377806546513</v>
      </c>
      <c r="H80" s="26">
        <f t="shared" si="21"/>
        <v>1.6349705704989108</v>
      </c>
      <c r="I80" s="26">
        <f t="shared" si="21"/>
        <v>1.6891119450415548</v>
      </c>
      <c r="J80" s="26">
        <f t="shared" si="21"/>
        <v>1.6883061981823226</v>
      </c>
      <c r="K80" s="26">
        <f t="shared" si="21"/>
        <v>1.6197780554129833</v>
      </c>
      <c r="L80" s="10"/>
    </row>
    <row r="81" spans="1:12" x14ac:dyDescent="0.25">
      <c r="A81" s="11" t="s">
        <v>65</v>
      </c>
      <c r="B81" s="11" t="s">
        <v>74</v>
      </c>
      <c r="C81" s="3"/>
      <c r="D81" s="26">
        <f>IFERROR(D38/D2,"")</f>
        <v>6.3616908973244339E-5</v>
      </c>
      <c r="E81" s="26">
        <f t="shared" ref="E81:K81" si="22">IFERROR(E38/E2,"")</f>
        <v>1.8720194301521923E-4</v>
      </c>
      <c r="F81" s="26">
        <f t="shared" si="22"/>
        <v>1.0618618811452213E-2</v>
      </c>
      <c r="G81" s="26">
        <f t="shared" si="22"/>
        <v>1.010910658003566E-2</v>
      </c>
      <c r="H81" s="26">
        <f t="shared" si="22"/>
        <v>1.5965603170005414E-2</v>
      </c>
      <c r="I81" s="26">
        <f t="shared" si="22"/>
        <v>4.4183346558423334E-2</v>
      </c>
      <c r="J81" s="26">
        <f t="shared" si="22"/>
        <v>0.19346063980235448</v>
      </c>
      <c r="K81" s="26">
        <f t="shared" si="22"/>
        <v>0.13267585207643134</v>
      </c>
      <c r="L81" s="10"/>
    </row>
    <row r="82" spans="1:12" x14ac:dyDescent="0.25">
      <c r="A82" s="11" t="s">
        <v>65</v>
      </c>
      <c r="B82" s="11" t="s">
        <v>76</v>
      </c>
      <c r="C82" s="3"/>
      <c r="D82" s="26">
        <f>IFERROR((D17+D20+D23+D24+D25)/D2,"")</f>
        <v>2.8352525032954303</v>
      </c>
      <c r="E82" s="26">
        <f t="shared" ref="E82:K82" si="23">IFERROR((E17+E20+E23+E24+E25)/E2,"")</f>
        <v>3.8421008168039479</v>
      </c>
      <c r="F82" s="26">
        <f t="shared" si="23"/>
        <v>5.202339794278652</v>
      </c>
      <c r="G82" s="26">
        <f>IFERROR((G17+G20+G23+G24+G25)/G2,"")</f>
        <v>11.333381387557756</v>
      </c>
      <c r="H82" s="26">
        <f t="shared" si="23"/>
        <v>23.617328912499254</v>
      </c>
      <c r="I82" s="26">
        <f t="shared" si="23"/>
        <v>45.067540811190931</v>
      </c>
      <c r="J82" s="26">
        <f t="shared" si="23"/>
        <v>94.334189302497407</v>
      </c>
      <c r="K82" s="26">
        <f t="shared" si="23"/>
        <v>166.22902551298938</v>
      </c>
      <c r="L82" s="10"/>
    </row>
    <row r="83" spans="1:12" ht="14.4" x14ac:dyDescent="0.3">
      <c r="A83" s="11" t="s">
        <v>67</v>
      </c>
      <c r="B83" s="27" t="s">
        <v>68</v>
      </c>
      <c r="C83" s="3"/>
      <c r="D83" s="26">
        <f>IFERROR(D40/D13,"")</f>
        <v>5854.240166274828</v>
      </c>
      <c r="E83" s="26">
        <f t="shared" ref="E83:K83" si="24">IFERROR(E40/E13,"")</f>
        <v>4130.400039998497</v>
      </c>
      <c r="F83" s="26">
        <f t="shared" si="24"/>
        <v>3038.7973927449043</v>
      </c>
      <c r="G83" s="26">
        <f t="shared" si="24"/>
        <v>1743.9346664641002</v>
      </c>
      <c r="H83" s="26">
        <f t="shared" si="24"/>
        <v>1255.0227928002469</v>
      </c>
      <c r="I83" s="26">
        <f t="shared" si="24"/>
        <v>962.90813062906125</v>
      </c>
      <c r="J83" s="26">
        <f t="shared" si="24"/>
        <v>531.93283214886208</v>
      </c>
      <c r="K83" s="26">
        <f t="shared" si="24"/>
        <v>325.61073562297571</v>
      </c>
      <c r="L83" s="10"/>
    </row>
    <row r="84" spans="1:12" ht="14.4" x14ac:dyDescent="0.3">
      <c r="A84" s="11" t="s">
        <v>67</v>
      </c>
      <c r="B84" s="27" t="s">
        <v>69</v>
      </c>
      <c r="C84" s="3"/>
      <c r="D84" s="26">
        <f>IFERROR(D54/D27,"")</f>
        <v>195.30461055295123</v>
      </c>
      <c r="E84" s="26">
        <f t="shared" ref="E84:K84" si="25">IFERROR(E54/E27,"")</f>
        <v>145.66298944020164</v>
      </c>
      <c r="F84" s="26">
        <f t="shared" si="25"/>
        <v>118.52097609435125</v>
      </c>
      <c r="G84" s="26">
        <f t="shared" si="25"/>
        <v>100.49947681481396</v>
      </c>
      <c r="H84" s="26">
        <f t="shared" si="25"/>
        <v>107.57849221661098</v>
      </c>
      <c r="I84" s="26">
        <f t="shared" si="25"/>
        <v>121.17908993674058</v>
      </c>
      <c r="J84" s="26">
        <f t="shared" si="25"/>
        <v>101.30248414121849</v>
      </c>
      <c r="K84" s="26">
        <f t="shared" si="25"/>
        <v>88.052714879851095</v>
      </c>
      <c r="L84" s="10"/>
    </row>
    <row r="85" spans="1:12" x14ac:dyDescent="0.25">
      <c r="A85" s="11" t="s">
        <v>67</v>
      </c>
      <c r="B85" s="11" t="s">
        <v>71</v>
      </c>
      <c r="C85" s="3"/>
      <c r="D85" s="26">
        <f>IFERROR(D58/D31,"")</f>
        <v>6.9768060484270228E-2</v>
      </c>
      <c r="E85" s="26">
        <f t="shared" ref="E85:K88" si="26">IFERROR(E58/E31,"")</f>
        <v>26.969172893262638</v>
      </c>
      <c r="F85" s="26">
        <f t="shared" si="26"/>
        <v>21.023618484149299</v>
      </c>
      <c r="G85" s="26">
        <f t="shared" si="26"/>
        <v>21.856194410985815</v>
      </c>
      <c r="H85" s="26">
        <f t="shared" si="26"/>
        <v>22.070257940724012</v>
      </c>
      <c r="I85" s="26">
        <f t="shared" si="26"/>
        <v>24.634195403167148</v>
      </c>
      <c r="J85" s="26">
        <f t="shared" si="26"/>
        <v>22.310520370884991</v>
      </c>
      <c r="K85" s="26">
        <f t="shared" si="26"/>
        <v>18.940028773602496</v>
      </c>
      <c r="L85" s="10"/>
    </row>
    <row r="86" spans="1:12" x14ac:dyDescent="0.25">
      <c r="A86" s="11" t="s">
        <v>67</v>
      </c>
      <c r="B86" s="11" t="s">
        <v>70</v>
      </c>
      <c r="C86" s="3"/>
      <c r="D86" s="26">
        <f>IFERROR(D59/D32,"")</f>
        <v>67.603144111233604</v>
      </c>
      <c r="E86" s="26">
        <f t="shared" si="26"/>
        <v>49.389786559389179</v>
      </c>
      <c r="F86" s="26">
        <f t="shared" si="26"/>
        <v>39.129970492694646</v>
      </c>
      <c r="G86" s="26">
        <f t="shared" si="26"/>
        <v>38.745669623899154</v>
      </c>
      <c r="H86" s="26">
        <f t="shared" si="26"/>
        <v>41.594002230255086</v>
      </c>
      <c r="I86" s="26">
        <f t="shared" si="26"/>
        <v>56.589605130904935</v>
      </c>
      <c r="J86" s="26">
        <f t="shared" si="26"/>
        <v>50.796101503033746</v>
      </c>
      <c r="K86" s="26">
        <f t="shared" si="26"/>
        <v>40.290453219567532</v>
      </c>
      <c r="L86" s="10"/>
    </row>
    <row r="87" spans="1:12" x14ac:dyDescent="0.25">
      <c r="A87" s="11" t="s">
        <v>67</v>
      </c>
      <c r="B87" s="11" t="s">
        <v>72</v>
      </c>
      <c r="C87" s="3"/>
      <c r="D87" s="26">
        <f>IFERROR(D60/D33,"")</f>
        <v>28.954445732088494</v>
      </c>
      <c r="E87" s="26">
        <f t="shared" si="26"/>
        <v>830.57841354980985</v>
      </c>
      <c r="F87" s="26">
        <f t="shared" si="26"/>
        <v>15.890626954323485</v>
      </c>
      <c r="G87" s="26">
        <f t="shared" si="26"/>
        <v>16.365479281508371</v>
      </c>
      <c r="H87" s="26">
        <f t="shared" si="26"/>
        <v>15.995577707463902</v>
      </c>
      <c r="I87" s="26">
        <f t="shared" si="26"/>
        <v>18.190934461335697</v>
      </c>
      <c r="J87" s="26">
        <f t="shared" si="26"/>
        <v>19.301235498241638</v>
      </c>
      <c r="K87" s="26">
        <f t="shared" si="26"/>
        <v>13.470602786858803</v>
      </c>
      <c r="L87" s="10"/>
    </row>
    <row r="88" spans="1:12" x14ac:dyDescent="0.25">
      <c r="A88" s="11" t="s">
        <v>67</v>
      </c>
      <c r="B88" s="11" t="s">
        <v>73</v>
      </c>
      <c r="C88" s="3"/>
      <c r="D88" s="26">
        <f>IFERROR(D61/D34,"")</f>
        <v>2487.0123720704096</v>
      </c>
      <c r="E88" s="26">
        <f t="shared" si="26"/>
        <v>1876.1377306225854</v>
      </c>
      <c r="F88" s="26">
        <f t="shared" si="26"/>
        <v>1556.5432111500418</v>
      </c>
      <c r="G88" s="26">
        <f t="shared" si="26"/>
        <v>1594.394083003541</v>
      </c>
      <c r="H88" s="26">
        <f t="shared" si="26"/>
        <v>2065.3534151360745</v>
      </c>
      <c r="I88" s="26">
        <f t="shared" si="26"/>
        <v>2663.8542120928041</v>
      </c>
      <c r="J88" s="26">
        <f t="shared" si="26"/>
        <v>2602.7318907299386</v>
      </c>
      <c r="K88" s="26">
        <f t="shared" si="26"/>
        <v>2554.8936688213498</v>
      </c>
      <c r="L88" s="10"/>
    </row>
    <row r="89" spans="1:12" x14ac:dyDescent="0.25">
      <c r="A89" s="11" t="s">
        <v>67</v>
      </c>
      <c r="B89" s="11" t="s">
        <v>74</v>
      </c>
      <c r="C89" s="3"/>
      <c r="D89" s="26">
        <f>IFERROR(D65/D38,"")</f>
        <v>1008.9995531074379</v>
      </c>
      <c r="E89" s="26">
        <f t="shared" ref="E89:K89" si="27">IFERROR(E65/E38,"")</f>
        <v>277.12975094158179</v>
      </c>
      <c r="F89" s="26">
        <f t="shared" si="27"/>
        <v>5092.419892786048</v>
      </c>
      <c r="G89" s="26">
        <f t="shared" si="27"/>
        <v>3092.1662998112993</v>
      </c>
      <c r="H89" s="26">
        <f t="shared" si="27"/>
        <v>1926.5048578073818</v>
      </c>
      <c r="I89" s="26">
        <f t="shared" si="27"/>
        <v>999.30471549349647</v>
      </c>
      <c r="J89" s="26">
        <f t="shared" si="27"/>
        <v>508.0081078495661</v>
      </c>
      <c r="K89" s="26">
        <f t="shared" si="27"/>
        <v>594.06149874653556</v>
      </c>
      <c r="L89" s="10"/>
    </row>
    <row r="90" spans="1:12" x14ac:dyDescent="0.25">
      <c r="A90" s="11" t="s">
        <v>67</v>
      </c>
      <c r="B90" s="11" t="s">
        <v>76</v>
      </c>
      <c r="C90" s="3"/>
      <c r="D90" s="26">
        <f>IFERROR((D44+D47+D50+D51+D52)/(D17+D20+D23+D24+D25),"")</f>
        <v>1102.3432038436724</v>
      </c>
      <c r="E90" s="26">
        <f t="shared" ref="E90:K90" si="28">IFERROR((E44+E47+E50+E51+E52)/(E17+E20+E23+E24+E25),"")</f>
        <v>668.28489534813298</v>
      </c>
      <c r="F90" s="26">
        <f t="shared" si="28"/>
        <v>512.37459588760703</v>
      </c>
      <c r="G90" s="26">
        <f t="shared" si="28"/>
        <v>316.64961538357221</v>
      </c>
      <c r="H90" s="26">
        <f t="shared" si="28"/>
        <v>224.80988414860107</v>
      </c>
      <c r="I90" s="26">
        <f t="shared" si="28"/>
        <v>184.76243166224953</v>
      </c>
      <c r="J90" s="26">
        <f t="shared" si="28"/>
        <v>121.97926450326416</v>
      </c>
      <c r="K90" s="26">
        <f t="shared" si="28"/>
        <v>80.708221775205331</v>
      </c>
      <c r="L90" s="10"/>
    </row>
    <row r="91" spans="1:12" customFormat="1" ht="14.4" x14ac:dyDescent="0.3"/>
    <row r="92" spans="1:12" ht="13.8" x14ac:dyDescent="0.25">
      <c r="D92" s="22" t="s">
        <v>84</v>
      </c>
    </row>
    <row r="93" spans="1:12" x14ac:dyDescent="0.25">
      <c r="A93" s="20" t="s">
        <v>77</v>
      </c>
    </row>
  </sheetData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A68C35-436E-4DE4-8565-B726FE6056B3}">
  <dimension ref="A1:M93"/>
  <sheetViews>
    <sheetView showGridLines="0" tabSelected="1" zoomScale="80" zoomScaleNormal="80" workbookViewId="0">
      <selection activeCell="B82" sqref="B82"/>
    </sheetView>
  </sheetViews>
  <sheetFormatPr baseColWidth="10" defaultColWidth="10.77734375" defaultRowHeight="13.2" x14ac:dyDescent="0.25"/>
  <cols>
    <col min="1" max="1" width="73" style="16" customWidth="1"/>
    <col min="2" max="2" width="99.109375" style="16" customWidth="1"/>
    <col min="3" max="3" width="26.33203125" style="21" customWidth="1"/>
    <col min="4" max="8" width="13.6640625" style="23" bestFit="1" customWidth="1"/>
    <col min="9" max="10" width="14.6640625" style="23" bestFit="1" customWidth="1"/>
    <col min="11" max="11" width="14.6640625" style="23" customWidth="1"/>
    <col min="12" max="12" width="137.77734375" style="6" customWidth="1"/>
    <col min="13" max="16384" width="10.77734375" style="6"/>
  </cols>
  <sheetData>
    <row r="1" spans="1:13" x14ac:dyDescent="0.25">
      <c r="A1" s="2" t="s">
        <v>11</v>
      </c>
      <c r="B1" s="2" t="s">
        <v>13</v>
      </c>
      <c r="C1" s="3" t="s">
        <v>42</v>
      </c>
      <c r="D1" s="4">
        <v>2017</v>
      </c>
      <c r="E1" s="4">
        <v>2018</v>
      </c>
      <c r="F1" s="4">
        <v>2019</v>
      </c>
      <c r="G1" s="4">
        <v>2020</v>
      </c>
      <c r="H1" s="4">
        <v>2021</v>
      </c>
      <c r="I1" s="4">
        <v>2022</v>
      </c>
      <c r="J1" s="4">
        <v>2023</v>
      </c>
      <c r="K1" s="4">
        <v>2024</v>
      </c>
      <c r="L1" s="5" t="s">
        <v>22</v>
      </c>
    </row>
    <row r="2" spans="1:13" x14ac:dyDescent="0.25">
      <c r="A2" s="7" t="s">
        <v>0</v>
      </c>
      <c r="B2" s="7" t="s">
        <v>189</v>
      </c>
      <c r="C2" s="8"/>
      <c r="D2" s="9">
        <v>23.139060000000001</v>
      </c>
      <c r="E2" s="9">
        <v>23.550889000000002</v>
      </c>
      <c r="F2" s="9">
        <v>23.960850000000001</v>
      </c>
      <c r="G2" s="9">
        <v>24.368532999999999</v>
      </c>
      <c r="H2" s="9">
        <v>24.772873000000001</v>
      </c>
      <c r="I2" s="9">
        <v>25.175348</v>
      </c>
      <c r="J2" s="9">
        <v>25.773499999999999</v>
      </c>
      <c r="K2" s="9">
        <v>25.908894</v>
      </c>
      <c r="L2" s="10" t="s">
        <v>190</v>
      </c>
    </row>
    <row r="3" spans="1:13" x14ac:dyDescent="0.25">
      <c r="A3" s="7" t="s">
        <v>0</v>
      </c>
      <c r="B3" s="11" t="s">
        <v>12</v>
      </c>
      <c r="C3" s="3"/>
      <c r="D3" s="9" t="s">
        <v>191</v>
      </c>
      <c r="E3" s="9" t="s">
        <v>191</v>
      </c>
      <c r="F3" s="9" t="s">
        <v>191</v>
      </c>
      <c r="G3" s="9" t="s">
        <v>191</v>
      </c>
      <c r="H3" s="9" t="s">
        <v>191</v>
      </c>
      <c r="I3" s="9" t="s">
        <v>191</v>
      </c>
      <c r="J3" s="9" t="s">
        <v>191</v>
      </c>
      <c r="K3" s="9" t="s">
        <v>191</v>
      </c>
      <c r="L3" s="10" t="s">
        <v>192</v>
      </c>
    </row>
    <row r="4" spans="1:13" x14ac:dyDescent="0.25">
      <c r="A4" s="7" t="s">
        <v>0</v>
      </c>
      <c r="B4" s="7" t="s">
        <v>1</v>
      </c>
      <c r="C4" s="8"/>
      <c r="D4" s="9">
        <v>862.62900905187564</v>
      </c>
      <c r="E4" s="9">
        <v>130060.24446188845</v>
      </c>
      <c r="F4" s="9">
        <v>9585.4941678445957</v>
      </c>
      <c r="G4" s="9">
        <v>2959.8392386443657</v>
      </c>
      <c r="H4" s="9">
        <v>686.4</v>
      </c>
      <c r="I4" s="9">
        <v>234.07836377680007</v>
      </c>
      <c r="J4" s="9">
        <v>189.78276769153908</v>
      </c>
      <c r="K4" s="9">
        <v>23.583716112089199</v>
      </c>
      <c r="L4" s="10" t="s">
        <v>193</v>
      </c>
    </row>
    <row r="5" spans="1:13" x14ac:dyDescent="0.25">
      <c r="A5" s="7" t="s">
        <v>0</v>
      </c>
      <c r="B5" s="7" t="s">
        <v>2</v>
      </c>
      <c r="C5" s="8"/>
      <c r="D5" s="9">
        <v>9.9749999999999992E-11</v>
      </c>
      <c r="E5" s="9">
        <v>4.3821380208599995E-4</v>
      </c>
      <c r="F5" s="9">
        <v>1.3297938017188E-2</v>
      </c>
      <c r="G5" s="9">
        <v>0.33502885701771801</v>
      </c>
      <c r="H5" s="9">
        <v>3.2389309996173106</v>
      </c>
      <c r="I5" s="9">
        <v>6.7422142531120297</v>
      </c>
      <c r="J5" s="9">
        <v>28.643056225000002</v>
      </c>
      <c r="K5" s="9">
        <v>38.309107531120347</v>
      </c>
      <c r="L5" s="10" t="s">
        <v>194</v>
      </c>
    </row>
    <row r="6" spans="1:13" x14ac:dyDescent="0.25">
      <c r="A6" s="7" t="s">
        <v>3</v>
      </c>
      <c r="B6" s="7" t="s">
        <v>4</v>
      </c>
      <c r="C6" s="8"/>
      <c r="D6" s="9" t="s">
        <v>191</v>
      </c>
      <c r="E6" s="9">
        <v>109.70991438248446</v>
      </c>
      <c r="F6" s="9">
        <v>65.828968308608694</v>
      </c>
      <c r="G6" s="9">
        <v>11.598990326663836</v>
      </c>
      <c r="H6" s="9">
        <v>51.106761736246852</v>
      </c>
      <c r="I6" s="9">
        <v>70.121545657797952</v>
      </c>
      <c r="J6" s="9">
        <v>95.416282003348215</v>
      </c>
      <c r="K6" s="9">
        <v>141.43245018649498</v>
      </c>
      <c r="L6" s="10" t="s">
        <v>195</v>
      </c>
    </row>
    <row r="7" spans="1:13" x14ac:dyDescent="0.25">
      <c r="A7" s="7" t="s">
        <v>3</v>
      </c>
      <c r="B7" s="7" t="s">
        <v>5</v>
      </c>
      <c r="C7" s="8"/>
      <c r="D7" s="9" t="s">
        <v>191</v>
      </c>
      <c r="E7" s="9">
        <v>1316.2560475561577</v>
      </c>
      <c r="F7" s="9">
        <v>819.7227379038892</v>
      </c>
      <c r="G7" s="9">
        <v>505.82220461611365</v>
      </c>
      <c r="H7" s="9">
        <v>851.5374555852776</v>
      </c>
      <c r="I7" s="9">
        <v>1017.853172762449</v>
      </c>
      <c r="J7" s="9">
        <v>1832.7010480284282</v>
      </c>
      <c r="K7" s="9">
        <v>3220.2596200356566</v>
      </c>
      <c r="L7" s="10" t="s">
        <v>195</v>
      </c>
    </row>
    <row r="8" spans="1:13" x14ac:dyDescent="0.25">
      <c r="A8" s="7" t="s">
        <v>6</v>
      </c>
      <c r="B8" s="7" t="s">
        <v>7</v>
      </c>
      <c r="C8" s="8"/>
      <c r="D8" s="9">
        <v>31</v>
      </c>
      <c r="E8" s="9">
        <v>30</v>
      </c>
      <c r="F8" s="9">
        <v>29</v>
      </c>
      <c r="G8" s="9">
        <v>29</v>
      </c>
      <c r="H8" s="9">
        <v>28</v>
      </c>
      <c r="I8" s="9">
        <v>26</v>
      </c>
      <c r="J8" s="9">
        <v>27</v>
      </c>
      <c r="K8" s="9">
        <v>27</v>
      </c>
      <c r="L8" s="10" t="s">
        <v>196</v>
      </c>
    </row>
    <row r="9" spans="1:13" x14ac:dyDescent="0.25">
      <c r="A9" s="7" t="s">
        <v>6</v>
      </c>
      <c r="B9" s="7" t="s">
        <v>8</v>
      </c>
      <c r="C9" s="8"/>
      <c r="D9" s="9">
        <v>3454</v>
      </c>
      <c r="E9" s="9">
        <v>3406</v>
      </c>
      <c r="F9" s="9">
        <v>3194</v>
      </c>
      <c r="G9" s="9">
        <v>2957</v>
      </c>
      <c r="H9" s="9">
        <v>2868</v>
      </c>
      <c r="I9" s="9">
        <v>2587</v>
      </c>
      <c r="J9" s="9">
        <v>2550</v>
      </c>
      <c r="K9" s="9">
        <v>2302</v>
      </c>
      <c r="L9" s="10" t="s">
        <v>196</v>
      </c>
    </row>
    <row r="10" spans="1:13" x14ac:dyDescent="0.25">
      <c r="A10" s="7" t="s">
        <v>6</v>
      </c>
      <c r="B10" s="7" t="s">
        <v>9</v>
      </c>
      <c r="C10" s="8"/>
      <c r="D10" s="9" t="s">
        <v>191</v>
      </c>
      <c r="E10" s="9" t="s">
        <v>191</v>
      </c>
      <c r="F10" s="9" t="s">
        <v>191</v>
      </c>
      <c r="G10" s="9" t="s">
        <v>191</v>
      </c>
      <c r="H10" s="9" t="s">
        <v>191</v>
      </c>
      <c r="I10" s="9" t="s">
        <v>191</v>
      </c>
      <c r="J10" s="9" t="s">
        <v>191</v>
      </c>
      <c r="K10" s="9" t="s">
        <v>191</v>
      </c>
      <c r="L10" s="10" t="s">
        <v>192</v>
      </c>
    </row>
    <row r="11" spans="1:13" x14ac:dyDescent="0.25">
      <c r="A11" s="7" t="s">
        <v>6</v>
      </c>
      <c r="B11" s="7" t="s">
        <v>10</v>
      </c>
      <c r="C11" s="8"/>
      <c r="D11" s="9" t="s">
        <v>191</v>
      </c>
      <c r="E11" s="9" t="s">
        <v>191</v>
      </c>
      <c r="F11" s="9" t="s">
        <v>191</v>
      </c>
      <c r="G11" s="9">
        <v>5</v>
      </c>
      <c r="H11" s="9">
        <v>7</v>
      </c>
      <c r="I11" s="9">
        <v>9</v>
      </c>
      <c r="J11" s="9">
        <v>3</v>
      </c>
      <c r="K11" s="9">
        <v>1</v>
      </c>
      <c r="L11" s="10" t="s">
        <v>197</v>
      </c>
    </row>
    <row r="12" spans="1:13" x14ac:dyDescent="0.25">
      <c r="A12" s="12" t="s">
        <v>87</v>
      </c>
      <c r="B12" s="12" t="s">
        <v>27</v>
      </c>
      <c r="C12" s="13" t="s">
        <v>63</v>
      </c>
      <c r="D12" s="24">
        <f>D13+D27+D31+D32+D33+D34+D38</f>
        <v>5047.2245197835409</v>
      </c>
      <c r="E12" s="24">
        <f t="shared" ref="E12:K12" si="0">E13+E27+E31+E32+E33+E34+E38</f>
        <v>7011.8826755032587</v>
      </c>
      <c r="F12" s="24">
        <f t="shared" si="0"/>
        <v>6390.4080017182814</v>
      </c>
      <c r="G12" s="24">
        <f t="shared" si="0"/>
        <v>5643.4845322975652</v>
      </c>
      <c r="H12" s="24">
        <f t="shared" si="0"/>
        <v>5716.1054856869869</v>
      </c>
      <c r="I12" s="24">
        <f t="shared" si="0"/>
        <v>6068.0870844929541</v>
      </c>
      <c r="J12" s="24">
        <f t="shared" si="0"/>
        <v>7173.8165155500001</v>
      </c>
      <c r="K12" s="24">
        <f t="shared" si="0"/>
        <v>8904.2112237907004</v>
      </c>
      <c r="L12" s="10"/>
      <c r="M12" s="14"/>
    </row>
    <row r="13" spans="1:13" x14ac:dyDescent="0.25">
      <c r="A13" s="12" t="s">
        <v>87</v>
      </c>
      <c r="B13" s="12" t="s">
        <v>14</v>
      </c>
      <c r="C13" s="13" t="s">
        <v>83</v>
      </c>
      <c r="D13" s="24">
        <f>D14+D15+D18+D21+D24+D25+D26</f>
        <v>1274.5070075925926</v>
      </c>
      <c r="E13" s="24">
        <f t="shared" ref="E13:K13" si="1">E14+E15+E18+E21+E24+E25+E26</f>
        <v>2188.1225941169992</v>
      </c>
      <c r="F13" s="24">
        <f t="shared" si="1"/>
        <v>2181.7795899431694</v>
      </c>
      <c r="G13" s="24">
        <f t="shared" si="1"/>
        <v>2416.2330452290767</v>
      </c>
      <c r="H13" s="24">
        <f t="shared" si="1"/>
        <v>2451.5060578569864</v>
      </c>
      <c r="I13" s="24">
        <f t="shared" si="1"/>
        <v>2655.1745334929537</v>
      </c>
      <c r="J13" s="24">
        <f t="shared" si="1"/>
        <v>3345.6438455499997</v>
      </c>
      <c r="K13" s="24">
        <f t="shared" si="1"/>
        <v>4419.1681118490005</v>
      </c>
      <c r="L13" s="10"/>
      <c r="M13" s="15"/>
    </row>
    <row r="14" spans="1:13" x14ac:dyDescent="0.25">
      <c r="A14" s="7" t="s">
        <v>87</v>
      </c>
      <c r="B14" s="7" t="s">
        <v>20</v>
      </c>
      <c r="C14" s="8" t="s">
        <v>46</v>
      </c>
      <c r="D14" s="9">
        <v>803.0913365925926</v>
      </c>
      <c r="E14" s="9">
        <v>1283.6672591169993</v>
      </c>
      <c r="F14" s="9">
        <v>1207.3480052765028</v>
      </c>
      <c r="G14" s="9">
        <v>943.09281863256047</v>
      </c>
      <c r="H14" s="9">
        <v>829.37718996998649</v>
      </c>
      <c r="I14" s="9">
        <v>678.86944991395376</v>
      </c>
      <c r="J14" s="9">
        <v>621.28115300000002</v>
      </c>
      <c r="K14" s="9">
        <v>531.49983984899995</v>
      </c>
      <c r="L14" s="10" t="s">
        <v>198</v>
      </c>
      <c r="M14" s="85"/>
    </row>
    <row r="15" spans="1:13" x14ac:dyDescent="0.25">
      <c r="A15" s="12" t="s">
        <v>87</v>
      </c>
      <c r="B15" s="12" t="s">
        <v>21</v>
      </c>
      <c r="C15" s="13" t="s">
        <v>78</v>
      </c>
      <c r="D15" s="24">
        <f>D16+D17</f>
        <v>0</v>
      </c>
      <c r="E15" s="24">
        <f t="shared" ref="E15:K15" si="2">E16+E17</f>
        <v>0</v>
      </c>
      <c r="F15" s="24">
        <f t="shared" si="2"/>
        <v>0</v>
      </c>
      <c r="G15" s="24">
        <f t="shared" si="2"/>
        <v>0</v>
      </c>
      <c r="H15" s="24">
        <f t="shared" si="2"/>
        <v>0</v>
      </c>
      <c r="I15" s="24">
        <f t="shared" si="2"/>
        <v>0</v>
      </c>
      <c r="J15" s="24">
        <f t="shared" si="2"/>
        <v>0</v>
      </c>
      <c r="K15" s="24">
        <f t="shared" si="2"/>
        <v>0</v>
      </c>
      <c r="L15" s="10" t="s">
        <v>92</v>
      </c>
      <c r="M15" s="15"/>
    </row>
    <row r="16" spans="1:13" x14ac:dyDescent="0.25">
      <c r="A16" s="7" t="s">
        <v>87</v>
      </c>
      <c r="B16" s="7" t="s">
        <v>31</v>
      </c>
      <c r="C16" s="8" t="s">
        <v>50</v>
      </c>
      <c r="D16" s="9"/>
      <c r="E16" s="9"/>
      <c r="F16" s="9"/>
      <c r="G16" s="9"/>
      <c r="H16" s="9"/>
      <c r="I16" s="9"/>
      <c r="J16" s="9"/>
      <c r="K16" s="9"/>
      <c r="L16" s="10"/>
      <c r="M16" s="15"/>
    </row>
    <row r="17" spans="1:13" x14ac:dyDescent="0.25">
      <c r="A17" s="7" t="s">
        <v>87</v>
      </c>
      <c r="B17" s="7" t="s">
        <v>32</v>
      </c>
      <c r="C17" s="8" t="s">
        <v>51</v>
      </c>
      <c r="D17" s="9"/>
      <c r="E17" s="9"/>
      <c r="F17" s="9"/>
      <c r="G17" s="9"/>
      <c r="H17" s="9"/>
      <c r="I17" s="9"/>
      <c r="J17" s="9"/>
      <c r="K17" s="9"/>
      <c r="L17" s="10"/>
      <c r="M17" s="15"/>
    </row>
    <row r="18" spans="1:13" x14ac:dyDescent="0.25">
      <c r="A18" s="12" t="s">
        <v>87</v>
      </c>
      <c r="B18" s="12" t="s">
        <v>23</v>
      </c>
      <c r="C18" s="13" t="s">
        <v>79</v>
      </c>
      <c r="D18" s="24">
        <f>D19+D20</f>
        <v>0</v>
      </c>
      <c r="E18" s="24">
        <f t="shared" ref="E18:K18" si="3">E19+E20</f>
        <v>0</v>
      </c>
      <c r="F18" s="24">
        <f t="shared" si="3"/>
        <v>0</v>
      </c>
      <c r="G18" s="24">
        <f t="shared" si="3"/>
        <v>0</v>
      </c>
      <c r="H18" s="24">
        <f t="shared" si="3"/>
        <v>0</v>
      </c>
      <c r="I18" s="24">
        <f t="shared" si="3"/>
        <v>0</v>
      </c>
      <c r="J18" s="24">
        <f t="shared" si="3"/>
        <v>0</v>
      </c>
      <c r="K18" s="24">
        <f t="shared" si="3"/>
        <v>0</v>
      </c>
      <c r="L18" s="10" t="s">
        <v>92</v>
      </c>
      <c r="M18" s="15"/>
    </row>
    <row r="19" spans="1:13" x14ac:dyDescent="0.25">
      <c r="A19" s="7" t="s">
        <v>87</v>
      </c>
      <c r="B19" s="7" t="s">
        <v>33</v>
      </c>
      <c r="C19" s="8" t="s">
        <v>52</v>
      </c>
      <c r="D19" s="9"/>
      <c r="E19" s="9"/>
      <c r="F19" s="9"/>
      <c r="G19" s="9"/>
      <c r="H19" s="9"/>
      <c r="I19" s="9"/>
      <c r="J19" s="9"/>
      <c r="K19" s="9"/>
      <c r="L19" s="10"/>
      <c r="M19" s="15"/>
    </row>
    <row r="20" spans="1:13" x14ac:dyDescent="0.25">
      <c r="A20" s="7" t="s">
        <v>87</v>
      </c>
      <c r="B20" s="7" t="s">
        <v>34</v>
      </c>
      <c r="C20" s="8" t="s">
        <v>53</v>
      </c>
      <c r="D20" s="9"/>
      <c r="E20" s="9"/>
      <c r="F20" s="9"/>
      <c r="G20" s="9"/>
      <c r="H20" s="9"/>
      <c r="I20" s="9"/>
      <c r="J20" s="9"/>
      <c r="K20" s="9"/>
      <c r="L20" s="10"/>
      <c r="M20" s="15"/>
    </row>
    <row r="21" spans="1:13" x14ac:dyDescent="0.25">
      <c r="A21" s="12" t="s">
        <v>87</v>
      </c>
      <c r="B21" s="12" t="s">
        <v>24</v>
      </c>
      <c r="C21" s="13" t="s">
        <v>80</v>
      </c>
      <c r="D21" s="24">
        <f>D22+D23</f>
        <v>471.41567100000003</v>
      </c>
      <c r="E21" s="24">
        <f t="shared" ref="E21:K21" si="4">E22+E23</f>
        <v>854.17345899999998</v>
      </c>
      <c r="F21" s="24">
        <f t="shared" si="4"/>
        <v>486.66481099999999</v>
      </c>
      <c r="G21" s="24">
        <f t="shared" si="4"/>
        <v>322.55238400000002</v>
      </c>
      <c r="H21" s="24">
        <f t="shared" si="4"/>
        <v>227.60150700000003</v>
      </c>
      <c r="I21" s="24">
        <f t="shared" si="4"/>
        <v>312.87486000000001</v>
      </c>
      <c r="J21" s="24">
        <f t="shared" si="4"/>
        <v>534.44008799999995</v>
      </c>
      <c r="K21" s="24">
        <f t="shared" si="4"/>
        <v>720.74083100000007</v>
      </c>
      <c r="L21" s="10" t="s">
        <v>92</v>
      </c>
      <c r="M21" s="15"/>
    </row>
    <row r="22" spans="1:13" x14ac:dyDescent="0.25">
      <c r="A22" s="7" t="s">
        <v>87</v>
      </c>
      <c r="B22" s="7" t="s">
        <v>35</v>
      </c>
      <c r="C22" s="8" t="s">
        <v>54</v>
      </c>
      <c r="D22" s="9">
        <v>471.41567100000003</v>
      </c>
      <c r="E22" s="9">
        <v>854.17345899999998</v>
      </c>
      <c r="F22" s="9">
        <v>486.66481099999999</v>
      </c>
      <c r="G22" s="9">
        <v>322.55238400000002</v>
      </c>
      <c r="H22" s="9">
        <v>223.50475400000002</v>
      </c>
      <c r="I22" s="9">
        <v>86.644244999999998</v>
      </c>
      <c r="J22" s="9">
        <v>7.1486720000000012</v>
      </c>
      <c r="K22" s="9">
        <v>0</v>
      </c>
      <c r="L22" s="10" t="s">
        <v>199</v>
      </c>
      <c r="M22" s="15"/>
    </row>
    <row r="23" spans="1:13" x14ac:dyDescent="0.25">
      <c r="A23" s="7" t="s">
        <v>87</v>
      </c>
      <c r="B23" s="7" t="s">
        <v>36</v>
      </c>
      <c r="C23" s="8" t="s">
        <v>55</v>
      </c>
      <c r="D23" s="9">
        <v>0</v>
      </c>
      <c r="E23" s="9">
        <v>0</v>
      </c>
      <c r="F23" s="9">
        <v>0</v>
      </c>
      <c r="G23" s="9">
        <v>0</v>
      </c>
      <c r="H23" s="9">
        <v>4.0967530000000005</v>
      </c>
      <c r="I23" s="9">
        <v>226.230615</v>
      </c>
      <c r="J23" s="9">
        <v>527.29141599999991</v>
      </c>
      <c r="K23" s="9">
        <v>720.74083100000007</v>
      </c>
      <c r="L23" s="10" t="s">
        <v>200</v>
      </c>
      <c r="M23" s="15"/>
    </row>
    <row r="24" spans="1:13" x14ac:dyDescent="0.25">
      <c r="A24" s="7" t="s">
        <v>87</v>
      </c>
      <c r="B24" s="7" t="s">
        <v>25</v>
      </c>
      <c r="C24" s="8" t="s">
        <v>47</v>
      </c>
      <c r="D24" s="9">
        <v>0</v>
      </c>
      <c r="E24" s="9">
        <v>50.281875999999997</v>
      </c>
      <c r="F24" s="9">
        <v>487.76677366666661</v>
      </c>
      <c r="G24" s="9">
        <v>1150.5878425965161</v>
      </c>
      <c r="H24" s="9">
        <v>1394.527360887</v>
      </c>
      <c r="I24" s="9">
        <v>1661.997746579</v>
      </c>
      <c r="J24" s="9">
        <v>2187.7691749999999</v>
      </c>
      <c r="K24" s="9">
        <v>3165.2706659999999</v>
      </c>
      <c r="L24" s="10" t="s">
        <v>201</v>
      </c>
      <c r="M24" s="15"/>
    </row>
    <row r="25" spans="1:13" x14ac:dyDescent="0.25">
      <c r="A25" s="7" t="s">
        <v>87</v>
      </c>
      <c r="B25" s="7" t="s">
        <v>26</v>
      </c>
      <c r="C25" s="8" t="s">
        <v>48</v>
      </c>
      <c r="D25" s="9"/>
      <c r="E25" s="9"/>
      <c r="F25" s="9"/>
      <c r="G25" s="9"/>
      <c r="H25" s="9"/>
      <c r="I25" s="9"/>
      <c r="J25" s="9"/>
      <c r="K25" s="9"/>
      <c r="L25" s="10" t="s">
        <v>92</v>
      </c>
      <c r="M25" s="15"/>
    </row>
    <row r="26" spans="1:13" x14ac:dyDescent="0.25">
      <c r="A26" s="7" t="s">
        <v>87</v>
      </c>
      <c r="B26" s="7" t="s">
        <v>41</v>
      </c>
      <c r="C26" s="8" t="s">
        <v>49</v>
      </c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9">
        <v>1.432477</v>
      </c>
      <c r="J26" s="9">
        <v>2.1534295499999998</v>
      </c>
      <c r="K26" s="9">
        <v>1.6567750000000001</v>
      </c>
      <c r="L26" s="10" t="s">
        <v>197</v>
      </c>
      <c r="M26" s="15"/>
    </row>
    <row r="27" spans="1:13" x14ac:dyDescent="0.25">
      <c r="A27" s="12" t="s">
        <v>87</v>
      </c>
      <c r="B27" s="12" t="s">
        <v>15</v>
      </c>
      <c r="C27" s="13" t="s">
        <v>81</v>
      </c>
      <c r="D27" s="24">
        <f>D28+D29+D30</f>
        <v>0.54374400000000001</v>
      </c>
      <c r="E27" s="24">
        <f t="shared" ref="E27:K27" si="5">E28+E29+E30</f>
        <v>1.0740339999999997</v>
      </c>
      <c r="F27" s="24">
        <f t="shared" si="5"/>
        <v>1.0331869999999999</v>
      </c>
      <c r="G27" s="24">
        <f t="shared" si="5"/>
        <v>1.158852</v>
      </c>
      <c r="H27" s="24">
        <f t="shared" si="5"/>
        <v>1.690812</v>
      </c>
      <c r="I27" s="24">
        <f t="shared" si="5"/>
        <v>1.8745619999999998</v>
      </c>
      <c r="J27" s="24">
        <f t="shared" si="5"/>
        <v>1.0743259999999999</v>
      </c>
      <c r="K27" s="24">
        <f t="shared" si="5"/>
        <v>0</v>
      </c>
      <c r="L27" s="10"/>
      <c r="M27" s="15"/>
    </row>
    <row r="28" spans="1:13" x14ac:dyDescent="0.25">
      <c r="A28" s="7" t="s">
        <v>87</v>
      </c>
      <c r="B28" s="7" t="s">
        <v>37</v>
      </c>
      <c r="C28" s="8" t="s">
        <v>56</v>
      </c>
      <c r="D28" s="9"/>
      <c r="E28" s="9"/>
      <c r="F28" s="9"/>
      <c r="G28" s="9"/>
      <c r="H28" s="9"/>
      <c r="I28" s="9"/>
      <c r="J28" s="9"/>
      <c r="K28" s="9"/>
      <c r="L28" s="10"/>
      <c r="M28" s="15"/>
    </row>
    <row r="29" spans="1:13" x14ac:dyDescent="0.25">
      <c r="A29" s="7" t="s">
        <v>87</v>
      </c>
      <c r="B29" s="7" t="s">
        <v>38</v>
      </c>
      <c r="C29" s="8" t="s">
        <v>57</v>
      </c>
      <c r="D29" s="9">
        <v>0.54374400000000001</v>
      </c>
      <c r="E29" s="9">
        <v>1.0740339999999997</v>
      </c>
      <c r="F29" s="9">
        <v>1.0331869999999999</v>
      </c>
      <c r="G29" s="9">
        <v>1.158852</v>
      </c>
      <c r="H29" s="9">
        <v>1.690812</v>
      </c>
      <c r="I29" s="9">
        <v>1.8745619999999998</v>
      </c>
      <c r="J29" s="9">
        <v>1.0743259999999999</v>
      </c>
      <c r="K29" s="9">
        <v>0</v>
      </c>
      <c r="L29" s="10" t="s">
        <v>202</v>
      </c>
    </row>
    <row r="30" spans="1:13" x14ac:dyDescent="0.25">
      <c r="A30" s="7" t="s">
        <v>87</v>
      </c>
      <c r="B30" s="7" t="s">
        <v>39</v>
      </c>
      <c r="C30" s="8" t="s">
        <v>58</v>
      </c>
      <c r="D30" s="9"/>
      <c r="E30" s="9"/>
      <c r="F30" s="9"/>
      <c r="G30" s="9"/>
      <c r="H30" s="9"/>
      <c r="I30" s="9"/>
      <c r="J30" s="9"/>
      <c r="K30" s="9"/>
      <c r="L30" s="10" t="s">
        <v>92</v>
      </c>
    </row>
    <row r="31" spans="1:13" x14ac:dyDescent="0.25">
      <c r="A31" s="7" t="s">
        <v>87</v>
      </c>
      <c r="B31" s="7" t="s">
        <v>16</v>
      </c>
      <c r="C31" s="8" t="s">
        <v>44</v>
      </c>
      <c r="D31" s="9">
        <v>3453.1966066902582</v>
      </c>
      <c r="E31" s="9">
        <v>4566.436222228479</v>
      </c>
      <c r="F31" s="9">
        <v>4130.5635004854166</v>
      </c>
      <c r="G31" s="9">
        <v>3198.6835979447574</v>
      </c>
      <c r="H31" s="9">
        <v>3235.00802935</v>
      </c>
      <c r="I31" s="9">
        <v>3376.6395680000001</v>
      </c>
      <c r="J31" s="9">
        <v>3775.7439039999999</v>
      </c>
      <c r="K31" s="9">
        <v>4406.4352369417002</v>
      </c>
      <c r="L31" s="10" t="s">
        <v>203</v>
      </c>
    </row>
    <row r="32" spans="1:13" x14ac:dyDescent="0.25">
      <c r="A32" s="7" t="s">
        <v>87</v>
      </c>
      <c r="B32" s="7" t="s">
        <v>17</v>
      </c>
      <c r="C32" s="8" t="s">
        <v>45</v>
      </c>
      <c r="D32" s="9">
        <v>261.46317450069034</v>
      </c>
      <c r="E32" s="9">
        <v>233.9353201577801</v>
      </c>
      <c r="F32" s="9">
        <v>72.66619028969582</v>
      </c>
      <c r="G32" s="9">
        <v>26.831167123730228</v>
      </c>
      <c r="H32" s="9">
        <v>27.682493480000002</v>
      </c>
      <c r="I32" s="9">
        <v>34.261619000000003</v>
      </c>
      <c r="J32" s="9">
        <v>51.317309999999999</v>
      </c>
      <c r="K32" s="9">
        <v>78.593840999999998</v>
      </c>
      <c r="L32" s="10" t="s">
        <v>203</v>
      </c>
    </row>
    <row r="33" spans="1:12" x14ac:dyDescent="0.25">
      <c r="A33" s="7" t="s">
        <v>87</v>
      </c>
      <c r="B33" s="7" t="s">
        <v>18</v>
      </c>
      <c r="C33" s="8" t="s">
        <v>43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10" t="s">
        <v>192</v>
      </c>
    </row>
    <row r="34" spans="1:12" x14ac:dyDescent="0.25">
      <c r="A34" s="12" t="s">
        <v>87</v>
      </c>
      <c r="B34" s="12" t="s">
        <v>19</v>
      </c>
      <c r="C34" s="13" t="s">
        <v>82</v>
      </c>
      <c r="D34" s="24">
        <f>D35+D36+D37</f>
        <v>57.513987</v>
      </c>
      <c r="E34" s="24">
        <f t="shared" ref="E34:K34" si="6">E35+E36+E37</f>
        <v>22.314505</v>
      </c>
      <c r="F34" s="24">
        <f t="shared" si="6"/>
        <v>4.3655339999999994</v>
      </c>
      <c r="G34" s="24">
        <f t="shared" si="6"/>
        <v>0.57786999999999999</v>
      </c>
      <c r="H34" s="24">
        <f t="shared" si="6"/>
        <v>0.21809299999999998</v>
      </c>
      <c r="I34" s="24">
        <f t="shared" si="6"/>
        <v>0.13680199999999998</v>
      </c>
      <c r="J34" s="24">
        <f t="shared" si="6"/>
        <v>3.7130000000000003E-2</v>
      </c>
      <c r="K34" s="24">
        <f t="shared" si="6"/>
        <v>1.4034E-2</v>
      </c>
      <c r="L34" s="10"/>
    </row>
    <row r="35" spans="1:12" x14ac:dyDescent="0.25">
      <c r="A35" s="7" t="s">
        <v>87</v>
      </c>
      <c r="B35" s="7" t="s">
        <v>28</v>
      </c>
      <c r="C35" s="8" t="s">
        <v>59</v>
      </c>
      <c r="D35" s="9"/>
      <c r="E35" s="9"/>
      <c r="F35" s="9"/>
      <c r="G35" s="9"/>
      <c r="H35" s="9"/>
      <c r="I35" s="9"/>
      <c r="J35" s="9"/>
      <c r="K35" s="9"/>
      <c r="L35" s="10"/>
    </row>
    <row r="36" spans="1:12" x14ac:dyDescent="0.25">
      <c r="A36" s="7" t="s">
        <v>87</v>
      </c>
      <c r="B36" s="7" t="s">
        <v>29</v>
      </c>
      <c r="C36" s="8" t="s">
        <v>60</v>
      </c>
      <c r="D36" s="9">
        <v>57.513987</v>
      </c>
      <c r="E36" s="9">
        <v>22.314505</v>
      </c>
      <c r="F36" s="9">
        <v>4.3655339999999994</v>
      </c>
      <c r="G36" s="9">
        <v>0.57786999999999999</v>
      </c>
      <c r="H36" s="9">
        <v>0.21809299999999998</v>
      </c>
      <c r="I36" s="9">
        <v>0.13680199999999998</v>
      </c>
      <c r="J36" s="9">
        <v>3.7130000000000003E-2</v>
      </c>
      <c r="K36" s="9">
        <v>1.4034E-2</v>
      </c>
      <c r="L36" s="10" t="s">
        <v>195</v>
      </c>
    </row>
    <row r="37" spans="1:12" x14ac:dyDescent="0.25">
      <c r="A37" s="7" t="s">
        <v>87</v>
      </c>
      <c r="B37" s="7" t="s">
        <v>30</v>
      </c>
      <c r="C37" s="8" t="s">
        <v>61</v>
      </c>
      <c r="D37" s="9"/>
      <c r="E37" s="9"/>
      <c r="F37" s="9"/>
      <c r="G37" s="9"/>
      <c r="H37" s="9"/>
      <c r="I37" s="9"/>
      <c r="J37" s="9"/>
      <c r="K37" s="9"/>
      <c r="L37" s="10" t="s">
        <v>92</v>
      </c>
    </row>
    <row r="38" spans="1:12" x14ac:dyDescent="0.25">
      <c r="A38" s="7" t="s">
        <v>87</v>
      </c>
      <c r="B38" s="7" t="s">
        <v>40</v>
      </c>
      <c r="C38" s="8" t="s">
        <v>62</v>
      </c>
      <c r="D38" s="9"/>
      <c r="E38" s="9"/>
      <c r="F38" s="9"/>
      <c r="G38" s="9"/>
      <c r="H38" s="9"/>
      <c r="I38" s="9"/>
      <c r="J38" s="9"/>
      <c r="K38" s="9"/>
      <c r="L38" s="10"/>
    </row>
    <row r="39" spans="1:12" x14ac:dyDescent="0.25">
      <c r="A39" s="12" t="s">
        <v>88</v>
      </c>
      <c r="B39" s="12" t="s">
        <v>27</v>
      </c>
      <c r="C39" s="13" t="s">
        <v>63</v>
      </c>
      <c r="D39" s="24">
        <f>D40+D54+D58+D59+D60+D61+D65</f>
        <v>0</v>
      </c>
      <c r="E39" s="24">
        <f t="shared" ref="E39:K39" si="7">E40+E54+E58+E59+E60+E61+E65</f>
        <v>12067.028916693051</v>
      </c>
      <c r="F39" s="24">
        <f t="shared" si="7"/>
        <v>64341.260854159373</v>
      </c>
      <c r="G39" s="24">
        <f t="shared" si="7"/>
        <v>51157.011324814455</v>
      </c>
      <c r="H39" s="24">
        <f t="shared" si="7"/>
        <v>75127.762042632487</v>
      </c>
      <c r="I39" s="24">
        <f t="shared" si="7"/>
        <v>108895.80580249132</v>
      </c>
      <c r="J39" s="24">
        <f t="shared" si="7"/>
        <v>123257.04891312952</v>
      </c>
      <c r="K39" s="24">
        <f t="shared" si="7"/>
        <v>193655.67334413959</v>
      </c>
      <c r="L39" s="10"/>
    </row>
    <row r="40" spans="1:12" x14ac:dyDescent="0.25">
      <c r="A40" s="12" t="s">
        <v>88</v>
      </c>
      <c r="B40" s="12" t="s">
        <v>14</v>
      </c>
      <c r="C40" s="13" t="s">
        <v>83</v>
      </c>
      <c r="D40" s="24">
        <f>D41+D42+D45+D48+D51+D52+D53</f>
        <v>0</v>
      </c>
      <c r="E40" s="24">
        <f t="shared" ref="E40:K40" si="8">E41+E42+E45+E48+E51+E52+E53</f>
        <v>7735.6399887429634</v>
      </c>
      <c r="F40" s="24">
        <f t="shared" si="8"/>
        <v>49780.62069957675</v>
      </c>
      <c r="G40" s="24">
        <f t="shared" si="8"/>
        <v>42236.443377663847</v>
      </c>
      <c r="H40" s="24">
        <f t="shared" si="8"/>
        <v>64331.93826250438</v>
      </c>
      <c r="I40" s="24">
        <f t="shared" si="8"/>
        <v>91563.355168208655</v>
      </c>
      <c r="J40" s="24">
        <f t="shared" si="8"/>
        <v>104523.73987642542</v>
      </c>
      <c r="K40" s="24">
        <f t="shared" si="8"/>
        <v>165413.94148111649</v>
      </c>
      <c r="L40" s="10"/>
    </row>
    <row r="41" spans="1:12" x14ac:dyDescent="0.25">
      <c r="A41" s="7" t="s">
        <v>88</v>
      </c>
      <c r="B41" s="7" t="s">
        <v>20</v>
      </c>
      <c r="C41" s="8" t="s">
        <v>46</v>
      </c>
      <c r="D41" s="9">
        <v>0</v>
      </c>
      <c r="E41" s="9">
        <v>7137.4480254537311</v>
      </c>
      <c r="F41" s="9">
        <v>30037.528551130563</v>
      </c>
      <c r="G41" s="9">
        <v>26639.382344639442</v>
      </c>
      <c r="H41" s="9">
        <v>41776.443025116219</v>
      </c>
      <c r="I41" s="9">
        <v>51059.00553214518</v>
      </c>
      <c r="J41" s="9">
        <v>51109.932841251277</v>
      </c>
      <c r="K41" s="9">
        <v>70286.068686107334</v>
      </c>
      <c r="L41" s="10" t="s">
        <v>198</v>
      </c>
    </row>
    <row r="42" spans="1:12" x14ac:dyDescent="0.25">
      <c r="A42" s="12" t="s">
        <v>88</v>
      </c>
      <c r="B42" s="12" t="s">
        <v>21</v>
      </c>
      <c r="C42" s="13" t="s">
        <v>78</v>
      </c>
      <c r="D42" s="24">
        <f>D43+D44</f>
        <v>0</v>
      </c>
      <c r="E42" s="24">
        <f t="shared" ref="E42:K42" si="9">E43+E44</f>
        <v>0</v>
      </c>
      <c r="F42" s="24">
        <f t="shared" si="9"/>
        <v>0</v>
      </c>
      <c r="G42" s="24">
        <f t="shared" si="9"/>
        <v>0</v>
      </c>
      <c r="H42" s="24">
        <f t="shared" si="9"/>
        <v>0</v>
      </c>
      <c r="I42" s="24">
        <f t="shared" si="9"/>
        <v>0</v>
      </c>
      <c r="J42" s="24">
        <f t="shared" si="9"/>
        <v>0</v>
      </c>
      <c r="K42" s="24">
        <f t="shared" si="9"/>
        <v>0</v>
      </c>
      <c r="L42" s="10" t="s">
        <v>92</v>
      </c>
    </row>
    <row r="43" spans="1:12" x14ac:dyDescent="0.25">
      <c r="A43" s="7" t="s">
        <v>88</v>
      </c>
      <c r="B43" s="7" t="s">
        <v>31</v>
      </c>
      <c r="C43" s="8" t="s">
        <v>50</v>
      </c>
      <c r="D43" s="9"/>
      <c r="E43" s="9"/>
      <c r="F43" s="9"/>
      <c r="G43" s="9"/>
      <c r="H43" s="9"/>
      <c r="I43" s="9"/>
      <c r="J43" s="9"/>
      <c r="K43" s="9"/>
      <c r="L43" s="10"/>
    </row>
    <row r="44" spans="1:12" x14ac:dyDescent="0.25">
      <c r="A44" s="7" t="s">
        <v>88</v>
      </c>
      <c r="B44" s="7" t="s">
        <v>32</v>
      </c>
      <c r="C44" s="8" t="s">
        <v>51</v>
      </c>
      <c r="D44" s="9"/>
      <c r="E44" s="9"/>
      <c r="F44" s="9"/>
      <c r="G44" s="9"/>
      <c r="H44" s="9"/>
      <c r="I44" s="9"/>
      <c r="J44" s="9"/>
      <c r="K44" s="9"/>
      <c r="L44" s="10"/>
    </row>
    <row r="45" spans="1:12" x14ac:dyDescent="0.25">
      <c r="A45" s="12" t="s">
        <v>88</v>
      </c>
      <c r="B45" s="12" t="s">
        <v>23</v>
      </c>
      <c r="C45" s="13" t="s">
        <v>79</v>
      </c>
      <c r="D45" s="24">
        <f>D46+D47</f>
        <v>0</v>
      </c>
      <c r="E45" s="24">
        <f t="shared" ref="E45:K45" si="10">E46+E47</f>
        <v>0</v>
      </c>
      <c r="F45" s="24">
        <f t="shared" si="10"/>
        <v>0</v>
      </c>
      <c r="G45" s="24">
        <f t="shared" si="10"/>
        <v>0</v>
      </c>
      <c r="H45" s="24">
        <f t="shared" si="10"/>
        <v>0</v>
      </c>
      <c r="I45" s="24">
        <f t="shared" si="10"/>
        <v>0</v>
      </c>
      <c r="J45" s="24">
        <f t="shared" si="10"/>
        <v>0</v>
      </c>
      <c r="K45" s="24">
        <f t="shared" si="10"/>
        <v>0</v>
      </c>
      <c r="L45" s="10" t="s">
        <v>92</v>
      </c>
    </row>
    <row r="46" spans="1:12" x14ac:dyDescent="0.25">
      <c r="A46" s="7" t="s">
        <v>88</v>
      </c>
      <c r="B46" s="7" t="s">
        <v>33</v>
      </c>
      <c r="C46" s="8" t="s">
        <v>52</v>
      </c>
      <c r="D46" s="9"/>
      <c r="E46" s="9"/>
      <c r="F46" s="9"/>
      <c r="G46" s="9"/>
      <c r="H46" s="9"/>
      <c r="I46" s="9"/>
      <c r="J46" s="9"/>
      <c r="K46" s="9"/>
      <c r="L46" s="10"/>
    </row>
    <row r="47" spans="1:12" x14ac:dyDescent="0.25">
      <c r="A47" s="7" t="s">
        <v>88</v>
      </c>
      <c r="B47" s="7" t="s">
        <v>34</v>
      </c>
      <c r="C47" s="8" t="s">
        <v>53</v>
      </c>
      <c r="D47" s="9"/>
      <c r="E47" s="9"/>
      <c r="F47" s="9"/>
      <c r="G47" s="9"/>
      <c r="H47" s="9"/>
      <c r="I47" s="9"/>
      <c r="J47" s="9"/>
      <c r="K47" s="9"/>
      <c r="L47" s="10"/>
    </row>
    <row r="48" spans="1:12" x14ac:dyDescent="0.25">
      <c r="A48" s="12" t="s">
        <v>88</v>
      </c>
      <c r="B48" s="12" t="s">
        <v>24</v>
      </c>
      <c r="C48" s="13" t="s">
        <v>80</v>
      </c>
      <c r="D48" s="24">
        <f>D49+D50</f>
        <v>0</v>
      </c>
      <c r="E48" s="24">
        <f t="shared" ref="E48:K48" si="11">E49+E50</f>
        <v>4.1919632892325565</v>
      </c>
      <c r="F48" s="24">
        <f t="shared" si="11"/>
        <v>15929.10529434043</v>
      </c>
      <c r="G48" s="24">
        <f t="shared" si="11"/>
        <v>9483.2496267102852</v>
      </c>
      <c r="H48" s="24">
        <f t="shared" si="11"/>
        <v>11127.364213488989</v>
      </c>
      <c r="I48" s="24">
        <f t="shared" si="11"/>
        <v>17979.932328766976</v>
      </c>
      <c r="J48" s="24">
        <f t="shared" si="11"/>
        <v>23798.543640148433</v>
      </c>
      <c r="K48" s="24">
        <f t="shared" si="11"/>
        <v>44050.509567886715</v>
      </c>
      <c r="L48" s="10" t="s">
        <v>92</v>
      </c>
    </row>
    <row r="49" spans="1:12" x14ac:dyDescent="0.25">
      <c r="A49" s="7" t="s">
        <v>88</v>
      </c>
      <c r="B49" s="7" t="s">
        <v>35</v>
      </c>
      <c r="C49" s="8" t="s">
        <v>54</v>
      </c>
      <c r="D49" s="9">
        <v>0</v>
      </c>
      <c r="E49" s="9">
        <v>4.1919632892325565</v>
      </c>
      <c r="F49" s="9">
        <v>15929.10529434043</v>
      </c>
      <c r="G49" s="9">
        <v>9483.2496267102852</v>
      </c>
      <c r="H49" s="9">
        <v>10934.454737091517</v>
      </c>
      <c r="I49" s="9">
        <v>12782.454250797844</v>
      </c>
      <c r="J49" s="9">
        <v>2156.1000669874711</v>
      </c>
      <c r="K49" s="9">
        <v>0</v>
      </c>
      <c r="L49" s="10" t="s">
        <v>199</v>
      </c>
    </row>
    <row r="50" spans="1:12" x14ac:dyDescent="0.25">
      <c r="A50" s="7" t="s">
        <v>88</v>
      </c>
      <c r="B50" s="7" t="s">
        <v>36</v>
      </c>
      <c r="C50" s="8" t="s">
        <v>55</v>
      </c>
      <c r="D50" s="9">
        <v>0</v>
      </c>
      <c r="E50" s="9">
        <v>0</v>
      </c>
      <c r="F50" s="9">
        <v>0</v>
      </c>
      <c r="G50" s="9">
        <v>0</v>
      </c>
      <c r="H50" s="9">
        <v>192.90947639747128</v>
      </c>
      <c r="I50" s="9">
        <v>5197.4780779691328</v>
      </c>
      <c r="J50" s="9">
        <v>21642.443573160963</v>
      </c>
      <c r="K50" s="9">
        <v>44050.509567886715</v>
      </c>
      <c r="L50" s="10" t="s">
        <v>200</v>
      </c>
    </row>
    <row r="51" spans="1:12" x14ac:dyDescent="0.25">
      <c r="A51" s="7" t="s">
        <v>88</v>
      </c>
      <c r="B51" s="7" t="s">
        <v>25</v>
      </c>
      <c r="C51" s="8" t="s">
        <v>47</v>
      </c>
      <c r="D51" s="9">
        <v>0</v>
      </c>
      <c r="E51" s="9">
        <v>594</v>
      </c>
      <c r="F51" s="9">
        <v>3813.986854105759</v>
      </c>
      <c r="G51" s="9">
        <v>6113.8114063141147</v>
      </c>
      <c r="H51" s="9">
        <v>11428.131023899168</v>
      </c>
      <c r="I51" s="9">
        <v>22521.462729377723</v>
      </c>
      <c r="J51" s="9">
        <v>29611.209449213631</v>
      </c>
      <c r="K51" s="9">
        <v>51068.294944703353</v>
      </c>
      <c r="L51" s="10" t="s">
        <v>201</v>
      </c>
    </row>
    <row r="52" spans="1:12" x14ac:dyDescent="0.25">
      <c r="A52" s="7" t="s">
        <v>88</v>
      </c>
      <c r="B52" s="7" t="s">
        <v>26</v>
      </c>
      <c r="C52" s="8" t="s">
        <v>48</v>
      </c>
      <c r="D52" s="9"/>
      <c r="E52" s="9"/>
      <c r="F52" s="9"/>
      <c r="G52" s="9"/>
      <c r="H52" s="9"/>
      <c r="I52" s="9"/>
      <c r="J52" s="9"/>
      <c r="K52" s="9"/>
      <c r="L52" s="10" t="s">
        <v>92</v>
      </c>
    </row>
    <row r="53" spans="1:12" x14ac:dyDescent="0.25">
      <c r="A53" s="7" t="s">
        <v>88</v>
      </c>
      <c r="B53" s="7" t="s">
        <v>41</v>
      </c>
      <c r="C53" s="8" t="s">
        <v>49</v>
      </c>
      <c r="D53" s="9">
        <v>0</v>
      </c>
      <c r="E53" s="9">
        <v>0</v>
      </c>
      <c r="F53" s="9">
        <v>0</v>
      </c>
      <c r="G53" s="9">
        <v>0</v>
      </c>
      <c r="H53" s="9">
        <v>0</v>
      </c>
      <c r="I53" s="9">
        <v>2.954577918775759</v>
      </c>
      <c r="J53" s="9">
        <v>4.0539458120837999</v>
      </c>
      <c r="K53" s="9">
        <v>9.0682824190825073</v>
      </c>
      <c r="L53" s="10" t="s">
        <v>197</v>
      </c>
    </row>
    <row r="54" spans="1:12" x14ac:dyDescent="0.25">
      <c r="A54" s="12" t="s">
        <v>88</v>
      </c>
      <c r="B54" s="12" t="s">
        <v>15</v>
      </c>
      <c r="C54" s="13" t="s">
        <v>81</v>
      </c>
      <c r="D54" s="24">
        <f>D55+D56+D57</f>
        <v>0</v>
      </c>
      <c r="E54" s="24">
        <f t="shared" ref="E54:K54" si="12">E55+E56+E57</f>
        <v>55.221528295634577</v>
      </c>
      <c r="F54" s="24">
        <f t="shared" si="12"/>
        <v>381.82581684172681</v>
      </c>
      <c r="G54" s="24">
        <f t="shared" si="12"/>
        <v>370.38511750976642</v>
      </c>
      <c r="H54" s="24">
        <f t="shared" si="12"/>
        <v>307.35474766314837</v>
      </c>
      <c r="I54" s="24">
        <f t="shared" si="12"/>
        <v>387.73316231021278</v>
      </c>
      <c r="J54" s="24">
        <f t="shared" si="12"/>
        <v>175.73664016149581</v>
      </c>
      <c r="K54" s="24">
        <f t="shared" si="12"/>
        <v>0</v>
      </c>
      <c r="L54" s="10"/>
    </row>
    <row r="55" spans="1:12" x14ac:dyDescent="0.25">
      <c r="A55" s="7" t="s">
        <v>88</v>
      </c>
      <c r="B55" s="7" t="s">
        <v>37</v>
      </c>
      <c r="C55" s="8" t="s">
        <v>56</v>
      </c>
      <c r="D55" s="9"/>
      <c r="E55" s="9"/>
      <c r="F55" s="9"/>
      <c r="G55" s="9"/>
      <c r="H55" s="9"/>
      <c r="I55" s="9"/>
      <c r="J55" s="9"/>
      <c r="K55" s="9"/>
      <c r="L55" s="10"/>
    </row>
    <row r="56" spans="1:12" x14ac:dyDescent="0.25">
      <c r="A56" s="7" t="s">
        <v>88</v>
      </c>
      <c r="B56" s="7" t="s">
        <v>38</v>
      </c>
      <c r="C56" s="8" t="s">
        <v>57</v>
      </c>
      <c r="D56" s="9"/>
      <c r="E56" s="9">
        <v>55.221528295634577</v>
      </c>
      <c r="F56" s="9">
        <v>381.82581684172681</v>
      </c>
      <c r="G56" s="9">
        <v>370.38511750976642</v>
      </c>
      <c r="H56" s="9">
        <v>307.35474766314837</v>
      </c>
      <c r="I56" s="9">
        <v>387.73316231021278</v>
      </c>
      <c r="J56" s="9">
        <v>175.73664016149581</v>
      </c>
      <c r="K56" s="9">
        <v>0</v>
      </c>
      <c r="L56" s="10" t="s">
        <v>202</v>
      </c>
    </row>
    <row r="57" spans="1:12" x14ac:dyDescent="0.25">
      <c r="A57" s="7" t="s">
        <v>88</v>
      </c>
      <c r="B57" s="7" t="s">
        <v>39</v>
      </c>
      <c r="C57" s="8" t="s">
        <v>58</v>
      </c>
      <c r="D57" s="9"/>
      <c r="E57" s="9"/>
      <c r="F57" s="9"/>
      <c r="G57" s="9"/>
      <c r="H57" s="9"/>
      <c r="I57" s="9"/>
      <c r="J57" s="9"/>
      <c r="K57" s="9"/>
      <c r="L57" s="10" t="s">
        <v>92</v>
      </c>
    </row>
    <row r="58" spans="1:12" x14ac:dyDescent="0.25">
      <c r="A58" s="7" t="s">
        <v>88</v>
      </c>
      <c r="B58" s="7" t="s">
        <v>16</v>
      </c>
      <c r="C58" s="8" t="s">
        <v>44</v>
      </c>
      <c r="D58" s="9">
        <v>0</v>
      </c>
      <c r="E58" s="9">
        <v>3355.469907341761</v>
      </c>
      <c r="F58" s="9">
        <v>12033.070794151961</v>
      </c>
      <c r="G58" s="9">
        <v>7746.380856716245</v>
      </c>
      <c r="H58" s="9">
        <v>8840.6804764914414</v>
      </c>
      <c r="I58" s="9">
        <v>15191.05970762076</v>
      </c>
      <c r="J58" s="9">
        <v>16781.881566030515</v>
      </c>
      <c r="K58" s="9">
        <v>26150.016583890421</v>
      </c>
      <c r="L58" s="10" t="s">
        <v>203</v>
      </c>
    </row>
    <row r="59" spans="1:12" x14ac:dyDescent="0.25">
      <c r="A59" s="7" t="s">
        <v>88</v>
      </c>
      <c r="B59" s="7" t="s">
        <v>17</v>
      </c>
      <c r="C59" s="8" t="s">
        <v>45</v>
      </c>
      <c r="D59" s="9">
        <v>0</v>
      </c>
      <c r="E59" s="9">
        <v>236.69028834701737</v>
      </c>
      <c r="F59" s="9">
        <v>327.10403884378633</v>
      </c>
      <c r="G59" s="9">
        <v>211.28593499866207</v>
      </c>
      <c r="H59" s="9">
        <v>831.92641830247317</v>
      </c>
      <c r="I59" s="9">
        <v>744.47177865723938</v>
      </c>
      <c r="J59" s="9">
        <v>1076.1790025433907</v>
      </c>
      <c r="K59" s="9">
        <v>1489.3234407004354</v>
      </c>
      <c r="L59" s="10" t="s">
        <v>203</v>
      </c>
    </row>
    <row r="60" spans="1:12" x14ac:dyDescent="0.25">
      <c r="A60" s="7" t="s">
        <v>88</v>
      </c>
      <c r="B60" s="7" t="s">
        <v>18</v>
      </c>
      <c r="C60" s="8" t="s">
        <v>43</v>
      </c>
      <c r="D60" s="9">
        <v>0</v>
      </c>
      <c r="E60" s="9">
        <v>0</v>
      </c>
      <c r="F60" s="9">
        <v>0</v>
      </c>
      <c r="G60" s="9">
        <v>0</v>
      </c>
      <c r="H60" s="9">
        <v>0</v>
      </c>
      <c r="I60" s="9">
        <v>0</v>
      </c>
      <c r="J60" s="9">
        <v>0</v>
      </c>
      <c r="K60" s="9">
        <v>0</v>
      </c>
      <c r="L60" s="10" t="s">
        <v>192</v>
      </c>
    </row>
    <row r="61" spans="1:12" x14ac:dyDescent="0.25">
      <c r="A61" s="12" t="s">
        <v>88</v>
      </c>
      <c r="B61" s="12" t="s">
        <v>19</v>
      </c>
      <c r="C61" s="13" t="s">
        <v>82</v>
      </c>
      <c r="D61" s="24">
        <f>D62+D63+D64</f>
        <v>0</v>
      </c>
      <c r="E61" s="24">
        <f t="shared" ref="E61:K61" si="13">E62+E63+E64</f>
        <v>684.00720396567374</v>
      </c>
      <c r="F61" s="24">
        <f t="shared" si="13"/>
        <v>1818.6395047451565</v>
      </c>
      <c r="G61" s="24">
        <f t="shared" si="13"/>
        <v>592.51603792593426</v>
      </c>
      <c r="H61" s="24">
        <f t="shared" si="13"/>
        <v>815.86213767103561</v>
      </c>
      <c r="I61" s="24">
        <f t="shared" si="13"/>
        <v>1009.1859856944444</v>
      </c>
      <c r="J61" s="24">
        <f t="shared" si="13"/>
        <v>699.5118279687</v>
      </c>
      <c r="K61" s="24">
        <f t="shared" si="13"/>
        <v>602.39183843224112</v>
      </c>
      <c r="L61" s="10"/>
    </row>
    <row r="62" spans="1:12" x14ac:dyDescent="0.25">
      <c r="A62" s="7" t="s">
        <v>88</v>
      </c>
      <c r="B62" s="7" t="s">
        <v>28</v>
      </c>
      <c r="C62" s="8" t="s">
        <v>59</v>
      </c>
      <c r="D62" s="9"/>
      <c r="E62" s="9"/>
      <c r="F62" s="9"/>
      <c r="G62" s="9"/>
      <c r="H62" s="9"/>
      <c r="I62" s="9"/>
      <c r="J62" s="9"/>
      <c r="K62" s="9"/>
      <c r="L62" s="10"/>
    </row>
    <row r="63" spans="1:12" x14ac:dyDescent="0.25">
      <c r="A63" s="7" t="s">
        <v>88</v>
      </c>
      <c r="B63" s="7" t="s">
        <v>29</v>
      </c>
      <c r="C63" s="8" t="s">
        <v>60</v>
      </c>
      <c r="D63" s="9">
        <v>0</v>
      </c>
      <c r="E63" s="9">
        <v>684.00720396567374</v>
      </c>
      <c r="F63" s="9">
        <v>1818.6395047451565</v>
      </c>
      <c r="G63" s="9">
        <v>592.51603792593426</v>
      </c>
      <c r="H63" s="9">
        <v>815.86213767103561</v>
      </c>
      <c r="I63" s="9">
        <v>1009.1859856944444</v>
      </c>
      <c r="J63" s="9">
        <v>699.5118279687</v>
      </c>
      <c r="K63" s="9">
        <v>602.39183843224112</v>
      </c>
      <c r="L63" s="10" t="s">
        <v>204</v>
      </c>
    </row>
    <row r="64" spans="1:12" x14ac:dyDescent="0.25">
      <c r="A64" s="7" t="s">
        <v>88</v>
      </c>
      <c r="B64" s="7" t="s">
        <v>30</v>
      </c>
      <c r="C64" s="8" t="s">
        <v>61</v>
      </c>
      <c r="D64" s="9"/>
      <c r="E64" s="9"/>
      <c r="F64" s="9"/>
      <c r="G64" s="9"/>
      <c r="H64" s="9"/>
      <c r="I64" s="9"/>
      <c r="J64" s="9"/>
      <c r="K64" s="9"/>
      <c r="L64" s="10" t="s">
        <v>92</v>
      </c>
    </row>
    <row r="65" spans="1:12" x14ac:dyDescent="0.25">
      <c r="A65" s="7" t="s">
        <v>88</v>
      </c>
      <c r="B65" s="7" t="s">
        <v>40</v>
      </c>
      <c r="C65" s="8" t="s">
        <v>62</v>
      </c>
      <c r="D65" s="9"/>
      <c r="E65" s="9"/>
      <c r="F65" s="9"/>
      <c r="G65" s="9"/>
      <c r="H65" s="9"/>
      <c r="I65" s="9"/>
      <c r="J65" s="9"/>
      <c r="K65" s="9"/>
      <c r="L65" s="10"/>
    </row>
    <row r="66" spans="1:12" x14ac:dyDescent="0.25">
      <c r="A66" s="7" t="s">
        <v>89</v>
      </c>
      <c r="B66" s="7" t="s">
        <v>85</v>
      </c>
      <c r="C66" s="8"/>
      <c r="D66" s="9">
        <v>4.0024069999999998</v>
      </c>
      <c r="E66" s="9">
        <v>9.4371899999999993</v>
      </c>
      <c r="F66" s="9">
        <v>0.90722599999999998</v>
      </c>
      <c r="G66" s="9">
        <v>0.59802900000000003</v>
      </c>
      <c r="H66" s="9">
        <v>0.33376</v>
      </c>
      <c r="I66" s="9">
        <v>0.57098099999999996</v>
      </c>
      <c r="J66" s="9">
        <v>0.707623</v>
      </c>
      <c r="K66" s="9">
        <v>0.815604</v>
      </c>
      <c r="L66" s="10" t="s">
        <v>205</v>
      </c>
    </row>
    <row r="67" spans="1:12" x14ac:dyDescent="0.25">
      <c r="A67" s="7" t="s">
        <v>89</v>
      </c>
      <c r="B67" s="7" t="s">
        <v>86</v>
      </c>
      <c r="C67" s="8"/>
      <c r="D67" s="9"/>
      <c r="E67" s="9"/>
      <c r="F67" s="9"/>
      <c r="G67" s="9"/>
      <c r="H67" s="9"/>
      <c r="I67" s="9"/>
      <c r="J67" s="9"/>
      <c r="K67" s="9"/>
      <c r="L67" s="10" t="s">
        <v>92</v>
      </c>
    </row>
    <row r="68" spans="1:12" x14ac:dyDescent="0.25">
      <c r="A68" s="7" t="s">
        <v>90</v>
      </c>
      <c r="B68" s="7" t="s">
        <v>85</v>
      </c>
      <c r="C68" s="8"/>
      <c r="D68" s="9">
        <v>0</v>
      </c>
      <c r="E68" s="9">
        <v>10501.143359381176</v>
      </c>
      <c r="F68" s="9">
        <v>39066.975820443244</v>
      </c>
      <c r="G68" s="9">
        <v>26615.374892731656</v>
      </c>
      <c r="H68" s="9">
        <v>27244.934854884345</v>
      </c>
      <c r="I68" s="9">
        <v>59050.097805032754</v>
      </c>
      <c r="J68" s="9">
        <v>70626.79276920222</v>
      </c>
      <c r="K68" s="9">
        <v>131563.13276741325</v>
      </c>
      <c r="L68" s="10" t="s">
        <v>205</v>
      </c>
    </row>
    <row r="69" spans="1:12" x14ac:dyDescent="0.25">
      <c r="A69" s="7" t="s">
        <v>90</v>
      </c>
      <c r="B69" s="7" t="s">
        <v>86</v>
      </c>
      <c r="C69" s="8"/>
      <c r="D69" s="9"/>
      <c r="E69" s="9"/>
      <c r="F69" s="9"/>
      <c r="G69" s="9"/>
      <c r="H69" s="9"/>
      <c r="I69" s="9"/>
      <c r="J69" s="9"/>
      <c r="K69" s="9"/>
      <c r="L69" s="10" t="s">
        <v>92</v>
      </c>
    </row>
    <row r="71" spans="1:12" ht="14.4" x14ac:dyDescent="0.3">
      <c r="B71" s="17"/>
      <c r="C71" s="18"/>
      <c r="D71" s="19"/>
      <c r="E71" s="19"/>
      <c r="F71" s="19"/>
      <c r="G71" s="19"/>
      <c r="H71" s="19"/>
      <c r="I71" s="19"/>
      <c r="J71" s="19"/>
      <c r="K71" s="19"/>
    </row>
    <row r="72" spans="1:12" ht="14.4" x14ac:dyDescent="0.3">
      <c r="A72" s="20" t="s">
        <v>64</v>
      </c>
      <c r="B72" s="17"/>
      <c r="C72" s="18"/>
      <c r="D72" s="4">
        <v>2017</v>
      </c>
      <c r="E72" s="4">
        <v>2018</v>
      </c>
      <c r="F72" s="4">
        <v>2019</v>
      </c>
      <c r="G72" s="4">
        <v>2020</v>
      </c>
      <c r="H72" s="4">
        <v>2021</v>
      </c>
      <c r="I72" s="4">
        <v>2022</v>
      </c>
      <c r="J72" s="4">
        <v>2023</v>
      </c>
      <c r="K72" s="4">
        <v>2024</v>
      </c>
      <c r="L72" s="5" t="s">
        <v>22</v>
      </c>
    </row>
    <row r="73" spans="1:12" ht="14.4" x14ac:dyDescent="0.3">
      <c r="A73" s="11" t="s">
        <v>66</v>
      </c>
      <c r="B73" s="27"/>
      <c r="C73" s="28"/>
      <c r="D73" s="25" t="str">
        <f>IFERROR(D439/D3,"")</f>
        <v/>
      </c>
      <c r="E73" s="25" t="str">
        <f t="shared" ref="E73:K73" si="14">IFERROR(E439/E3,"")</f>
        <v/>
      </c>
      <c r="F73" s="25" t="str">
        <f t="shared" si="14"/>
        <v/>
      </c>
      <c r="G73" s="25" t="str">
        <f t="shared" si="14"/>
        <v/>
      </c>
      <c r="H73" s="25" t="str">
        <f t="shared" si="14"/>
        <v/>
      </c>
      <c r="I73" s="25" t="str">
        <f t="shared" si="14"/>
        <v/>
      </c>
      <c r="J73" s="25" t="str">
        <f t="shared" si="14"/>
        <v/>
      </c>
      <c r="K73" s="25" t="str">
        <f t="shared" si="14"/>
        <v/>
      </c>
      <c r="L73" s="10"/>
    </row>
    <row r="74" spans="1:12" ht="14.4" x14ac:dyDescent="0.3">
      <c r="A74" s="11" t="s">
        <v>65</v>
      </c>
      <c r="B74" s="27" t="s">
        <v>75</v>
      </c>
      <c r="C74" s="28"/>
      <c r="D74" s="25">
        <f>IFERROR(D12/D2,"")</f>
        <v>218.12573716406547</v>
      </c>
      <c r="E74" s="25">
        <f t="shared" ref="E74:K74" si="15">IFERROR(E12/E2,"")</f>
        <v>297.7332480104364</v>
      </c>
      <c r="F74" s="25">
        <f t="shared" si="15"/>
        <v>266.70205780338682</v>
      </c>
      <c r="G74" s="25">
        <f t="shared" si="15"/>
        <v>231.58901409032563</v>
      </c>
      <c r="H74" s="25">
        <f t="shared" si="15"/>
        <v>230.74051546976349</v>
      </c>
      <c r="I74" s="25">
        <f t="shared" si="15"/>
        <v>241.03289791636462</v>
      </c>
      <c r="J74" s="25">
        <f t="shared" si="15"/>
        <v>278.34079638194271</v>
      </c>
      <c r="K74" s="25">
        <f t="shared" si="15"/>
        <v>343.67392231373134</v>
      </c>
      <c r="L74" s="10"/>
    </row>
    <row r="75" spans="1:12" ht="14.4" x14ac:dyDescent="0.3">
      <c r="A75" s="11" t="s">
        <v>65</v>
      </c>
      <c r="B75" s="27" t="s">
        <v>68</v>
      </c>
      <c r="C75" s="28"/>
      <c r="D75" s="25">
        <f>IFERROR(D13/D2,"")</f>
        <v>55.080327705299723</v>
      </c>
      <c r="E75" s="25">
        <f t="shared" ref="E75:K75" si="16">IFERROR(E13/E2,"")</f>
        <v>92.910403259808959</v>
      </c>
      <c r="F75" s="25">
        <f t="shared" si="16"/>
        <v>91.056018043732564</v>
      </c>
      <c r="G75" s="25">
        <f t="shared" si="16"/>
        <v>99.153816326533757</v>
      </c>
      <c r="H75" s="25">
        <f t="shared" si="16"/>
        <v>98.959295430004687</v>
      </c>
      <c r="I75" s="25">
        <f t="shared" si="16"/>
        <v>105.46724253793647</v>
      </c>
      <c r="J75" s="25">
        <f t="shared" si="16"/>
        <v>129.80944945583641</v>
      </c>
      <c r="K75" s="25">
        <f t="shared" si="16"/>
        <v>170.56567956351208</v>
      </c>
      <c r="L75" s="10"/>
    </row>
    <row r="76" spans="1:12" ht="14.4" x14ac:dyDescent="0.3">
      <c r="A76" s="11" t="s">
        <v>65</v>
      </c>
      <c r="B76" s="27" t="s">
        <v>69</v>
      </c>
      <c r="C76" s="28"/>
      <c r="D76" s="25">
        <f>IFERROR(D27/D2,"")</f>
        <v>2.3498966682311207E-2</v>
      </c>
      <c r="E76" s="25">
        <f t="shared" ref="E76:K76" si="17">IFERROR(E27/E2,"")</f>
        <v>4.5604817720469051E-2</v>
      </c>
      <c r="F76" s="25">
        <f t="shared" si="17"/>
        <v>4.3119797503010114E-2</v>
      </c>
      <c r="G76" s="25">
        <f t="shared" si="17"/>
        <v>4.7555263174849302E-2</v>
      </c>
      <c r="H76" s="25">
        <f t="shared" si="17"/>
        <v>6.8252559967509618E-2</v>
      </c>
      <c r="I76" s="25">
        <f t="shared" si="17"/>
        <v>7.4460221959990386E-2</v>
      </c>
      <c r="J76" s="25">
        <f t="shared" si="17"/>
        <v>4.1683356936388145E-2</v>
      </c>
      <c r="K76" s="25">
        <f t="shared" si="17"/>
        <v>0</v>
      </c>
      <c r="L76" s="10"/>
    </row>
    <row r="77" spans="1:12" ht="14.4" x14ac:dyDescent="0.3">
      <c r="A77" s="11" t="s">
        <v>65</v>
      </c>
      <c r="B77" s="11" t="s">
        <v>71</v>
      </c>
      <c r="C77" s="28"/>
      <c r="D77" s="25">
        <f>IFERROR(D31/D2,"")</f>
        <v>149.23668492541435</v>
      </c>
      <c r="E77" s="25">
        <f t="shared" ref="E77:K77" si="18">IFERROR(E31/E2,"")</f>
        <v>193.896554063351</v>
      </c>
      <c r="F77" s="25">
        <f t="shared" si="18"/>
        <v>172.38802047863146</v>
      </c>
      <c r="G77" s="25">
        <f t="shared" si="18"/>
        <v>131.26287076635913</v>
      </c>
      <c r="H77" s="25">
        <f t="shared" si="18"/>
        <v>130.58671189853513</v>
      </c>
      <c r="I77" s="25">
        <f t="shared" si="18"/>
        <v>134.12484180953527</v>
      </c>
      <c r="J77" s="25">
        <f t="shared" si="18"/>
        <v>146.49713480900925</v>
      </c>
      <c r="K77" s="25">
        <f t="shared" si="18"/>
        <v>170.07423153383931</v>
      </c>
      <c r="L77" s="10"/>
    </row>
    <row r="78" spans="1:12" ht="14.4" x14ac:dyDescent="0.3">
      <c r="A78" s="11" t="s">
        <v>65</v>
      </c>
      <c r="B78" s="11" t="s">
        <v>70</v>
      </c>
      <c r="C78" s="28"/>
      <c r="D78" s="25">
        <f>IFERROR(D32/D2,"")</f>
        <v>11.299645469638365</v>
      </c>
      <c r="E78" s="25">
        <f t="shared" ref="E78:K78" si="19">IFERROR(E32/E2,"")</f>
        <v>9.933184269934781</v>
      </c>
      <c r="F78" s="25">
        <f t="shared" si="19"/>
        <v>3.032705028815581</v>
      </c>
      <c r="G78" s="25">
        <f t="shared" si="19"/>
        <v>1.1010579555088618</v>
      </c>
      <c r="H78" s="25">
        <f t="shared" si="19"/>
        <v>1.1174518789161032</v>
      </c>
      <c r="I78" s="25">
        <f t="shared" si="19"/>
        <v>1.3609193803398469</v>
      </c>
      <c r="J78" s="25">
        <f t="shared" si="19"/>
        <v>1.9910881331600288</v>
      </c>
      <c r="K78" s="25">
        <f t="shared" si="19"/>
        <v>3.0334695491054151</v>
      </c>
      <c r="L78" s="10"/>
    </row>
    <row r="79" spans="1:12" ht="14.4" x14ac:dyDescent="0.3">
      <c r="A79" s="11" t="s">
        <v>65</v>
      </c>
      <c r="B79" s="11" t="s">
        <v>72</v>
      </c>
      <c r="C79" s="28"/>
      <c r="D79" s="25">
        <f>IFERROR(D33/D2,"")</f>
        <v>0</v>
      </c>
      <c r="E79" s="25">
        <f t="shared" ref="E79:K79" si="20">IFERROR(E33/E2,"")</f>
        <v>0</v>
      </c>
      <c r="F79" s="25">
        <f t="shared" si="20"/>
        <v>0</v>
      </c>
      <c r="G79" s="25">
        <f t="shared" si="20"/>
        <v>0</v>
      </c>
      <c r="H79" s="25">
        <f t="shared" si="20"/>
        <v>0</v>
      </c>
      <c r="I79" s="25">
        <f t="shared" si="20"/>
        <v>0</v>
      </c>
      <c r="J79" s="25">
        <f t="shared" si="20"/>
        <v>0</v>
      </c>
      <c r="K79" s="25">
        <f t="shared" si="20"/>
        <v>0</v>
      </c>
      <c r="L79" s="10"/>
    </row>
    <row r="80" spans="1:12" x14ac:dyDescent="0.25">
      <c r="A80" s="11" t="s">
        <v>65</v>
      </c>
      <c r="B80" s="11" t="s">
        <v>73</v>
      </c>
      <c r="C80" s="3"/>
      <c r="D80" s="26">
        <f>IFERROR(D34/D2,"")</f>
        <v>2.4855800970307351</v>
      </c>
      <c r="E80" s="26">
        <f t="shared" ref="E80:K80" si="21">IFERROR(E34/E2,"")</f>
        <v>0.94750159962114378</v>
      </c>
      <c r="F80" s="26">
        <f t="shared" si="21"/>
        <v>0.18219445470423626</v>
      </c>
      <c r="G80" s="26">
        <f t="shared" si="21"/>
        <v>2.3713778749012097E-2</v>
      </c>
      <c r="H80" s="26">
        <f t="shared" si="21"/>
        <v>8.8037023400555914E-3</v>
      </c>
      <c r="I80" s="26">
        <f t="shared" si="21"/>
        <v>5.433966593033788E-3</v>
      </c>
      <c r="J80" s="26">
        <f t="shared" si="21"/>
        <v>1.4406270006013932E-3</v>
      </c>
      <c r="K80" s="26">
        <f t="shared" si="21"/>
        <v>5.4166727456602358E-4</v>
      </c>
      <c r="L80" s="10"/>
    </row>
    <row r="81" spans="1:12" x14ac:dyDescent="0.25">
      <c r="A81" s="11" t="s">
        <v>65</v>
      </c>
      <c r="B81" s="11" t="s">
        <v>74</v>
      </c>
      <c r="C81" s="3"/>
      <c r="D81" s="26">
        <f>IFERROR(D38/D2,"")</f>
        <v>0</v>
      </c>
      <c r="E81" s="26">
        <f t="shared" ref="E81:K81" si="22">IFERROR(E38/E2,"")</f>
        <v>0</v>
      </c>
      <c r="F81" s="26">
        <f t="shared" si="22"/>
        <v>0</v>
      </c>
      <c r="G81" s="26">
        <f t="shared" si="22"/>
        <v>0</v>
      </c>
      <c r="H81" s="26">
        <f t="shared" si="22"/>
        <v>0</v>
      </c>
      <c r="I81" s="26">
        <f t="shared" si="22"/>
        <v>0</v>
      </c>
      <c r="J81" s="26">
        <f t="shared" si="22"/>
        <v>0</v>
      </c>
      <c r="K81" s="26">
        <f t="shared" si="22"/>
        <v>0</v>
      </c>
      <c r="L81" s="10"/>
    </row>
    <row r="82" spans="1:12" x14ac:dyDescent="0.25">
      <c r="A82" s="11" t="s">
        <v>65</v>
      </c>
      <c r="B82" s="11" t="s">
        <v>76</v>
      </c>
      <c r="C82" s="3"/>
      <c r="D82" s="26">
        <f>IFERROR((D17+D20+D23+D24+D25)/D2,"")</f>
        <v>0</v>
      </c>
      <c r="E82" s="26">
        <f t="shared" ref="E82:K82" si="23">IFERROR((E17+E20+E23+E24+E25)/E2,"")</f>
        <v>2.1350309111473456</v>
      </c>
      <c r="F82" s="26">
        <f t="shared" si="23"/>
        <v>20.356822636370019</v>
      </c>
      <c r="G82" s="26">
        <f t="shared" si="23"/>
        <v>47.216130843679274</v>
      </c>
      <c r="H82" s="26">
        <f t="shared" si="23"/>
        <v>56.457888993618141</v>
      </c>
      <c r="I82" s="26">
        <f t="shared" si="23"/>
        <v>75.003068937875256</v>
      </c>
      <c r="J82" s="26">
        <f t="shared" si="23"/>
        <v>105.343107882127</v>
      </c>
      <c r="K82" s="26">
        <f t="shared" si="23"/>
        <v>149.98754856150941</v>
      </c>
      <c r="L82" s="10"/>
    </row>
    <row r="83" spans="1:12" ht="14.4" x14ac:dyDescent="0.3">
      <c r="A83" s="11" t="s">
        <v>67</v>
      </c>
      <c r="B83" s="27" t="s">
        <v>68</v>
      </c>
      <c r="C83" s="3"/>
      <c r="D83" s="26">
        <f>IFERROR(D40/D13,"")</f>
        <v>0</v>
      </c>
      <c r="E83" s="26">
        <f t="shared" ref="E83:K83" si="24">IFERROR(E40/E13,"")</f>
        <v>3.5352863726836219</v>
      </c>
      <c r="F83" s="26">
        <f t="shared" si="24"/>
        <v>22.816521397962763</v>
      </c>
      <c r="G83" s="26">
        <f t="shared" si="24"/>
        <v>17.480285463797024</v>
      </c>
      <c r="H83" s="26">
        <f t="shared" si="24"/>
        <v>26.241802689543796</v>
      </c>
      <c r="I83" s="26">
        <f t="shared" si="24"/>
        <v>34.484872468159217</v>
      </c>
      <c r="J83" s="26">
        <f t="shared" si="24"/>
        <v>31.241741411134115</v>
      </c>
      <c r="K83" s="26">
        <f t="shared" si="24"/>
        <v>37.431013551531656</v>
      </c>
      <c r="L83" s="10"/>
    </row>
    <row r="84" spans="1:12" ht="14.4" x14ac:dyDescent="0.3">
      <c r="A84" s="11" t="s">
        <v>67</v>
      </c>
      <c r="B84" s="27" t="s">
        <v>69</v>
      </c>
      <c r="C84" s="3"/>
      <c r="D84" s="26">
        <f>IFERROR(D54/D27,"")</f>
        <v>0</v>
      </c>
      <c r="E84" s="26">
        <f t="shared" ref="E84:K84" si="25">IFERROR(E54/E27,"")</f>
        <v>51.415065347684141</v>
      </c>
      <c r="F84" s="26">
        <f t="shared" si="25"/>
        <v>369.56118964110743</v>
      </c>
      <c r="G84" s="26">
        <f t="shared" si="25"/>
        <v>319.61382256730491</v>
      </c>
      <c r="H84" s="26">
        <f t="shared" si="25"/>
        <v>181.77937444443756</v>
      </c>
      <c r="I84" s="26">
        <f t="shared" si="25"/>
        <v>206.83933756803606</v>
      </c>
      <c r="J84" s="26">
        <f t="shared" si="25"/>
        <v>163.57850425429137</v>
      </c>
      <c r="K84" s="26" t="str">
        <f t="shared" si="25"/>
        <v/>
      </c>
      <c r="L84" s="10"/>
    </row>
    <row r="85" spans="1:12" x14ac:dyDescent="0.25">
      <c r="A85" s="11" t="s">
        <v>67</v>
      </c>
      <c r="B85" s="11" t="s">
        <v>71</v>
      </c>
      <c r="C85" s="3"/>
      <c r="D85" s="26">
        <f>IFERROR(D58/D31,"")</f>
        <v>0</v>
      </c>
      <c r="E85" s="26">
        <f t="shared" ref="E85:K88" si="26">IFERROR(E58/E31,"")</f>
        <v>0.73481151253312571</v>
      </c>
      <c r="F85" s="26">
        <f t="shared" si="26"/>
        <v>2.9131789870166274</v>
      </c>
      <c r="G85" s="26">
        <f t="shared" si="26"/>
        <v>2.4217402626797813</v>
      </c>
      <c r="H85" s="26">
        <f t="shared" si="26"/>
        <v>2.7328156209453898</v>
      </c>
      <c r="I85" s="26">
        <f t="shared" si="26"/>
        <v>4.4988691868639386</v>
      </c>
      <c r="J85" s="26">
        <f t="shared" si="26"/>
        <v>4.44465567387976</v>
      </c>
      <c r="K85" s="26">
        <f t="shared" si="26"/>
        <v>5.9345060525704945</v>
      </c>
      <c r="L85" s="10"/>
    </row>
    <row r="86" spans="1:12" x14ac:dyDescent="0.25">
      <c r="A86" s="11" t="s">
        <v>67</v>
      </c>
      <c r="B86" s="11" t="s">
        <v>70</v>
      </c>
      <c r="C86" s="3"/>
      <c r="D86" s="26">
        <f>IFERROR(D59/D32,"")</f>
        <v>0</v>
      </c>
      <c r="E86" s="26">
        <f t="shared" si="26"/>
        <v>1.011776623501655</v>
      </c>
      <c r="F86" s="26">
        <f t="shared" si="26"/>
        <v>4.5014612371961684</v>
      </c>
      <c r="G86" s="26">
        <f t="shared" si="26"/>
        <v>7.8746457067756452</v>
      </c>
      <c r="H86" s="26">
        <f t="shared" si="26"/>
        <v>30.052437975051703</v>
      </c>
      <c r="I86" s="26">
        <f t="shared" si="26"/>
        <v>21.729030921079335</v>
      </c>
      <c r="J86" s="26">
        <f t="shared" si="26"/>
        <v>20.971071993902072</v>
      </c>
      <c r="K86" s="26">
        <f t="shared" si="26"/>
        <v>18.949620246966113</v>
      </c>
      <c r="L86" s="10"/>
    </row>
    <row r="87" spans="1:12" x14ac:dyDescent="0.25">
      <c r="A87" s="11" t="s">
        <v>67</v>
      </c>
      <c r="B87" s="11" t="s">
        <v>72</v>
      </c>
      <c r="C87" s="3"/>
      <c r="D87" s="26" t="str">
        <f>IFERROR(D60/D33,"")</f>
        <v/>
      </c>
      <c r="E87" s="26" t="str">
        <f t="shared" si="26"/>
        <v/>
      </c>
      <c r="F87" s="26" t="str">
        <f t="shared" si="26"/>
        <v/>
      </c>
      <c r="G87" s="26" t="str">
        <f t="shared" si="26"/>
        <v/>
      </c>
      <c r="H87" s="26" t="str">
        <f t="shared" si="26"/>
        <v/>
      </c>
      <c r="I87" s="26" t="str">
        <f t="shared" si="26"/>
        <v/>
      </c>
      <c r="J87" s="26" t="str">
        <f t="shared" si="26"/>
        <v/>
      </c>
      <c r="K87" s="26" t="str">
        <f t="shared" si="26"/>
        <v/>
      </c>
      <c r="L87" s="10"/>
    </row>
    <row r="88" spans="1:12" x14ac:dyDescent="0.25">
      <c r="A88" s="11" t="s">
        <v>67</v>
      </c>
      <c r="B88" s="11" t="s">
        <v>73</v>
      </c>
      <c r="C88" s="3"/>
      <c r="D88" s="26">
        <f>IFERROR(D61/D34,"")</f>
        <v>0</v>
      </c>
      <c r="E88" s="26">
        <f t="shared" si="26"/>
        <v>30.653030572072907</v>
      </c>
      <c r="F88" s="26">
        <f t="shared" si="26"/>
        <v>416.59038842559852</v>
      </c>
      <c r="G88" s="26">
        <f t="shared" si="26"/>
        <v>1025.3448663642935</v>
      </c>
      <c r="H88" s="26">
        <f t="shared" si="26"/>
        <v>3740.8909853642053</v>
      </c>
      <c r="I88" s="26">
        <f t="shared" si="26"/>
        <v>7376.9826880779856</v>
      </c>
      <c r="J88" s="26">
        <f t="shared" si="26"/>
        <v>18839.532129509829</v>
      </c>
      <c r="K88" s="26">
        <f t="shared" si="26"/>
        <v>42923.745078540771</v>
      </c>
      <c r="L88" s="10"/>
    </row>
    <row r="89" spans="1:12" x14ac:dyDescent="0.25">
      <c r="A89" s="11" t="s">
        <v>67</v>
      </c>
      <c r="B89" s="11" t="s">
        <v>74</v>
      </c>
      <c r="C89" s="3"/>
      <c r="D89" s="26" t="str">
        <f>IFERROR(D65/D38,"")</f>
        <v/>
      </c>
      <c r="E89" s="26" t="str">
        <f t="shared" ref="E89:K89" si="27">IFERROR(E65/E38,"")</f>
        <v/>
      </c>
      <c r="F89" s="26" t="str">
        <f t="shared" si="27"/>
        <v/>
      </c>
      <c r="G89" s="26" t="str">
        <f t="shared" si="27"/>
        <v/>
      </c>
      <c r="H89" s="26" t="str">
        <f t="shared" si="27"/>
        <v/>
      </c>
      <c r="I89" s="26" t="str">
        <f t="shared" si="27"/>
        <v/>
      </c>
      <c r="J89" s="26" t="str">
        <f t="shared" si="27"/>
        <v/>
      </c>
      <c r="K89" s="26" t="str">
        <f t="shared" si="27"/>
        <v/>
      </c>
      <c r="L89" s="10"/>
    </row>
    <row r="90" spans="1:12" x14ac:dyDescent="0.25">
      <c r="A90" s="11" t="s">
        <v>67</v>
      </c>
      <c r="B90" s="11" t="s">
        <v>76</v>
      </c>
      <c r="C90" s="3"/>
      <c r="D90" s="26" t="str">
        <f>IFERROR((D44+D47+D50+D51+D52)/(D17+D20+D23+D24+D25),"")</f>
        <v/>
      </c>
      <c r="E90" s="26">
        <f t="shared" ref="E90:K90" si="28">IFERROR((E44+E47+E50+E51+E52)/(E17+E20+E23+E24+E25),"")</f>
        <v>11.813401711582918</v>
      </c>
      <c r="F90" s="26">
        <f t="shared" si="28"/>
        <v>7.8192838463248568</v>
      </c>
      <c r="G90" s="26">
        <f t="shared" si="28"/>
        <v>5.3136415838682591</v>
      </c>
      <c r="H90" s="26">
        <f t="shared" si="28"/>
        <v>8.3089090091546538</v>
      </c>
      <c r="I90" s="26">
        <f t="shared" si="28"/>
        <v>14.67986678484553</v>
      </c>
      <c r="J90" s="26">
        <f t="shared" si="28"/>
        <v>18.877535621957172</v>
      </c>
      <c r="K90" s="26">
        <f t="shared" si="28"/>
        <v>24.477231883133069</v>
      </c>
      <c r="L90" s="10"/>
    </row>
    <row r="91" spans="1:12" customFormat="1" ht="14.4" x14ac:dyDescent="0.3"/>
    <row r="92" spans="1:12" ht="13.8" x14ac:dyDescent="0.25">
      <c r="D92" s="22" t="s">
        <v>84</v>
      </c>
    </row>
    <row r="93" spans="1:12" x14ac:dyDescent="0.25">
      <c r="A93" s="20" t="s">
        <v>77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850F69-DF15-4B08-99BC-42D11AF765B5}">
  <dimension ref="A1:N93"/>
  <sheetViews>
    <sheetView zoomScale="85" zoomScaleNormal="85" workbookViewId="0">
      <selection activeCell="B92" sqref="B92"/>
    </sheetView>
  </sheetViews>
  <sheetFormatPr baseColWidth="10" defaultColWidth="10.77734375" defaultRowHeight="13.2" x14ac:dyDescent="0.25"/>
  <cols>
    <col min="1" max="1" width="68" style="67" customWidth="1"/>
    <col min="2" max="2" width="90.44140625" style="67" customWidth="1"/>
    <col min="3" max="3" width="26.33203125" style="68" customWidth="1"/>
    <col min="4" max="8" width="13.6640625" style="69" bestFit="1" customWidth="1"/>
    <col min="9" max="10" width="14.6640625" style="69" bestFit="1" customWidth="1"/>
    <col min="11" max="11" width="14.6640625" style="69" customWidth="1"/>
    <col min="12" max="12" width="97.33203125" style="56" customWidth="1"/>
    <col min="13" max="16384" width="10.77734375" style="56"/>
  </cols>
  <sheetData>
    <row r="1" spans="1:13" x14ac:dyDescent="0.25">
      <c r="A1" s="52" t="s">
        <v>11</v>
      </c>
      <c r="B1" s="52" t="s">
        <v>13</v>
      </c>
      <c r="C1" s="53" t="s">
        <v>42</v>
      </c>
      <c r="D1" s="54">
        <v>2017</v>
      </c>
      <c r="E1" s="54">
        <v>2018</v>
      </c>
      <c r="F1" s="54">
        <v>2019</v>
      </c>
      <c r="G1" s="54">
        <v>2020</v>
      </c>
      <c r="H1" s="54">
        <v>2021</v>
      </c>
      <c r="I1" s="54">
        <v>2022</v>
      </c>
      <c r="J1" s="54">
        <v>2023</v>
      </c>
      <c r="K1" s="54">
        <v>2024</v>
      </c>
      <c r="L1" s="55" t="s">
        <v>22</v>
      </c>
    </row>
    <row r="2" spans="1:13" x14ac:dyDescent="0.25">
      <c r="A2" s="51" t="s">
        <v>0</v>
      </c>
      <c r="B2" s="51" t="s">
        <v>91</v>
      </c>
      <c r="C2" s="53"/>
      <c r="D2" s="57">
        <v>6.9803550000000003</v>
      </c>
      <c r="E2" s="57">
        <v>7.137524</v>
      </c>
      <c r="F2" s="57">
        <v>7.2961840000000002</v>
      </c>
      <c r="G2" s="57">
        <v>7.4560589999999998</v>
      </c>
      <c r="H2" s="57">
        <v>7.6175189999999997</v>
      </c>
      <c r="I2" s="57">
        <v>7.7804279999999997</v>
      </c>
      <c r="J2" s="57">
        <v>7.7323544999999996</v>
      </c>
      <c r="K2" s="57">
        <v>7.6842810000000004</v>
      </c>
      <c r="L2" s="58"/>
    </row>
    <row r="3" spans="1:13" x14ac:dyDescent="0.25">
      <c r="A3" s="51" t="s">
        <v>0</v>
      </c>
      <c r="B3" s="51" t="s">
        <v>12</v>
      </c>
      <c r="C3" s="53"/>
      <c r="D3" s="57">
        <v>37782.028770040197</v>
      </c>
      <c r="E3" s="57">
        <v>40581.289679240523</v>
      </c>
      <c r="F3" s="57">
        <v>41193.393709993485</v>
      </c>
      <c r="G3" s="57">
        <v>36896.82517386281</v>
      </c>
      <c r="H3" s="57">
        <v>40702.728998481711</v>
      </c>
      <c r="I3" s="57">
        <v>44329.042957246056</v>
      </c>
      <c r="J3" s="57">
        <v>45464.373212962477</v>
      </c>
      <c r="K3" s="57">
        <v>46966.971634024398</v>
      </c>
      <c r="L3" s="58"/>
    </row>
    <row r="4" spans="1:13" x14ac:dyDescent="0.25">
      <c r="A4" s="51" t="s">
        <v>0</v>
      </c>
      <c r="B4" s="51" t="s">
        <v>1</v>
      </c>
      <c r="C4" s="53"/>
      <c r="D4" s="57">
        <v>2.7146683422835105</v>
      </c>
      <c r="E4" s="57">
        <v>1.5070667893564815</v>
      </c>
      <c r="F4" s="57">
        <v>1.469044085953386</v>
      </c>
      <c r="G4" s="57">
        <v>0.67047200829863929</v>
      </c>
      <c r="H4" s="57">
        <v>0.90095045869196255</v>
      </c>
      <c r="I4" s="57">
        <v>3.122868200203488</v>
      </c>
      <c r="J4" s="57">
        <v>2.1183253414378767</v>
      </c>
      <c r="K4" s="57">
        <v>9.9700000000000006</v>
      </c>
      <c r="L4" s="58"/>
    </row>
    <row r="5" spans="1:13" x14ac:dyDescent="0.25">
      <c r="A5" s="51" t="s">
        <v>0</v>
      </c>
      <c r="B5" s="51" t="s">
        <v>2</v>
      </c>
      <c r="C5" s="53"/>
      <c r="D5" s="59">
        <v>6.86</v>
      </c>
      <c r="E5" s="59">
        <v>6.86</v>
      </c>
      <c r="F5" s="59">
        <v>6.86</v>
      </c>
      <c r="G5" s="59">
        <v>6.86</v>
      </c>
      <c r="H5" s="59">
        <v>6.86</v>
      </c>
      <c r="I5" s="59">
        <v>6.86</v>
      </c>
      <c r="J5" s="59">
        <v>6.86</v>
      </c>
      <c r="K5" s="59">
        <v>6.86</v>
      </c>
      <c r="L5" s="58"/>
    </row>
    <row r="6" spans="1:13" x14ac:dyDescent="0.25">
      <c r="A6" s="51" t="s">
        <v>3</v>
      </c>
      <c r="B6" s="51" t="s">
        <v>4</v>
      </c>
      <c r="C6" s="53"/>
      <c r="D6" s="57">
        <v>5884.9597287638499</v>
      </c>
      <c r="E6" s="57">
        <v>6128.0530814927115</v>
      </c>
      <c r="F6" s="57">
        <v>6071.3892365830889</v>
      </c>
      <c r="G6" s="57">
        <v>6820.5517205043743</v>
      </c>
      <c r="H6" s="57">
        <v>7170.7520290758021</v>
      </c>
      <c r="I6" s="57">
        <v>7205.6641741836729</v>
      </c>
      <c r="J6" s="57">
        <v>8559.7733448731778</v>
      </c>
      <c r="K6" s="57">
        <v>10429.457048758</v>
      </c>
      <c r="L6" s="58"/>
    </row>
    <row r="7" spans="1:13" x14ac:dyDescent="0.25">
      <c r="A7" s="51" t="s">
        <v>3</v>
      </c>
      <c r="B7" s="51" t="s">
        <v>5</v>
      </c>
      <c r="C7" s="53"/>
      <c r="D7" s="57">
        <v>12892.01988200875</v>
      </c>
      <c r="E7" s="57">
        <v>13557.59036905102</v>
      </c>
      <c r="F7" s="57">
        <v>12473.478402128279</v>
      </c>
      <c r="G7" s="57">
        <v>13055.237945078716</v>
      </c>
      <c r="H7" s="57">
        <v>15136.996753342566</v>
      </c>
      <c r="I7" s="57">
        <v>15772.60626865306</v>
      </c>
      <c r="J7" s="57">
        <v>15582.55197199854</v>
      </c>
      <c r="K7" s="57">
        <v>16997</v>
      </c>
      <c r="L7" s="58"/>
    </row>
    <row r="8" spans="1:13" x14ac:dyDescent="0.25">
      <c r="A8" s="51" t="s">
        <v>6</v>
      </c>
      <c r="B8" s="51" t="s">
        <v>7</v>
      </c>
      <c r="C8" s="53"/>
      <c r="D8" s="57">
        <v>17</v>
      </c>
      <c r="E8" s="57">
        <v>17</v>
      </c>
      <c r="F8" s="57">
        <v>17</v>
      </c>
      <c r="G8" s="57">
        <v>16</v>
      </c>
      <c r="H8" s="57">
        <v>16</v>
      </c>
      <c r="I8" s="57">
        <v>16</v>
      </c>
      <c r="J8" s="57">
        <v>15</v>
      </c>
      <c r="K8" s="57">
        <v>15</v>
      </c>
      <c r="L8" s="58"/>
    </row>
    <row r="9" spans="1:13" x14ac:dyDescent="0.25">
      <c r="A9" s="51" t="s">
        <v>6</v>
      </c>
      <c r="B9" s="51" t="s">
        <v>8</v>
      </c>
      <c r="C9" s="53"/>
      <c r="D9" s="57">
        <v>2480</v>
      </c>
      <c r="E9" s="57">
        <v>2839</v>
      </c>
      <c r="F9" s="57">
        <v>3404</v>
      </c>
      <c r="G9" s="57">
        <v>3210</v>
      </c>
      <c r="H9" s="57">
        <v>3354</v>
      </c>
      <c r="I9" s="57">
        <v>4297</v>
      </c>
      <c r="J9" s="57">
        <v>4025</v>
      </c>
      <c r="K9" s="57">
        <v>6055</v>
      </c>
      <c r="L9" s="58"/>
    </row>
    <row r="10" spans="1:13" x14ac:dyDescent="0.25">
      <c r="A10" s="51" t="s">
        <v>6</v>
      </c>
      <c r="B10" s="51" t="s">
        <v>9</v>
      </c>
      <c r="C10" s="53"/>
      <c r="D10" s="57">
        <v>1</v>
      </c>
      <c r="E10" s="57">
        <v>2</v>
      </c>
      <c r="F10" s="57">
        <v>2</v>
      </c>
      <c r="G10" s="57">
        <v>1</v>
      </c>
      <c r="H10" s="57">
        <v>1</v>
      </c>
      <c r="I10" s="57">
        <v>1</v>
      </c>
      <c r="J10" s="57">
        <v>1</v>
      </c>
      <c r="K10" s="57">
        <v>1</v>
      </c>
      <c r="L10" s="58"/>
    </row>
    <row r="11" spans="1:13" x14ac:dyDescent="0.25">
      <c r="A11" s="51" t="s">
        <v>6</v>
      </c>
      <c r="B11" s="51" t="s">
        <v>10</v>
      </c>
      <c r="C11" s="53"/>
      <c r="D11" s="57">
        <v>43</v>
      </c>
      <c r="E11" s="57">
        <v>41</v>
      </c>
      <c r="F11" s="57">
        <v>42</v>
      </c>
      <c r="G11" s="57">
        <v>44</v>
      </c>
      <c r="H11" s="57">
        <v>53</v>
      </c>
      <c r="I11" s="57">
        <v>53</v>
      </c>
      <c r="J11" s="57">
        <v>52</v>
      </c>
      <c r="K11" s="57">
        <v>52</v>
      </c>
      <c r="L11" s="58"/>
    </row>
    <row r="12" spans="1:13" x14ac:dyDescent="0.25">
      <c r="A12" s="51" t="s">
        <v>87</v>
      </c>
      <c r="B12" s="51" t="s">
        <v>27</v>
      </c>
      <c r="C12" s="53" t="s">
        <v>63</v>
      </c>
      <c r="D12" s="60">
        <f>D13+D27+D31+D32+D33+D34+D38</f>
        <v>118.11894599999999</v>
      </c>
      <c r="E12" s="60">
        <f t="shared" ref="E12:K12" si="0">E13+E27+E31+E32+E33+E34+E38</f>
        <v>130.78188420999999</v>
      </c>
      <c r="F12" s="60">
        <f t="shared" si="0"/>
        <v>140.30052899999998</v>
      </c>
      <c r="G12" s="60">
        <f t="shared" si="0"/>
        <v>152.88697099999999</v>
      </c>
      <c r="H12" s="60">
        <f t="shared" si="0"/>
        <v>219.28436199999999</v>
      </c>
      <c r="I12" s="60">
        <f t="shared" si="0"/>
        <v>289.67036599999994</v>
      </c>
      <c r="J12" s="60">
        <f t="shared" si="0"/>
        <v>465.46530983000002</v>
      </c>
      <c r="K12" s="60">
        <f t="shared" si="0"/>
        <v>966.19557564360002</v>
      </c>
      <c r="L12" s="58"/>
      <c r="M12" s="61"/>
    </row>
    <row r="13" spans="1:13" ht="14.4" x14ac:dyDescent="0.3">
      <c r="A13" s="51" t="s">
        <v>87</v>
      </c>
      <c r="B13" s="51" t="s">
        <v>14</v>
      </c>
      <c r="C13" s="53" t="s">
        <v>83</v>
      </c>
      <c r="D13" s="60">
        <v>84.741318000000007</v>
      </c>
      <c r="E13" s="60">
        <v>93.560067999999987</v>
      </c>
      <c r="F13" s="60">
        <v>92.043778000000003</v>
      </c>
      <c r="G13" s="60">
        <v>101.502253</v>
      </c>
      <c r="H13" s="57">
        <v>147.79935</v>
      </c>
      <c r="I13" s="57">
        <v>203.54117599999998</v>
      </c>
      <c r="J13" s="57">
        <v>368.99233183000001</v>
      </c>
      <c r="K13" s="57">
        <v>864.48955664359994</v>
      </c>
      <c r="L13" s="62"/>
      <c r="M13" s="63"/>
    </row>
    <row r="14" spans="1:13" ht="14.4" x14ac:dyDescent="0.3">
      <c r="A14" s="51" t="s">
        <v>87</v>
      </c>
      <c r="B14" s="51" t="s">
        <v>20</v>
      </c>
      <c r="C14" s="53" t="s">
        <v>46</v>
      </c>
      <c r="D14" s="57">
        <v>79.733204000000001</v>
      </c>
      <c r="E14" s="57">
        <v>85.415490999999989</v>
      </c>
      <c r="F14" s="57">
        <v>78.306391000000005</v>
      </c>
      <c r="G14" s="57">
        <v>73.886651000000001</v>
      </c>
      <c r="H14" s="57">
        <v>87.788391000000018</v>
      </c>
      <c r="I14" s="57">
        <v>100.59321899999999</v>
      </c>
      <c r="J14" s="57">
        <v>156.21467412000001</v>
      </c>
      <c r="K14" s="57">
        <v>281.84375626330001</v>
      </c>
      <c r="L14" s="58" t="s">
        <v>102</v>
      </c>
      <c r="M14" s="63"/>
    </row>
    <row r="15" spans="1:13" x14ac:dyDescent="0.25">
      <c r="A15" s="51" t="s">
        <v>87</v>
      </c>
      <c r="B15" s="51" t="s">
        <v>21</v>
      </c>
      <c r="C15" s="53" t="s">
        <v>78</v>
      </c>
      <c r="D15" s="60">
        <v>5.008114</v>
      </c>
      <c r="E15" s="60">
        <v>8.144577</v>
      </c>
      <c r="F15" s="60">
        <v>13.737387</v>
      </c>
      <c r="G15" s="60">
        <v>27.615601999999999</v>
      </c>
      <c r="H15" s="57">
        <v>59.932541999999998</v>
      </c>
      <c r="I15" s="57">
        <v>102.78090900000001</v>
      </c>
      <c r="J15" s="57">
        <v>212.42552971000001</v>
      </c>
      <c r="K15" s="57">
        <v>579.03706238029997</v>
      </c>
      <c r="L15" s="58" t="s">
        <v>103</v>
      </c>
      <c r="M15" s="64"/>
    </row>
    <row r="16" spans="1:13" x14ac:dyDescent="0.25">
      <c r="A16" s="51" t="s">
        <v>87</v>
      </c>
      <c r="B16" s="51" t="s">
        <v>31</v>
      </c>
      <c r="C16" s="53" t="s">
        <v>50</v>
      </c>
      <c r="D16" s="57">
        <v>5.008114</v>
      </c>
      <c r="E16" s="57">
        <v>8.144577</v>
      </c>
      <c r="F16" s="57">
        <v>13.737387</v>
      </c>
      <c r="G16" s="57">
        <v>27.615601999999999</v>
      </c>
      <c r="H16" s="57">
        <v>48.785021999999998</v>
      </c>
      <c r="I16" s="57">
        <v>58.806904000000003</v>
      </c>
      <c r="J16" s="57">
        <v>61.311124000000007</v>
      </c>
      <c r="K16" s="57">
        <v>60.669870999999944</v>
      </c>
      <c r="L16" s="58"/>
      <c r="M16" s="64"/>
    </row>
    <row r="17" spans="1:13" x14ac:dyDescent="0.25">
      <c r="A17" s="51" t="s">
        <v>87</v>
      </c>
      <c r="B17" s="51" t="s">
        <v>32</v>
      </c>
      <c r="C17" s="53" t="s">
        <v>51</v>
      </c>
      <c r="D17" s="57"/>
      <c r="E17" s="57"/>
      <c r="F17" s="57"/>
      <c r="G17" s="57"/>
      <c r="H17" s="57">
        <v>11.14752</v>
      </c>
      <c r="I17" s="57">
        <v>43.974005000000005</v>
      </c>
      <c r="J17" s="57">
        <v>151.11440571</v>
      </c>
      <c r="K17" s="57">
        <v>518.36719138030003</v>
      </c>
      <c r="L17" s="58"/>
      <c r="M17" s="64"/>
    </row>
    <row r="18" spans="1:13" x14ac:dyDescent="0.25">
      <c r="A18" s="51" t="s">
        <v>87</v>
      </c>
      <c r="B18" s="51" t="s">
        <v>23</v>
      </c>
      <c r="C18" s="53" t="s">
        <v>79</v>
      </c>
      <c r="D18" s="60"/>
      <c r="E18" s="60"/>
      <c r="F18" s="60"/>
      <c r="G18" s="81"/>
      <c r="H18" s="57">
        <v>7.8417000000000001E-2</v>
      </c>
      <c r="I18" s="57">
        <v>0.167048</v>
      </c>
      <c r="J18" s="57">
        <v>0.352128</v>
      </c>
      <c r="K18" s="57">
        <v>3.5728629999999999</v>
      </c>
      <c r="L18" s="58" t="s">
        <v>104</v>
      </c>
      <c r="M18" s="64"/>
    </row>
    <row r="19" spans="1:13" x14ac:dyDescent="0.25">
      <c r="A19" s="51" t="s">
        <v>87</v>
      </c>
      <c r="B19" s="51" t="s">
        <v>33</v>
      </c>
      <c r="C19" s="53" t="s">
        <v>52</v>
      </c>
      <c r="D19" s="57"/>
      <c r="E19" s="57"/>
      <c r="F19" s="57"/>
      <c r="G19" s="57"/>
      <c r="H19" s="57"/>
      <c r="I19" s="57"/>
      <c r="J19" s="57"/>
      <c r="K19" s="57">
        <v>1.637524</v>
      </c>
      <c r="L19" s="62"/>
      <c r="M19" s="64"/>
    </row>
    <row r="20" spans="1:13" x14ac:dyDescent="0.25">
      <c r="A20" s="51" t="s">
        <v>87</v>
      </c>
      <c r="B20" s="51" t="s">
        <v>34</v>
      </c>
      <c r="C20" s="53" t="s">
        <v>53</v>
      </c>
      <c r="D20" s="57"/>
      <c r="E20" s="57"/>
      <c r="F20" s="57"/>
      <c r="G20" s="57"/>
      <c r="H20" s="57"/>
      <c r="I20" s="57"/>
      <c r="J20" s="57"/>
      <c r="K20" s="80">
        <v>1.9353389999999999</v>
      </c>
      <c r="L20" s="62">
        <f>+I20*1000000</f>
        <v>0</v>
      </c>
      <c r="M20" s="64"/>
    </row>
    <row r="21" spans="1:13" x14ac:dyDescent="0.25">
      <c r="A21" s="51" t="s">
        <v>87</v>
      </c>
      <c r="B21" s="51" t="s">
        <v>24</v>
      </c>
      <c r="C21" s="53" t="s">
        <v>80</v>
      </c>
      <c r="D21" s="60"/>
      <c r="E21" s="60"/>
      <c r="F21" s="60"/>
      <c r="G21" s="60"/>
      <c r="H21" s="60"/>
      <c r="I21" s="60"/>
      <c r="J21" s="60"/>
      <c r="K21" s="87">
        <v>3.5875000000000004E-2</v>
      </c>
      <c r="L21" s="58" t="s">
        <v>105</v>
      </c>
      <c r="M21" s="64"/>
    </row>
    <row r="22" spans="1:13" x14ac:dyDescent="0.25">
      <c r="A22" s="51" t="s">
        <v>87</v>
      </c>
      <c r="B22" s="51" t="s">
        <v>35</v>
      </c>
      <c r="C22" s="53" t="s">
        <v>54</v>
      </c>
      <c r="D22" s="57"/>
      <c r="E22" s="57"/>
      <c r="F22" s="57"/>
      <c r="G22" s="57"/>
      <c r="H22" s="57"/>
      <c r="I22" s="57"/>
      <c r="J22" s="57"/>
      <c r="K22" s="88">
        <v>1.6229E-2</v>
      </c>
      <c r="L22" s="58"/>
      <c r="M22" s="64"/>
    </row>
    <row r="23" spans="1:13" x14ac:dyDescent="0.25">
      <c r="A23" s="51" t="s">
        <v>87</v>
      </c>
      <c r="B23" s="51" t="s">
        <v>36</v>
      </c>
      <c r="C23" s="53" t="s">
        <v>55</v>
      </c>
      <c r="D23" s="57"/>
      <c r="E23" s="57"/>
      <c r="F23" s="57"/>
      <c r="G23" s="57"/>
      <c r="H23" s="57"/>
      <c r="I23" s="57"/>
      <c r="J23" s="57"/>
      <c r="K23" s="88">
        <v>1.9646E-2</v>
      </c>
      <c r="L23" s="58"/>
      <c r="M23" s="64"/>
    </row>
    <row r="24" spans="1:13" x14ac:dyDescent="0.25">
      <c r="A24" s="51" t="s">
        <v>87</v>
      </c>
      <c r="B24" s="51" t="s">
        <v>25</v>
      </c>
      <c r="C24" s="53" t="s">
        <v>47</v>
      </c>
      <c r="D24" s="57"/>
      <c r="E24" s="57"/>
      <c r="F24" s="57"/>
      <c r="G24" s="57"/>
      <c r="H24" s="57"/>
      <c r="I24" s="57"/>
      <c r="J24" s="57"/>
      <c r="K24" s="57"/>
      <c r="L24" s="58"/>
      <c r="M24" s="64"/>
    </row>
    <row r="25" spans="1:13" x14ac:dyDescent="0.25">
      <c r="A25" s="51" t="s">
        <v>87</v>
      </c>
      <c r="B25" s="51" t="s">
        <v>26</v>
      </c>
      <c r="C25" s="53" t="s">
        <v>48</v>
      </c>
      <c r="D25" s="57"/>
      <c r="E25" s="57"/>
      <c r="F25" s="57"/>
      <c r="G25" s="57"/>
      <c r="H25" s="57"/>
      <c r="I25" s="57"/>
      <c r="J25" s="57"/>
      <c r="K25" s="57"/>
      <c r="L25" s="58"/>
      <c r="M25" s="64"/>
    </row>
    <row r="26" spans="1:13" x14ac:dyDescent="0.25">
      <c r="A26" s="51" t="s">
        <v>87</v>
      </c>
      <c r="B26" s="51" t="s">
        <v>41</v>
      </c>
      <c r="C26" s="53" t="s">
        <v>49</v>
      </c>
      <c r="D26" s="57"/>
      <c r="E26" s="57"/>
      <c r="F26" s="57"/>
      <c r="G26" s="57"/>
      <c r="H26" s="57"/>
      <c r="I26" s="57"/>
      <c r="J26" s="57"/>
      <c r="K26" s="57"/>
      <c r="L26" s="58"/>
      <c r="M26" s="64"/>
    </row>
    <row r="27" spans="1:13" x14ac:dyDescent="0.25">
      <c r="A27" s="51" t="s">
        <v>87</v>
      </c>
      <c r="B27" s="51" t="s">
        <v>15</v>
      </c>
      <c r="C27" s="53" t="s">
        <v>81</v>
      </c>
      <c r="D27" s="60">
        <f>D28+D29+D30</f>
        <v>0</v>
      </c>
      <c r="E27" s="60">
        <f t="shared" ref="E27:K27" si="1">E28+E29+E30</f>
        <v>0</v>
      </c>
      <c r="F27" s="60">
        <f t="shared" si="1"/>
        <v>0</v>
      </c>
      <c r="G27" s="60">
        <f t="shared" si="1"/>
        <v>0</v>
      </c>
      <c r="H27" s="60">
        <f t="shared" si="1"/>
        <v>0</v>
      </c>
      <c r="I27" s="60">
        <f t="shared" si="1"/>
        <v>0</v>
      </c>
      <c r="J27" s="60">
        <f t="shared" si="1"/>
        <v>0</v>
      </c>
      <c r="K27" s="60">
        <f t="shared" si="1"/>
        <v>0</v>
      </c>
      <c r="L27" s="58"/>
      <c r="M27" s="64"/>
    </row>
    <row r="28" spans="1:13" x14ac:dyDescent="0.25">
      <c r="A28" s="51" t="s">
        <v>87</v>
      </c>
      <c r="B28" s="51" t="s">
        <v>37</v>
      </c>
      <c r="C28" s="53" t="s">
        <v>56</v>
      </c>
      <c r="D28" s="57"/>
      <c r="E28" s="57"/>
      <c r="F28" s="57"/>
      <c r="G28" s="57"/>
      <c r="H28" s="57"/>
      <c r="I28" s="57"/>
      <c r="J28" s="57"/>
      <c r="K28" s="57"/>
      <c r="L28" s="58"/>
      <c r="M28" s="64"/>
    </row>
    <row r="29" spans="1:13" x14ac:dyDescent="0.25">
      <c r="A29" s="51" t="s">
        <v>87</v>
      </c>
      <c r="B29" s="51" t="s">
        <v>38</v>
      </c>
      <c r="C29" s="53" t="s">
        <v>57</v>
      </c>
      <c r="D29" s="57"/>
      <c r="E29" s="57"/>
      <c r="F29" s="57"/>
      <c r="G29" s="57"/>
      <c r="H29" s="57"/>
      <c r="I29" s="57"/>
      <c r="J29" s="57"/>
      <c r="K29" s="57"/>
      <c r="L29" s="58"/>
    </row>
    <row r="30" spans="1:13" x14ac:dyDescent="0.25">
      <c r="A30" s="51" t="s">
        <v>87</v>
      </c>
      <c r="B30" s="51" t="s">
        <v>39</v>
      </c>
      <c r="C30" s="53" t="s">
        <v>58</v>
      </c>
      <c r="D30" s="57"/>
      <c r="E30" s="57"/>
      <c r="F30" s="57"/>
      <c r="G30" s="57"/>
      <c r="H30" s="57"/>
      <c r="I30" s="57"/>
      <c r="J30" s="57"/>
      <c r="K30" s="57"/>
      <c r="L30" s="58"/>
    </row>
    <row r="31" spans="1:13" x14ac:dyDescent="0.25">
      <c r="A31" s="51" t="s">
        <v>87</v>
      </c>
      <c r="B31" s="51" t="s">
        <v>16</v>
      </c>
      <c r="C31" s="53" t="s">
        <v>44</v>
      </c>
      <c r="D31" s="57">
        <v>19.618949000000001</v>
      </c>
      <c r="E31" s="57">
        <v>21.081592000000001</v>
      </c>
      <c r="F31" s="57">
        <v>28.236107000000001</v>
      </c>
      <c r="G31" s="57">
        <v>37.838811</v>
      </c>
      <c r="H31" s="57">
        <v>53.010266000000001</v>
      </c>
      <c r="I31" s="57">
        <v>63.196021999999999</v>
      </c>
      <c r="J31" s="57">
        <v>69.294225999999995</v>
      </c>
      <c r="K31" s="57">
        <v>73.457874000000004</v>
      </c>
      <c r="L31" s="58"/>
    </row>
    <row r="32" spans="1:13" x14ac:dyDescent="0.25">
      <c r="A32" s="51" t="s">
        <v>87</v>
      </c>
      <c r="B32" s="51" t="s">
        <v>17</v>
      </c>
      <c r="C32" s="53" t="s">
        <v>45</v>
      </c>
      <c r="D32" s="57">
        <v>7.8975679999999997</v>
      </c>
      <c r="E32" s="57">
        <v>10.53885921</v>
      </c>
      <c r="F32" s="57">
        <v>14.806730999999999</v>
      </c>
      <c r="G32" s="57">
        <v>10.626857999999999</v>
      </c>
      <c r="H32" s="57">
        <v>15.369598</v>
      </c>
      <c r="I32" s="57">
        <v>20.082611</v>
      </c>
      <c r="J32" s="57">
        <v>24.557676999999998</v>
      </c>
      <c r="K32" s="57">
        <v>25.829967</v>
      </c>
      <c r="L32" s="58"/>
    </row>
    <row r="33" spans="1:14" x14ac:dyDescent="0.25">
      <c r="A33" s="51" t="s">
        <v>87</v>
      </c>
      <c r="B33" s="51" t="s">
        <v>18</v>
      </c>
      <c r="C33" s="53" t="s">
        <v>43</v>
      </c>
      <c r="D33" s="57"/>
      <c r="E33" s="57"/>
      <c r="F33" s="57"/>
      <c r="G33" s="57"/>
      <c r="H33" s="57"/>
      <c r="I33" s="57"/>
      <c r="J33" s="57"/>
      <c r="K33" s="57"/>
      <c r="L33" s="58"/>
    </row>
    <row r="34" spans="1:14" x14ac:dyDescent="0.25">
      <c r="A34" s="51" t="s">
        <v>87</v>
      </c>
      <c r="B34" s="51" t="s">
        <v>19</v>
      </c>
      <c r="C34" s="53" t="s">
        <v>82</v>
      </c>
      <c r="D34" s="60">
        <f>D35+D36+D37</f>
        <v>5.8611110000000002</v>
      </c>
      <c r="E34" s="60">
        <f t="shared" ref="E34:K34" si="2">E35+E36+E37</f>
        <v>5.6013649999999995</v>
      </c>
      <c r="F34" s="60">
        <f t="shared" si="2"/>
        <v>5.2139129999999998</v>
      </c>
      <c r="G34" s="60">
        <f t="shared" si="2"/>
        <v>2.9190490000000002</v>
      </c>
      <c r="H34" s="60">
        <f t="shared" si="2"/>
        <v>3.1051479999999998</v>
      </c>
      <c r="I34" s="60">
        <f t="shared" si="2"/>
        <v>2.8505570000000002</v>
      </c>
      <c r="J34" s="60">
        <f t="shared" si="2"/>
        <v>2.6210749999999998</v>
      </c>
      <c r="K34" s="60">
        <f t="shared" si="2"/>
        <v>2.4181780000000002</v>
      </c>
      <c r="L34" s="58"/>
    </row>
    <row r="35" spans="1:14" x14ac:dyDescent="0.25">
      <c r="A35" s="51" t="s">
        <v>87</v>
      </c>
      <c r="B35" s="51" t="s">
        <v>28</v>
      </c>
      <c r="C35" s="53" t="s">
        <v>59</v>
      </c>
      <c r="D35" s="57">
        <v>4.0036680000000002</v>
      </c>
      <c r="E35" s="57">
        <v>3.857326</v>
      </c>
      <c r="F35" s="57">
        <v>3.6248320000000001</v>
      </c>
      <c r="G35" s="57">
        <v>2.0751040000000001</v>
      </c>
      <c r="H35" s="57">
        <v>2.2536239999999998</v>
      </c>
      <c r="I35" s="57">
        <v>2.0807910000000001</v>
      </c>
      <c r="J35" s="57">
        <v>1.9582299999999999</v>
      </c>
      <c r="K35" s="57">
        <v>1.843226</v>
      </c>
      <c r="L35" s="58"/>
    </row>
    <row r="36" spans="1:14" x14ac:dyDescent="0.25">
      <c r="A36" s="51" t="s">
        <v>87</v>
      </c>
      <c r="B36" s="51" t="s">
        <v>29</v>
      </c>
      <c r="C36" s="53" t="s">
        <v>60</v>
      </c>
      <c r="D36" s="57">
        <v>1.857443</v>
      </c>
      <c r="E36" s="57">
        <v>1.7440389999999999</v>
      </c>
      <c r="F36" s="57">
        <v>1.589081</v>
      </c>
      <c r="G36" s="57">
        <v>0.84394499999999995</v>
      </c>
      <c r="H36" s="57">
        <v>0.85152399999999995</v>
      </c>
      <c r="I36" s="57">
        <v>0.76976599999999995</v>
      </c>
      <c r="J36" s="57">
        <v>0.66284500000000002</v>
      </c>
      <c r="K36" s="57">
        <v>0.57495200000000002</v>
      </c>
      <c r="L36" s="58" t="s">
        <v>106</v>
      </c>
    </row>
    <row r="37" spans="1:14" x14ac:dyDescent="0.25">
      <c r="A37" s="51" t="s">
        <v>87</v>
      </c>
      <c r="B37" s="51" t="s">
        <v>30</v>
      </c>
      <c r="C37" s="53" t="s">
        <v>61</v>
      </c>
      <c r="D37" s="57"/>
      <c r="E37" s="57"/>
      <c r="F37" s="57"/>
      <c r="G37" s="57"/>
      <c r="H37" s="57"/>
      <c r="I37" s="57"/>
      <c r="J37" s="57"/>
      <c r="K37" s="57"/>
      <c r="L37" s="58"/>
    </row>
    <row r="38" spans="1:14" x14ac:dyDescent="0.25">
      <c r="A38" s="51" t="s">
        <v>87</v>
      </c>
      <c r="B38" s="51" t="s">
        <v>40</v>
      </c>
      <c r="C38" s="53" t="s">
        <v>62</v>
      </c>
      <c r="D38" s="57"/>
      <c r="E38" s="57"/>
      <c r="F38" s="57"/>
      <c r="G38" s="57"/>
      <c r="H38" s="57"/>
      <c r="I38" s="57"/>
      <c r="J38" s="57"/>
      <c r="K38" s="57"/>
      <c r="L38" s="58"/>
    </row>
    <row r="39" spans="1:14" x14ac:dyDescent="0.25">
      <c r="A39" s="51" t="s">
        <v>88</v>
      </c>
      <c r="B39" s="51" t="s">
        <v>27</v>
      </c>
      <c r="C39" s="53" t="s">
        <v>63</v>
      </c>
      <c r="D39" s="60">
        <v>79031.01024410539</v>
      </c>
      <c r="E39" s="60">
        <v>81574.9568395979</v>
      </c>
      <c r="F39" s="60">
        <v>90392.197116330324</v>
      </c>
      <c r="G39" s="60">
        <v>79297.658180079074</v>
      </c>
      <c r="H39" s="60">
        <v>96724.349115261837</v>
      </c>
      <c r="I39" s="60">
        <v>112422.59827796803</v>
      </c>
      <c r="J39" s="60">
        <v>123601.77679079922</v>
      </c>
      <c r="K39" s="60">
        <v>143559.15573576526</v>
      </c>
      <c r="L39" s="58"/>
    </row>
    <row r="40" spans="1:14" ht="14.4" x14ac:dyDescent="0.3">
      <c r="A40" s="51" t="s">
        <v>88</v>
      </c>
      <c r="B40" s="51" t="s">
        <v>14</v>
      </c>
      <c r="C40" s="53" t="s">
        <v>83</v>
      </c>
      <c r="D40" s="60">
        <v>43190.722000911141</v>
      </c>
      <c r="E40" s="60">
        <v>49833.175516448646</v>
      </c>
      <c r="F40" s="60">
        <v>56980.51003477729</v>
      </c>
      <c r="G40" s="60">
        <v>58025.520441856293</v>
      </c>
      <c r="H40" s="60">
        <v>73684.942748916976</v>
      </c>
      <c r="I40" s="60">
        <v>89222.566706881116</v>
      </c>
      <c r="J40" s="60">
        <v>101707.26615854332</v>
      </c>
      <c r="K40" s="60">
        <v>122380.52928489604</v>
      </c>
      <c r="L40" s="58"/>
      <c r="M40" s="63"/>
      <c r="N40" s="65"/>
    </row>
    <row r="41" spans="1:14" ht="14.4" x14ac:dyDescent="0.3">
      <c r="A41" s="51" t="s">
        <v>88</v>
      </c>
      <c r="B41" s="51" t="s">
        <v>20</v>
      </c>
      <c r="C41" s="53" t="s">
        <v>46</v>
      </c>
      <c r="D41" s="57">
        <v>16413.25365115254</v>
      </c>
      <c r="E41" s="57">
        <v>17984.867798576543</v>
      </c>
      <c r="F41" s="57">
        <v>18939.016376136882</v>
      </c>
      <c r="G41" s="57">
        <v>19184.953305192328</v>
      </c>
      <c r="H41" s="57">
        <v>24470.97660792774</v>
      </c>
      <c r="I41" s="57">
        <v>27345.668809249626</v>
      </c>
      <c r="J41" s="57">
        <v>31630.340263327693</v>
      </c>
      <c r="K41" s="60">
        <v>31845.108972933063</v>
      </c>
      <c r="L41" s="58" t="s">
        <v>102</v>
      </c>
      <c r="M41" s="63"/>
      <c r="N41" s="65"/>
    </row>
    <row r="42" spans="1:14" x14ac:dyDescent="0.25">
      <c r="A42" s="51" t="s">
        <v>88</v>
      </c>
      <c r="B42" s="51" t="s">
        <v>21</v>
      </c>
      <c r="C42" s="53" t="s">
        <v>78</v>
      </c>
      <c r="D42" s="60">
        <v>26777.468349758601</v>
      </c>
      <c r="E42" s="60">
        <v>31848.307717872103</v>
      </c>
      <c r="F42" s="60">
        <v>38041.493658640407</v>
      </c>
      <c r="G42" s="60">
        <v>38786.350770851022</v>
      </c>
      <c r="H42" s="60">
        <v>49115.290880156623</v>
      </c>
      <c r="I42" s="60">
        <v>61744.087994278016</v>
      </c>
      <c r="J42" s="60">
        <v>69867.327090473816</v>
      </c>
      <c r="K42" s="60">
        <v>90135.989819113587</v>
      </c>
      <c r="L42" s="58" t="s">
        <v>103</v>
      </c>
      <c r="N42" s="65"/>
    </row>
    <row r="43" spans="1:14" x14ac:dyDescent="0.25">
      <c r="A43" s="51" t="s">
        <v>88</v>
      </c>
      <c r="B43" s="51" t="s">
        <v>31</v>
      </c>
      <c r="C43" s="53" t="s">
        <v>50</v>
      </c>
      <c r="D43" s="57">
        <v>26777.468349758601</v>
      </c>
      <c r="E43" s="57">
        <v>31848.307717872103</v>
      </c>
      <c r="F43" s="57">
        <v>38041.493658640407</v>
      </c>
      <c r="G43" s="57">
        <v>38749.992856992831</v>
      </c>
      <c r="H43" s="57">
        <v>48649.516399349275</v>
      </c>
      <c r="I43" s="57">
        <v>58948.138501348687</v>
      </c>
      <c r="J43" s="57">
        <v>60601.924651503672</v>
      </c>
      <c r="K43" s="60">
        <v>64344.030389552325</v>
      </c>
      <c r="L43" s="58"/>
      <c r="N43" s="65"/>
    </row>
    <row r="44" spans="1:14" x14ac:dyDescent="0.25">
      <c r="A44" s="51" t="s">
        <v>88</v>
      </c>
      <c r="B44" s="51" t="s">
        <v>32</v>
      </c>
      <c r="C44" s="53" t="s">
        <v>51</v>
      </c>
      <c r="D44" s="57"/>
      <c r="E44" s="57"/>
      <c r="F44" s="57"/>
      <c r="G44" s="57">
        <v>36.357913858192418</v>
      </c>
      <c r="H44" s="57">
        <v>465.77448080734695</v>
      </c>
      <c r="I44" s="57">
        <v>2795.9494929293296</v>
      </c>
      <c r="J44" s="57">
        <v>9265.4024389701517</v>
      </c>
      <c r="K44" s="60">
        <v>25791.959429561266</v>
      </c>
      <c r="L44" s="58"/>
      <c r="N44" s="65"/>
    </row>
    <row r="45" spans="1:14" x14ac:dyDescent="0.25">
      <c r="A45" s="51" t="s">
        <v>88</v>
      </c>
      <c r="B45" s="51" t="s">
        <v>23</v>
      </c>
      <c r="C45" s="53" t="s">
        <v>79</v>
      </c>
      <c r="D45" s="60"/>
      <c r="E45" s="60"/>
      <c r="F45" s="60"/>
      <c r="G45" s="60">
        <v>54.216365812944602</v>
      </c>
      <c r="H45" s="60">
        <v>98.205893931749273</v>
      </c>
      <c r="I45" s="60">
        <v>132.54273559253659</v>
      </c>
      <c r="J45" s="60">
        <v>207.63290953626779</v>
      </c>
      <c r="K45" s="60">
        <v>387.76379285405369</v>
      </c>
      <c r="L45" s="58" t="s">
        <v>104</v>
      </c>
      <c r="N45" s="65"/>
    </row>
    <row r="46" spans="1:14" x14ac:dyDescent="0.25">
      <c r="A46" s="51" t="s">
        <v>88</v>
      </c>
      <c r="B46" s="51" t="s">
        <v>33</v>
      </c>
      <c r="C46" s="53" t="s">
        <v>52</v>
      </c>
      <c r="D46" s="57"/>
      <c r="E46" s="57"/>
      <c r="F46" s="57"/>
      <c r="G46" s="57">
        <v>54.216365812944602</v>
      </c>
      <c r="H46" s="57">
        <v>98.205893931749273</v>
      </c>
      <c r="I46" s="57">
        <v>132.52830410565613</v>
      </c>
      <c r="J46" s="57">
        <v>204.18721341790044</v>
      </c>
      <c r="K46" s="57">
        <v>243.21360240437411</v>
      </c>
      <c r="L46" s="58"/>
      <c r="N46" s="65"/>
    </row>
    <row r="47" spans="1:14" x14ac:dyDescent="0.25">
      <c r="A47" s="51" t="s">
        <v>88</v>
      </c>
      <c r="B47" s="51" t="s">
        <v>34</v>
      </c>
      <c r="C47" s="53" t="s">
        <v>53</v>
      </c>
      <c r="D47" s="57"/>
      <c r="E47" s="57"/>
      <c r="F47" s="57"/>
      <c r="G47" s="57"/>
      <c r="H47" s="57"/>
      <c r="I47" s="57"/>
      <c r="J47" s="57">
        <v>3.4456961183673531</v>
      </c>
      <c r="K47" s="57">
        <v>144.55019044967958</v>
      </c>
      <c r="L47" s="58"/>
      <c r="N47" s="65"/>
    </row>
    <row r="48" spans="1:14" x14ac:dyDescent="0.25">
      <c r="A48" s="51" t="s">
        <v>88</v>
      </c>
      <c r="B48" s="51" t="s">
        <v>24</v>
      </c>
      <c r="C48" s="53" t="s">
        <v>80</v>
      </c>
      <c r="D48" s="60"/>
      <c r="E48" s="60"/>
      <c r="F48" s="60"/>
      <c r="G48" s="60"/>
      <c r="H48" s="79">
        <v>0.46936690087463551</v>
      </c>
      <c r="I48" s="79">
        <v>0.26716776093294464</v>
      </c>
      <c r="J48" s="60">
        <v>1.9658952055393588</v>
      </c>
      <c r="K48" s="60">
        <v>11.666699995335275</v>
      </c>
      <c r="L48" s="58" t="s">
        <v>105</v>
      </c>
      <c r="N48" s="65"/>
    </row>
    <row r="49" spans="1:14" x14ac:dyDescent="0.25">
      <c r="A49" s="51" t="s">
        <v>88</v>
      </c>
      <c r="B49" s="51" t="s">
        <v>35</v>
      </c>
      <c r="C49" s="53" t="s">
        <v>54</v>
      </c>
      <c r="D49" s="57"/>
      <c r="E49" s="57"/>
      <c r="F49" s="57"/>
      <c r="G49" s="57"/>
      <c r="H49" s="80">
        <v>0.46936690087463551</v>
      </c>
      <c r="I49" s="80">
        <v>0.26716776093294464</v>
      </c>
      <c r="J49" s="57">
        <v>1.9658952055393588</v>
      </c>
      <c r="K49" s="57">
        <v>8.5861647577259461</v>
      </c>
      <c r="L49" s="58"/>
      <c r="N49" s="65"/>
    </row>
    <row r="50" spans="1:14" x14ac:dyDescent="0.25">
      <c r="A50" s="51" t="s">
        <v>88</v>
      </c>
      <c r="B50" s="51" t="s">
        <v>36</v>
      </c>
      <c r="C50" s="53" t="s">
        <v>55</v>
      </c>
      <c r="D50" s="57"/>
      <c r="E50" s="57"/>
      <c r="F50" s="57"/>
      <c r="G50" s="57"/>
      <c r="H50" s="80"/>
      <c r="I50" s="80"/>
      <c r="J50" s="59"/>
      <c r="K50" s="57">
        <v>3.0805352376093285</v>
      </c>
      <c r="L50" s="58"/>
      <c r="N50" s="65"/>
    </row>
    <row r="51" spans="1:14" x14ac:dyDescent="0.25">
      <c r="A51" s="51" t="s">
        <v>88</v>
      </c>
      <c r="B51" s="51" t="s">
        <v>25</v>
      </c>
      <c r="C51" s="53" t="s">
        <v>47</v>
      </c>
      <c r="D51" s="57"/>
      <c r="E51" s="57"/>
      <c r="F51" s="57"/>
      <c r="G51" s="57"/>
      <c r="H51" s="57"/>
      <c r="I51" s="57"/>
      <c r="J51" s="57"/>
      <c r="K51" s="57"/>
      <c r="L51" s="58"/>
    </row>
    <row r="52" spans="1:14" x14ac:dyDescent="0.25">
      <c r="A52" s="51" t="s">
        <v>88</v>
      </c>
      <c r="B52" s="51" t="s">
        <v>26</v>
      </c>
      <c r="C52" s="53" t="s">
        <v>48</v>
      </c>
      <c r="D52" s="57"/>
      <c r="E52" s="57"/>
      <c r="F52" s="57"/>
      <c r="G52" s="57"/>
      <c r="H52" s="57"/>
      <c r="I52" s="57"/>
      <c r="J52" s="57"/>
      <c r="K52" s="57"/>
      <c r="L52" s="58"/>
    </row>
    <row r="53" spans="1:14" x14ac:dyDescent="0.25">
      <c r="A53" s="51" t="s">
        <v>88</v>
      </c>
      <c r="B53" s="51" t="s">
        <v>41</v>
      </c>
      <c r="C53" s="53" t="s">
        <v>49</v>
      </c>
      <c r="D53" s="57"/>
      <c r="E53" s="57"/>
      <c r="F53" s="57"/>
      <c r="G53" s="57"/>
      <c r="H53" s="57"/>
      <c r="I53" s="57"/>
      <c r="J53" s="57"/>
      <c r="K53" s="57"/>
      <c r="L53" s="58"/>
    </row>
    <row r="54" spans="1:14" x14ac:dyDescent="0.25">
      <c r="A54" s="51" t="s">
        <v>88</v>
      </c>
      <c r="B54" s="51" t="s">
        <v>15</v>
      </c>
      <c r="C54" s="53" t="s">
        <v>81</v>
      </c>
      <c r="D54" s="60">
        <f>D55+D56+D57</f>
        <v>0</v>
      </c>
      <c r="E54" s="60">
        <f t="shared" ref="E54:K54" si="3">E55+E56+E57</f>
        <v>0</v>
      </c>
      <c r="F54" s="60">
        <f t="shared" si="3"/>
        <v>0</v>
      </c>
      <c r="G54" s="60">
        <f t="shared" si="3"/>
        <v>0</v>
      </c>
      <c r="H54" s="60">
        <f t="shared" si="3"/>
        <v>0</v>
      </c>
      <c r="I54" s="60">
        <f t="shared" si="3"/>
        <v>0</v>
      </c>
      <c r="J54" s="60">
        <f t="shared" si="3"/>
        <v>0</v>
      </c>
      <c r="K54" s="60">
        <f t="shared" si="3"/>
        <v>0</v>
      </c>
      <c r="L54" s="58"/>
    </row>
    <row r="55" spans="1:14" x14ac:dyDescent="0.25">
      <c r="A55" s="51" t="s">
        <v>88</v>
      </c>
      <c r="B55" s="51" t="s">
        <v>37</v>
      </c>
      <c r="C55" s="53" t="s">
        <v>56</v>
      </c>
      <c r="D55" s="57"/>
      <c r="E55" s="57"/>
      <c r="F55" s="57"/>
      <c r="G55" s="57"/>
      <c r="H55" s="57"/>
      <c r="I55" s="57"/>
      <c r="J55" s="57"/>
      <c r="K55" s="57"/>
      <c r="L55" s="58"/>
    </row>
    <row r="56" spans="1:14" x14ac:dyDescent="0.25">
      <c r="A56" s="51" t="s">
        <v>88</v>
      </c>
      <c r="B56" s="51" t="s">
        <v>38</v>
      </c>
      <c r="C56" s="53" t="s">
        <v>57</v>
      </c>
      <c r="D56" s="57"/>
      <c r="E56" s="57"/>
      <c r="F56" s="57"/>
      <c r="G56" s="57"/>
      <c r="H56" s="57"/>
      <c r="I56" s="57"/>
      <c r="J56" s="57"/>
      <c r="K56" s="57"/>
      <c r="L56" s="58"/>
    </row>
    <row r="57" spans="1:14" x14ac:dyDescent="0.25">
      <c r="A57" s="51" t="s">
        <v>88</v>
      </c>
      <c r="B57" s="51" t="s">
        <v>39</v>
      </c>
      <c r="C57" s="53" t="s">
        <v>58</v>
      </c>
      <c r="D57" s="57"/>
      <c r="E57" s="57"/>
      <c r="F57" s="57"/>
      <c r="G57" s="57"/>
      <c r="H57" s="57"/>
      <c r="I57" s="57"/>
      <c r="J57" s="57"/>
      <c r="K57" s="57"/>
      <c r="L57" s="58"/>
    </row>
    <row r="58" spans="1:14" x14ac:dyDescent="0.25">
      <c r="A58" s="51" t="s">
        <v>88</v>
      </c>
      <c r="B58" s="51" t="s">
        <v>16</v>
      </c>
      <c r="C58" s="53" t="s">
        <v>44</v>
      </c>
      <c r="D58" s="57">
        <v>928.8377447841699</v>
      </c>
      <c r="E58" s="57">
        <v>852.54101830889238</v>
      </c>
      <c r="F58" s="57">
        <v>896.20352320813686</v>
      </c>
      <c r="G58" s="57">
        <v>971.40995977140415</v>
      </c>
      <c r="H58" s="57">
        <v>1305.5743135673131</v>
      </c>
      <c r="I58" s="57">
        <v>1417.5429420832036</v>
      </c>
      <c r="J58" s="57">
        <v>1902.2548946444001</v>
      </c>
      <c r="K58" s="57">
        <v>1671.3147106197493</v>
      </c>
      <c r="L58" s="58"/>
    </row>
    <row r="59" spans="1:14" x14ac:dyDescent="0.25">
      <c r="A59" s="51" t="s">
        <v>88</v>
      </c>
      <c r="B59" s="51" t="s">
        <v>17</v>
      </c>
      <c r="C59" s="53" t="s">
        <v>45</v>
      </c>
      <c r="D59" s="57">
        <v>618.47907241393978</v>
      </c>
      <c r="E59" s="57">
        <v>756.35584739139108</v>
      </c>
      <c r="F59" s="57">
        <v>905.94299729702982</v>
      </c>
      <c r="G59" s="57">
        <v>628.69153238169781</v>
      </c>
      <c r="H59" s="57">
        <v>866.44913142194673</v>
      </c>
      <c r="I59" s="57">
        <v>1051.448940600279</v>
      </c>
      <c r="J59" s="57">
        <v>1314.8823575053561</v>
      </c>
      <c r="K59" s="57">
        <v>1149.9896750271259</v>
      </c>
      <c r="L59" s="58"/>
    </row>
    <row r="60" spans="1:14" x14ac:dyDescent="0.25">
      <c r="A60" s="51" t="s">
        <v>88</v>
      </c>
      <c r="B60" s="51" t="s">
        <v>18</v>
      </c>
      <c r="C60" s="53" t="s">
        <v>43</v>
      </c>
      <c r="D60" s="57"/>
      <c r="E60" s="57"/>
      <c r="F60" s="57"/>
      <c r="G60" s="57"/>
      <c r="H60" s="57"/>
      <c r="I60" s="57"/>
      <c r="J60" s="57"/>
      <c r="K60" s="57"/>
      <c r="L60" s="58"/>
    </row>
    <row r="61" spans="1:14" x14ac:dyDescent="0.25">
      <c r="A61" s="51" t="s">
        <v>88</v>
      </c>
      <c r="B61" s="51" t="s">
        <v>19</v>
      </c>
      <c r="C61" s="53" t="s">
        <v>82</v>
      </c>
      <c r="D61" s="60">
        <f>D62+D63+D64</f>
        <v>34292.971425996147</v>
      </c>
      <c r="E61" s="60">
        <f t="shared" ref="E61:K61" si="4">E62+E63+E64</f>
        <v>30132.884457448963</v>
      </c>
      <c r="F61" s="60">
        <f t="shared" si="4"/>
        <v>31609.540561047863</v>
      </c>
      <c r="G61" s="60">
        <f t="shared" si="4"/>
        <v>19672.036246069685</v>
      </c>
      <c r="H61" s="60">
        <f t="shared" si="4"/>
        <v>20867.382921355602</v>
      </c>
      <c r="I61" s="60">
        <f t="shared" si="4"/>
        <v>20731.039688403434</v>
      </c>
      <c r="J61" s="60">
        <f t="shared" si="4"/>
        <v>18677.373380106153</v>
      </c>
      <c r="K61" s="60">
        <f t="shared" si="4"/>
        <v>18357.322065222364</v>
      </c>
      <c r="L61" s="58"/>
    </row>
    <row r="62" spans="1:14" x14ac:dyDescent="0.25">
      <c r="A62" s="51" t="s">
        <v>88</v>
      </c>
      <c r="B62" s="51" t="s">
        <v>28</v>
      </c>
      <c r="C62" s="53" t="s">
        <v>59</v>
      </c>
      <c r="D62" s="57">
        <v>22157.317505169445</v>
      </c>
      <c r="E62" s="57">
        <v>18741.870598844209</v>
      </c>
      <c r="F62" s="57">
        <v>21176.682156166728</v>
      </c>
      <c r="G62" s="57">
        <v>13375.565084076856</v>
      </c>
      <c r="H62" s="57">
        <v>14012.753087347233</v>
      </c>
      <c r="I62" s="57">
        <v>14082.683849864196</v>
      </c>
      <c r="J62" s="57">
        <v>13149.824477930933</v>
      </c>
      <c r="K62" s="57">
        <v>13324.744851023501</v>
      </c>
      <c r="L62" s="58"/>
    </row>
    <row r="63" spans="1:14" x14ac:dyDescent="0.25">
      <c r="A63" s="51" t="s">
        <v>88</v>
      </c>
      <c r="B63" s="51" t="s">
        <v>29</v>
      </c>
      <c r="C63" s="53" t="s">
        <v>60</v>
      </c>
      <c r="D63" s="57">
        <v>12135.653920826704</v>
      </c>
      <c r="E63" s="57">
        <v>11391.013858604754</v>
      </c>
      <c r="F63" s="57">
        <v>10432.858404881137</v>
      </c>
      <c r="G63" s="57">
        <v>6296.4711619928285</v>
      </c>
      <c r="H63" s="57">
        <v>6854.6298340083667</v>
      </c>
      <c r="I63" s="57">
        <v>6648.3558385392407</v>
      </c>
      <c r="J63" s="57">
        <v>5527.5489021752182</v>
      </c>
      <c r="K63" s="57">
        <v>5032.5772141988627</v>
      </c>
      <c r="L63" s="58" t="s">
        <v>106</v>
      </c>
    </row>
    <row r="64" spans="1:14" x14ac:dyDescent="0.25">
      <c r="A64" s="51" t="s">
        <v>88</v>
      </c>
      <c r="B64" s="51" t="s">
        <v>30</v>
      </c>
      <c r="C64" s="53" t="s">
        <v>61</v>
      </c>
      <c r="D64" s="57"/>
      <c r="E64" s="57"/>
      <c r="F64" s="57"/>
      <c r="G64" s="57"/>
      <c r="H64" s="57"/>
      <c r="I64" s="57"/>
      <c r="J64" s="57"/>
      <c r="K64" s="57"/>
      <c r="L64" s="58"/>
    </row>
    <row r="65" spans="1:12" x14ac:dyDescent="0.25">
      <c r="A65" s="51" t="s">
        <v>88</v>
      </c>
      <c r="B65" s="51" t="s">
        <v>40</v>
      </c>
      <c r="C65" s="53" t="s">
        <v>62</v>
      </c>
      <c r="D65" s="57"/>
      <c r="E65" s="57"/>
      <c r="F65" s="57"/>
      <c r="G65" s="57"/>
      <c r="H65" s="57"/>
      <c r="I65" s="57"/>
      <c r="J65" s="57"/>
      <c r="K65" s="57"/>
      <c r="L65" s="58"/>
    </row>
    <row r="66" spans="1:12" x14ac:dyDescent="0.25">
      <c r="A66" s="51" t="s">
        <v>89</v>
      </c>
      <c r="B66" s="51" t="s">
        <v>85</v>
      </c>
      <c r="C66" s="53"/>
      <c r="D66" s="57">
        <v>0.137743</v>
      </c>
      <c r="E66" s="57">
        <v>0.13645299999999999</v>
      </c>
      <c r="F66" s="57">
        <v>0.15304100000000001</v>
      </c>
      <c r="G66" s="57">
        <v>0.14846699999999999</v>
      </c>
      <c r="H66" s="57">
        <v>0.17538500000000001</v>
      </c>
      <c r="I66" s="57">
        <v>0.18137800000000001</v>
      </c>
      <c r="J66" s="57">
        <v>0.18904699999999999</v>
      </c>
      <c r="K66" s="57">
        <v>0.20685500000000001</v>
      </c>
      <c r="L66" s="58" t="s">
        <v>107</v>
      </c>
    </row>
    <row r="67" spans="1:12" x14ac:dyDescent="0.25">
      <c r="A67" s="51" t="s">
        <v>89</v>
      </c>
      <c r="B67" s="51" t="s">
        <v>86</v>
      </c>
      <c r="C67" s="53"/>
      <c r="D67" s="57"/>
      <c r="E67" s="57"/>
      <c r="F67" s="57"/>
      <c r="G67" s="57"/>
      <c r="H67" s="57"/>
      <c r="I67" s="57"/>
      <c r="J67" s="57"/>
      <c r="K67" s="57"/>
      <c r="L67" s="58"/>
    </row>
    <row r="68" spans="1:12" x14ac:dyDescent="0.25">
      <c r="A68" s="51" t="s">
        <v>90</v>
      </c>
      <c r="B68" s="51" t="s">
        <v>85</v>
      </c>
      <c r="C68" s="53"/>
      <c r="D68" s="57">
        <v>83588.353981679145</v>
      </c>
      <c r="E68" s="57">
        <v>92526.321536197473</v>
      </c>
      <c r="F68" s="57">
        <v>88336.172237468883</v>
      </c>
      <c r="G68" s="57">
        <v>83767.293205078211</v>
      </c>
      <c r="H68" s="57">
        <v>84543.480817834934</v>
      </c>
      <c r="I68" s="57">
        <v>96714.915095809076</v>
      </c>
      <c r="J68" s="57">
        <v>78028.472046104769</v>
      </c>
      <c r="K68" s="57">
        <v>74386.6111519322</v>
      </c>
      <c r="L68" s="58" t="s">
        <v>107</v>
      </c>
    </row>
    <row r="69" spans="1:12" x14ac:dyDescent="0.25">
      <c r="A69" s="51" t="s">
        <v>90</v>
      </c>
      <c r="B69" s="51" t="s">
        <v>86</v>
      </c>
      <c r="C69" s="53"/>
      <c r="D69" s="57"/>
      <c r="E69" s="57"/>
      <c r="F69" s="57"/>
      <c r="G69" s="57"/>
      <c r="H69" s="57"/>
      <c r="I69" s="57"/>
      <c r="J69" s="57"/>
      <c r="K69" s="57"/>
      <c r="L69" s="58"/>
    </row>
    <row r="70" spans="1:12" x14ac:dyDescent="0.25">
      <c r="A70" s="66" t="s">
        <v>108</v>
      </c>
    </row>
    <row r="71" spans="1:12" ht="14.4" x14ac:dyDescent="0.3">
      <c r="B71" s="70"/>
      <c r="C71" s="71"/>
      <c r="D71" s="72"/>
      <c r="E71" s="72"/>
      <c r="F71" s="72"/>
      <c r="G71" s="72"/>
      <c r="H71" s="72"/>
      <c r="I71" s="72"/>
      <c r="J71" s="72"/>
      <c r="K71" s="72"/>
    </row>
    <row r="72" spans="1:12" ht="14.4" x14ac:dyDescent="0.3">
      <c r="A72" s="73" t="s">
        <v>64</v>
      </c>
      <c r="B72" s="70"/>
      <c r="C72" s="71"/>
      <c r="D72" s="54">
        <v>2017</v>
      </c>
      <c r="E72" s="54">
        <v>2018</v>
      </c>
      <c r="F72" s="54">
        <v>2019</v>
      </c>
      <c r="G72" s="54">
        <v>2020</v>
      </c>
      <c r="H72" s="54">
        <v>2021</v>
      </c>
      <c r="I72" s="54">
        <v>2022</v>
      </c>
      <c r="J72" s="54">
        <v>2023</v>
      </c>
      <c r="K72" s="54">
        <v>2024</v>
      </c>
      <c r="L72" s="55" t="s">
        <v>22</v>
      </c>
    </row>
    <row r="73" spans="1:12" ht="14.4" x14ac:dyDescent="0.3">
      <c r="A73" s="51" t="s">
        <v>66</v>
      </c>
      <c r="B73" s="74"/>
      <c r="C73" s="75"/>
      <c r="D73" s="76">
        <f>IFERROR(D39/D3,"")</f>
        <v>2.0917619518297061</v>
      </c>
      <c r="E73" s="76">
        <f t="shared" ref="E73:K73" si="5">IFERROR(E39/E3,"")</f>
        <v>2.0101617638171763</v>
      </c>
      <c r="F73" s="76">
        <f t="shared" si="5"/>
        <v>2.1943372219512289</v>
      </c>
      <c r="G73" s="76">
        <f t="shared" si="5"/>
        <v>2.1491729384958687</v>
      </c>
      <c r="H73" s="76">
        <f t="shared" si="5"/>
        <v>2.3763602956172751</v>
      </c>
      <c r="I73" s="76">
        <f t="shared" si="5"/>
        <v>2.5360935129232551</v>
      </c>
      <c r="J73" s="76">
        <f t="shared" si="5"/>
        <v>2.718651287939867</v>
      </c>
      <c r="K73" s="76">
        <f t="shared" si="5"/>
        <v>3.0565980888528559</v>
      </c>
      <c r="L73" s="58"/>
    </row>
    <row r="74" spans="1:12" ht="14.4" x14ac:dyDescent="0.3">
      <c r="A74" s="51" t="s">
        <v>65</v>
      </c>
      <c r="B74" s="74" t="s">
        <v>75</v>
      </c>
      <c r="C74" s="75"/>
      <c r="D74" s="76">
        <f>IFERROR(D12/D2,"")</f>
        <v>16.921624473253864</v>
      </c>
      <c r="E74" s="76">
        <f t="shared" ref="E74:K74" si="6">IFERROR(E12/E2,"")</f>
        <v>18.323144582070757</v>
      </c>
      <c r="F74" s="76">
        <f t="shared" si="6"/>
        <v>19.229302468249152</v>
      </c>
      <c r="G74" s="76">
        <f t="shared" si="6"/>
        <v>20.50506453878651</v>
      </c>
      <c r="H74" s="76">
        <f t="shared" si="6"/>
        <v>28.786848053808594</v>
      </c>
      <c r="I74" s="76">
        <f t="shared" si="6"/>
        <v>37.230646694500606</v>
      </c>
      <c r="J74" s="76">
        <f t="shared" si="6"/>
        <v>60.197099063422407</v>
      </c>
      <c r="K74" s="76">
        <f t="shared" si="6"/>
        <v>125.73662723208587</v>
      </c>
      <c r="L74" s="58"/>
    </row>
    <row r="75" spans="1:12" ht="14.4" x14ac:dyDescent="0.3">
      <c r="A75" s="51" t="s">
        <v>65</v>
      </c>
      <c r="B75" s="74" t="s">
        <v>68</v>
      </c>
      <c r="C75" s="75"/>
      <c r="D75" s="76">
        <f>IFERROR(D13/D2,"")</f>
        <v>12.139972537213366</v>
      </c>
      <c r="E75" s="76">
        <f t="shared" ref="E75:K75" si="7">IFERROR(E13/E2,"")</f>
        <v>13.108196623927288</v>
      </c>
      <c r="F75" s="76">
        <f t="shared" si="7"/>
        <v>12.615331247128635</v>
      </c>
      <c r="G75" s="76">
        <f t="shared" si="7"/>
        <v>13.61339187364263</v>
      </c>
      <c r="H75" s="76">
        <f t="shared" si="7"/>
        <v>19.402557446853759</v>
      </c>
      <c r="I75" s="76">
        <f t="shared" si="7"/>
        <v>26.16066571144929</v>
      </c>
      <c r="J75" s="76">
        <f t="shared" si="7"/>
        <v>47.720565816013739</v>
      </c>
      <c r="K75" s="76">
        <f t="shared" si="7"/>
        <v>112.50103381742545</v>
      </c>
      <c r="L75" s="58"/>
    </row>
    <row r="76" spans="1:12" ht="14.4" x14ac:dyDescent="0.3">
      <c r="A76" s="51" t="s">
        <v>65</v>
      </c>
      <c r="B76" s="74" t="s">
        <v>69</v>
      </c>
      <c r="C76" s="75"/>
      <c r="D76" s="76">
        <f>IFERROR(D27/D2,"")</f>
        <v>0</v>
      </c>
      <c r="E76" s="76">
        <f t="shared" ref="E76:K76" si="8">IFERROR(E27/E2,"")</f>
        <v>0</v>
      </c>
      <c r="F76" s="76">
        <f t="shared" si="8"/>
        <v>0</v>
      </c>
      <c r="G76" s="76">
        <f t="shared" si="8"/>
        <v>0</v>
      </c>
      <c r="H76" s="76">
        <f t="shared" si="8"/>
        <v>0</v>
      </c>
      <c r="I76" s="76">
        <f t="shared" si="8"/>
        <v>0</v>
      </c>
      <c r="J76" s="76">
        <f t="shared" si="8"/>
        <v>0</v>
      </c>
      <c r="K76" s="76">
        <f t="shared" si="8"/>
        <v>0</v>
      </c>
      <c r="L76" s="58"/>
    </row>
    <row r="77" spans="1:12" ht="14.4" x14ac:dyDescent="0.3">
      <c r="A77" s="51" t="s">
        <v>65</v>
      </c>
      <c r="B77" s="51" t="s">
        <v>71</v>
      </c>
      <c r="C77" s="75"/>
      <c r="D77" s="76">
        <f>IFERROR(D31/D2,"")</f>
        <v>2.8105947333624148</v>
      </c>
      <c r="E77" s="76">
        <f t="shared" ref="E77:K77" si="9">IFERROR(E31/E2,"")</f>
        <v>2.9536281769420323</v>
      </c>
      <c r="F77" s="76">
        <f t="shared" si="9"/>
        <v>3.8699828567919887</v>
      </c>
      <c r="G77" s="76">
        <f t="shared" si="9"/>
        <v>5.0749076690514388</v>
      </c>
      <c r="H77" s="76">
        <f t="shared" si="9"/>
        <v>6.9589936040855305</v>
      </c>
      <c r="I77" s="76">
        <f t="shared" si="9"/>
        <v>8.1224351668057331</v>
      </c>
      <c r="J77" s="76">
        <f t="shared" si="9"/>
        <v>8.9615945570007174</v>
      </c>
      <c r="K77" s="76">
        <f t="shared" si="9"/>
        <v>9.5594986700772662</v>
      </c>
      <c r="L77" s="58"/>
    </row>
    <row r="78" spans="1:12" ht="14.4" x14ac:dyDescent="0.3">
      <c r="A78" s="51" t="s">
        <v>65</v>
      </c>
      <c r="B78" s="51" t="s">
        <v>70</v>
      </c>
      <c r="C78" s="75"/>
      <c r="D78" s="76">
        <f>IFERROR(D32/D2,"")</f>
        <v>1.1313991910153565</v>
      </c>
      <c r="E78" s="76">
        <f t="shared" ref="E78:K78" si="10">IFERROR(E32/E2,"")</f>
        <v>1.4765427352678604</v>
      </c>
      <c r="F78" s="76">
        <f t="shared" si="10"/>
        <v>2.0293801526935176</v>
      </c>
      <c r="G78" s="76">
        <f t="shared" si="10"/>
        <v>1.4252647410649513</v>
      </c>
      <c r="H78" s="76">
        <f t="shared" si="10"/>
        <v>2.0176645440595555</v>
      </c>
      <c r="I78" s="76">
        <f t="shared" si="10"/>
        <v>2.5811704703134586</v>
      </c>
      <c r="J78" s="76">
        <f t="shared" si="10"/>
        <v>3.1759636731606138</v>
      </c>
      <c r="K78" s="76">
        <f t="shared" si="10"/>
        <v>3.361403233431989</v>
      </c>
      <c r="L78" s="58"/>
    </row>
    <row r="79" spans="1:12" ht="14.4" x14ac:dyDescent="0.3">
      <c r="A79" s="51" t="s">
        <v>65</v>
      </c>
      <c r="B79" s="51" t="s">
        <v>72</v>
      </c>
      <c r="C79" s="75"/>
      <c r="D79" s="76">
        <f>IFERROR(D33/D2,"")</f>
        <v>0</v>
      </c>
      <c r="E79" s="76">
        <f t="shared" ref="E79:K79" si="11">IFERROR(E33/E2,"")</f>
        <v>0</v>
      </c>
      <c r="F79" s="76">
        <f t="shared" si="11"/>
        <v>0</v>
      </c>
      <c r="G79" s="76">
        <f t="shared" si="11"/>
        <v>0</v>
      </c>
      <c r="H79" s="76">
        <f t="shared" si="11"/>
        <v>0</v>
      </c>
      <c r="I79" s="76">
        <f t="shared" si="11"/>
        <v>0</v>
      </c>
      <c r="J79" s="76">
        <f t="shared" si="11"/>
        <v>0</v>
      </c>
      <c r="K79" s="76">
        <f t="shared" si="11"/>
        <v>0</v>
      </c>
      <c r="L79" s="58"/>
    </row>
    <row r="80" spans="1:12" x14ac:dyDescent="0.25">
      <c r="A80" s="51" t="s">
        <v>65</v>
      </c>
      <c r="B80" s="51" t="s">
        <v>73</v>
      </c>
      <c r="C80" s="53"/>
      <c r="D80" s="77">
        <f>IFERROR(D34/D2,"")</f>
        <v>0.83965801166273057</v>
      </c>
      <c r="E80" s="77">
        <f t="shared" ref="E80:K80" si="12">IFERROR(E34/E2,"")</f>
        <v>0.78477704593357578</v>
      </c>
      <c r="F80" s="77">
        <f t="shared" si="12"/>
        <v>0.71460821163501353</v>
      </c>
      <c r="G80" s="77">
        <f t="shared" si="12"/>
        <v>0.39150025502748842</v>
      </c>
      <c r="H80" s="77">
        <f t="shared" si="12"/>
        <v>0.40763245880975157</v>
      </c>
      <c r="I80" s="77">
        <f t="shared" si="12"/>
        <v>0.36637534593212612</v>
      </c>
      <c r="J80" s="77">
        <f t="shared" si="12"/>
        <v>0.33897501724733392</v>
      </c>
      <c r="K80" s="77">
        <f t="shared" si="12"/>
        <v>0.31469151115114091</v>
      </c>
      <c r="L80" s="58"/>
    </row>
    <row r="81" spans="1:12" x14ac:dyDescent="0.25">
      <c r="A81" s="51" t="s">
        <v>65</v>
      </c>
      <c r="B81" s="51" t="s">
        <v>74</v>
      </c>
      <c r="C81" s="53"/>
      <c r="D81" s="77">
        <f>IFERROR(D38/D2,"")</f>
        <v>0</v>
      </c>
      <c r="E81" s="77">
        <f t="shared" ref="E81:K81" si="13">IFERROR(E38/E2,"")</f>
        <v>0</v>
      </c>
      <c r="F81" s="77">
        <f t="shared" si="13"/>
        <v>0</v>
      </c>
      <c r="G81" s="77">
        <f t="shared" si="13"/>
        <v>0</v>
      </c>
      <c r="H81" s="77">
        <f t="shared" si="13"/>
        <v>0</v>
      </c>
      <c r="I81" s="77">
        <f t="shared" si="13"/>
        <v>0</v>
      </c>
      <c r="J81" s="77">
        <f t="shared" si="13"/>
        <v>0</v>
      </c>
      <c r="K81" s="77">
        <f t="shared" si="13"/>
        <v>0</v>
      </c>
      <c r="L81" s="58"/>
    </row>
    <row r="82" spans="1:12" x14ac:dyDescent="0.25">
      <c r="A82" s="51" t="s">
        <v>65</v>
      </c>
      <c r="B82" s="51" t="s">
        <v>76</v>
      </c>
      <c r="C82" s="53"/>
      <c r="D82" s="77">
        <f>IFERROR((D17+D20+D23+D24+D25)/D2,"")</f>
        <v>0</v>
      </c>
      <c r="E82" s="77">
        <f t="shared" ref="E82:K82" si="14">IFERROR((E17+E20+E23+E24+E25)/E2,"")</f>
        <v>0</v>
      </c>
      <c r="F82" s="77">
        <f t="shared" si="14"/>
        <v>0</v>
      </c>
      <c r="G82" s="77">
        <f t="shared" si="14"/>
        <v>0</v>
      </c>
      <c r="H82" s="77">
        <f t="shared" si="14"/>
        <v>1.4634056048957673</v>
      </c>
      <c r="I82" s="77">
        <f t="shared" si="14"/>
        <v>5.6518748068872311</v>
      </c>
      <c r="J82" s="77">
        <f t="shared" si="14"/>
        <v>19.54312954870344</v>
      </c>
      <c r="K82" s="77">
        <f t="shared" si="14"/>
        <v>67.712538932438832</v>
      </c>
      <c r="L82" s="58"/>
    </row>
    <row r="83" spans="1:12" ht="14.4" x14ac:dyDescent="0.3">
      <c r="A83" s="51" t="s">
        <v>67</v>
      </c>
      <c r="B83" s="74" t="s">
        <v>68</v>
      </c>
      <c r="C83" s="53"/>
      <c r="D83" s="77">
        <f>IFERROR(D40/D13,"")</f>
        <v>509.67725095933883</v>
      </c>
      <c r="E83" s="77">
        <f t="shared" ref="E83:K83" si="15">IFERROR(E40/E13,"")</f>
        <v>532.63295529508014</v>
      </c>
      <c r="F83" s="77">
        <f t="shared" si="15"/>
        <v>619.05879216276071</v>
      </c>
      <c r="G83" s="77">
        <f t="shared" si="15"/>
        <v>571.66731502852747</v>
      </c>
      <c r="H83" s="77">
        <f t="shared" si="15"/>
        <v>498.54713670200158</v>
      </c>
      <c r="I83" s="77">
        <f t="shared" si="15"/>
        <v>438.35143561753387</v>
      </c>
      <c r="J83" s="77">
        <f t="shared" si="15"/>
        <v>275.63517554451863</v>
      </c>
      <c r="K83" s="77">
        <f t="shared" si="15"/>
        <v>141.56391866668832</v>
      </c>
      <c r="L83" s="58"/>
    </row>
    <row r="84" spans="1:12" ht="14.4" x14ac:dyDescent="0.3">
      <c r="A84" s="51" t="s">
        <v>67</v>
      </c>
      <c r="B84" s="74" t="s">
        <v>69</v>
      </c>
      <c r="C84" s="53"/>
      <c r="D84" s="77" t="str">
        <f>IFERROR(D54/D27,"")</f>
        <v/>
      </c>
      <c r="E84" s="77" t="str">
        <f t="shared" ref="E84:K84" si="16">IFERROR(E54/E27,"")</f>
        <v/>
      </c>
      <c r="F84" s="77" t="str">
        <f t="shared" si="16"/>
        <v/>
      </c>
      <c r="G84" s="77" t="str">
        <f t="shared" si="16"/>
        <v/>
      </c>
      <c r="H84" s="77" t="str">
        <f t="shared" si="16"/>
        <v/>
      </c>
      <c r="I84" s="77" t="str">
        <f t="shared" si="16"/>
        <v/>
      </c>
      <c r="J84" s="77" t="str">
        <f t="shared" si="16"/>
        <v/>
      </c>
      <c r="K84" s="77" t="str">
        <f t="shared" si="16"/>
        <v/>
      </c>
      <c r="L84" s="58"/>
    </row>
    <row r="85" spans="1:12" x14ac:dyDescent="0.25">
      <c r="A85" s="51" t="s">
        <v>67</v>
      </c>
      <c r="B85" s="51" t="s">
        <v>71</v>
      </c>
      <c r="C85" s="53"/>
      <c r="D85" s="77">
        <f>IFERROR(D58/D31,"")</f>
        <v>47.343909441029176</v>
      </c>
      <c r="E85" s="77">
        <f t="shared" ref="E85:K88" si="17">IFERROR(E58/E31,"")</f>
        <v>40.440068203050906</v>
      </c>
      <c r="F85" s="77">
        <f t="shared" si="17"/>
        <v>31.739627676298891</v>
      </c>
      <c r="G85" s="77">
        <f t="shared" si="17"/>
        <v>25.672317234582348</v>
      </c>
      <c r="H85" s="77">
        <f t="shared" si="17"/>
        <v>24.628707080385393</v>
      </c>
      <c r="I85" s="77">
        <f t="shared" si="17"/>
        <v>22.430888799981801</v>
      </c>
      <c r="J85" s="77">
        <f t="shared" si="17"/>
        <v>27.451852837556771</v>
      </c>
      <c r="K85" s="77">
        <f t="shared" si="17"/>
        <v>22.752015810037591</v>
      </c>
      <c r="L85" s="58"/>
    </row>
    <row r="86" spans="1:12" x14ac:dyDescent="0.25">
      <c r="A86" s="51" t="s">
        <v>67</v>
      </c>
      <c r="B86" s="51" t="s">
        <v>70</v>
      </c>
      <c r="C86" s="53"/>
      <c r="D86" s="77">
        <f>IFERROR(D59/D32,"")</f>
        <v>78.312598563752772</v>
      </c>
      <c r="E86" s="77">
        <f t="shared" si="17"/>
        <v>71.768284623605965</v>
      </c>
      <c r="F86" s="77">
        <f t="shared" si="17"/>
        <v>61.184538119658541</v>
      </c>
      <c r="G86" s="77">
        <f t="shared" si="17"/>
        <v>59.160622300749466</v>
      </c>
      <c r="H86" s="77">
        <f t="shared" si="17"/>
        <v>56.374222111856582</v>
      </c>
      <c r="I86" s="77">
        <f t="shared" si="17"/>
        <v>52.356187181053251</v>
      </c>
      <c r="J86" s="77">
        <f t="shared" si="17"/>
        <v>53.542619585124285</v>
      </c>
      <c r="K86" s="77">
        <f t="shared" si="17"/>
        <v>44.521530942224047</v>
      </c>
      <c r="L86" s="58"/>
    </row>
    <row r="87" spans="1:12" x14ac:dyDescent="0.25">
      <c r="A87" s="51" t="s">
        <v>67</v>
      </c>
      <c r="B87" s="51" t="s">
        <v>72</v>
      </c>
      <c r="C87" s="53"/>
      <c r="D87" s="77" t="str">
        <f>IFERROR(D60/D33,"")</f>
        <v/>
      </c>
      <c r="E87" s="77" t="str">
        <f t="shared" si="17"/>
        <v/>
      </c>
      <c r="F87" s="77" t="str">
        <f t="shared" si="17"/>
        <v/>
      </c>
      <c r="G87" s="77" t="str">
        <f t="shared" si="17"/>
        <v/>
      </c>
      <c r="H87" s="77" t="str">
        <f t="shared" si="17"/>
        <v/>
      </c>
      <c r="I87" s="77" t="str">
        <f t="shared" si="17"/>
        <v/>
      </c>
      <c r="J87" s="77" t="str">
        <f t="shared" si="17"/>
        <v/>
      </c>
      <c r="K87" s="77" t="str">
        <f t="shared" si="17"/>
        <v/>
      </c>
      <c r="L87" s="58"/>
    </row>
    <row r="88" spans="1:12" x14ac:dyDescent="0.25">
      <c r="A88" s="51" t="s">
        <v>67</v>
      </c>
      <c r="B88" s="51" t="s">
        <v>73</v>
      </c>
      <c r="C88" s="53"/>
      <c r="D88" s="77">
        <f>IFERROR(D61/D34,"")</f>
        <v>5850.9336243582738</v>
      </c>
      <c r="E88" s="77">
        <f t="shared" si="17"/>
        <v>5379.5609565612967</v>
      </c>
      <c r="F88" s="77">
        <f t="shared" si="17"/>
        <v>6062.5370160660268</v>
      </c>
      <c r="G88" s="77">
        <f t="shared" si="17"/>
        <v>6739.1935682030971</v>
      </c>
      <c r="H88" s="77">
        <f t="shared" si="17"/>
        <v>6720.2538884960086</v>
      </c>
      <c r="I88" s="77">
        <f t="shared" si="17"/>
        <v>7272.6276613319551</v>
      </c>
      <c r="J88" s="77">
        <f t="shared" si="17"/>
        <v>7125.8446935345819</v>
      </c>
      <c r="K88" s="77">
        <f t="shared" si="17"/>
        <v>7591.3857727687391</v>
      </c>
      <c r="L88" s="58"/>
    </row>
    <row r="89" spans="1:12" x14ac:dyDescent="0.25">
      <c r="A89" s="51" t="s">
        <v>67</v>
      </c>
      <c r="B89" s="51" t="s">
        <v>74</v>
      </c>
      <c r="C89" s="53"/>
      <c r="D89" s="77" t="str">
        <f>IFERROR(D65/D38,"")</f>
        <v/>
      </c>
      <c r="E89" s="77" t="str">
        <f t="shared" ref="E89:K89" si="18">IFERROR(E65/E38,"")</f>
        <v/>
      </c>
      <c r="F89" s="77" t="str">
        <f t="shared" si="18"/>
        <v/>
      </c>
      <c r="G89" s="77" t="str">
        <f t="shared" si="18"/>
        <v/>
      </c>
      <c r="H89" s="77" t="str">
        <f t="shared" si="18"/>
        <v/>
      </c>
      <c r="I89" s="77" t="str">
        <f t="shared" si="18"/>
        <v/>
      </c>
      <c r="J89" s="77" t="str">
        <f t="shared" si="18"/>
        <v/>
      </c>
      <c r="K89" s="77" t="str">
        <f t="shared" si="18"/>
        <v/>
      </c>
      <c r="L89" s="58"/>
    </row>
    <row r="90" spans="1:12" x14ac:dyDescent="0.25">
      <c r="A90" s="51" t="s">
        <v>67</v>
      </c>
      <c r="B90" s="51" t="s">
        <v>76</v>
      </c>
      <c r="C90" s="53"/>
      <c r="D90" s="77" t="str">
        <f>IFERROR((D44+D47+D50+D51+D52)/(D17+D20+D23+D24+D25),"")</f>
        <v/>
      </c>
      <c r="E90" s="77" t="str">
        <f t="shared" ref="E90:K90" si="19">IFERROR((E44+E47+E50+E51+E52)/(E17+E20+E23+E24+E25),"")</f>
        <v/>
      </c>
      <c r="F90" s="77" t="str">
        <f t="shared" si="19"/>
        <v/>
      </c>
      <c r="G90" s="77" t="str">
        <f t="shared" si="19"/>
        <v/>
      </c>
      <c r="H90" s="77">
        <f t="shared" si="19"/>
        <v>41.782789428262696</v>
      </c>
      <c r="I90" s="77">
        <f t="shared" si="19"/>
        <v>63.581870537589865</v>
      </c>
      <c r="J90" s="77">
        <f t="shared" si="19"/>
        <v>61.336628308462807</v>
      </c>
      <c r="K90" s="77">
        <f t="shared" si="19"/>
        <v>49.852939837585325</v>
      </c>
      <c r="L90" s="58"/>
    </row>
    <row r="91" spans="1:12" customFormat="1" ht="14.4" x14ac:dyDescent="0.3"/>
    <row r="92" spans="1:12" ht="13.8" x14ac:dyDescent="0.25">
      <c r="D92" s="78" t="s">
        <v>84</v>
      </c>
    </row>
    <row r="93" spans="1:12" x14ac:dyDescent="0.25">
      <c r="A93" s="73" t="s">
        <v>77</v>
      </c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C1BFC7-3632-495D-A938-8CD486B18D52}">
  <dimension ref="A1:S93"/>
  <sheetViews>
    <sheetView showGridLines="0" topLeftCell="C1" zoomScale="85" zoomScaleNormal="85" workbookViewId="0">
      <selection activeCell="O102" sqref="O102"/>
    </sheetView>
  </sheetViews>
  <sheetFormatPr baseColWidth="10" defaultColWidth="10.77734375" defaultRowHeight="13.2" x14ac:dyDescent="0.25"/>
  <cols>
    <col min="1" max="1" width="73" style="16" customWidth="1"/>
    <col min="2" max="2" width="99.109375" style="16" customWidth="1"/>
    <col min="3" max="3" width="26.33203125" style="21" customWidth="1"/>
    <col min="4" max="8" width="13.6640625" style="23" bestFit="1" customWidth="1"/>
    <col min="9" max="10" width="14.6640625" style="23" bestFit="1" customWidth="1"/>
    <col min="11" max="11" width="14.6640625" style="23" customWidth="1"/>
    <col min="12" max="12" width="76.109375" style="6" customWidth="1"/>
    <col min="13" max="13" width="10.77734375" style="6"/>
    <col min="14" max="19" width="11.5546875" style="6" bestFit="1" customWidth="1"/>
    <col min="20" max="16384" width="10.77734375" style="6"/>
  </cols>
  <sheetData>
    <row r="1" spans="1:14" x14ac:dyDescent="0.25">
      <c r="A1" s="2" t="s">
        <v>11</v>
      </c>
      <c r="B1" s="2" t="s">
        <v>13</v>
      </c>
      <c r="C1" s="3" t="s">
        <v>42</v>
      </c>
      <c r="D1" s="4">
        <v>2017</v>
      </c>
      <c r="E1" s="4">
        <v>2018</v>
      </c>
      <c r="F1" s="4">
        <v>2019</v>
      </c>
      <c r="G1" s="4">
        <v>2020</v>
      </c>
      <c r="H1" s="4">
        <v>2021</v>
      </c>
      <c r="I1" s="4">
        <v>2022</v>
      </c>
      <c r="J1" s="4">
        <v>2023</v>
      </c>
      <c r="K1" s="4">
        <v>2024</v>
      </c>
      <c r="L1" s="5" t="s">
        <v>22</v>
      </c>
    </row>
    <row r="2" spans="1:14" x14ac:dyDescent="0.25">
      <c r="A2" s="7" t="s">
        <v>0</v>
      </c>
      <c r="B2" s="7" t="s">
        <v>91</v>
      </c>
      <c r="C2" s="8"/>
      <c r="D2" s="9">
        <v>150.59505899999999</v>
      </c>
      <c r="E2" s="9">
        <v>152.42150699999999</v>
      </c>
      <c r="F2" s="9">
        <v>154.24373600000001</v>
      </c>
      <c r="G2" s="9">
        <v>155.98064600000001</v>
      </c>
      <c r="H2" s="9">
        <v>157.423576</v>
      </c>
      <c r="I2" s="9">
        <v>158.746926</v>
      </c>
      <c r="J2" s="9">
        <v>160.180656</v>
      </c>
      <c r="K2" s="9">
        <v>161.67514199999999</v>
      </c>
      <c r="L2" s="10" t="s">
        <v>109</v>
      </c>
    </row>
    <row r="3" spans="1:14" x14ac:dyDescent="0.25">
      <c r="A3" s="7" t="s">
        <v>0</v>
      </c>
      <c r="B3" s="11" t="s">
        <v>12</v>
      </c>
      <c r="C3" s="3"/>
      <c r="D3" s="9">
        <v>1990773.5792019321</v>
      </c>
      <c r="E3" s="9">
        <v>1807613.5542479611</v>
      </c>
      <c r="F3" s="9">
        <v>1833212.841574</v>
      </c>
      <c r="G3" s="9">
        <v>1464313.31</v>
      </c>
      <c r="H3" s="9">
        <v>1594611.14</v>
      </c>
      <c r="I3" s="9">
        <v>1900323.2138463601</v>
      </c>
      <c r="J3" s="9">
        <v>2162162</v>
      </c>
      <c r="K3" s="9">
        <v>2179385.7936200998</v>
      </c>
      <c r="L3" s="10" t="s">
        <v>110</v>
      </c>
    </row>
    <row r="4" spans="1:14" x14ac:dyDescent="0.25">
      <c r="A4" s="7" t="s">
        <v>0</v>
      </c>
      <c r="B4" s="7" t="s">
        <v>1</v>
      </c>
      <c r="C4" s="8"/>
      <c r="D4" s="9">
        <v>2.95</v>
      </c>
      <c r="E4" s="9">
        <v>3.75</v>
      </c>
      <c r="F4" s="9">
        <v>4.3099999999999996</v>
      </c>
      <c r="G4" s="9">
        <v>4.5199999999999996</v>
      </c>
      <c r="H4" s="9">
        <v>10.06</v>
      </c>
      <c r="I4" s="9">
        <v>5.784841959607756</v>
      </c>
      <c r="J4" s="9">
        <v>4.62</v>
      </c>
      <c r="K4" s="9">
        <v>4.83</v>
      </c>
      <c r="L4" s="10" t="s">
        <v>111</v>
      </c>
    </row>
    <row r="5" spans="1:14" x14ac:dyDescent="0.25">
      <c r="A5" s="7" t="s">
        <v>0</v>
      </c>
      <c r="B5" s="7" t="s">
        <v>2</v>
      </c>
      <c r="C5" s="8"/>
      <c r="D5" s="9">
        <v>3.19</v>
      </c>
      <c r="E5" s="9">
        <v>3.66</v>
      </c>
      <c r="F5" s="9">
        <v>3.95</v>
      </c>
      <c r="G5" s="9">
        <v>5.1577999999999999</v>
      </c>
      <c r="H5" s="9">
        <v>5.3956</v>
      </c>
      <c r="I5" s="9">
        <v>5.1654999999999998</v>
      </c>
      <c r="J5" s="9">
        <v>4.9950000000000001</v>
      </c>
      <c r="K5" s="9">
        <v>5.3890000000000002</v>
      </c>
      <c r="L5" s="10" t="s">
        <v>112</v>
      </c>
    </row>
    <row r="6" spans="1:14" x14ac:dyDescent="0.25">
      <c r="A6" s="7" t="s">
        <v>3</v>
      </c>
      <c r="B6" s="7" t="s">
        <v>4</v>
      </c>
      <c r="C6" s="8"/>
      <c r="D6" s="9">
        <v>61641.365175332518</v>
      </c>
      <c r="E6" s="9">
        <v>56301.4008464953</v>
      </c>
      <c r="F6" s="9">
        <v>56642.554395018233</v>
      </c>
      <c r="G6" s="9">
        <v>59439.532395558723</v>
      </c>
      <c r="H6" s="9">
        <v>51240.02399999999</v>
      </c>
      <c r="I6" s="9">
        <v>56183.445196158907</v>
      </c>
      <c r="J6" s="9">
        <v>58434</v>
      </c>
      <c r="K6" s="9"/>
      <c r="L6" s="10"/>
    </row>
    <row r="7" spans="1:14" x14ac:dyDescent="0.25">
      <c r="A7" s="7" t="s">
        <v>3</v>
      </c>
      <c r="B7" s="7" t="s">
        <v>5</v>
      </c>
      <c r="C7" s="8"/>
      <c r="D7" s="9">
        <v>54392.359733978243</v>
      </c>
      <c r="E7" s="9">
        <v>49568.899298028286</v>
      </c>
      <c r="F7" s="9">
        <v>54435.368298310459</v>
      </c>
      <c r="G7" s="9">
        <v>63928.671849442922</v>
      </c>
      <c r="H7" s="9">
        <v>65849.88</v>
      </c>
      <c r="I7" s="9">
        <v>67587.248212814098</v>
      </c>
      <c r="J7" s="9">
        <v>68236</v>
      </c>
      <c r="K7" s="9"/>
      <c r="L7" s="10"/>
    </row>
    <row r="8" spans="1:14" x14ac:dyDescent="0.25">
      <c r="A8" s="7" t="s">
        <v>6</v>
      </c>
      <c r="B8" s="7" t="s">
        <v>7</v>
      </c>
      <c r="C8" s="8"/>
      <c r="D8" s="9">
        <v>154</v>
      </c>
      <c r="E8" s="9">
        <v>152</v>
      </c>
      <c r="F8" s="9">
        <v>153</v>
      </c>
      <c r="G8" s="9">
        <v>158</v>
      </c>
      <c r="H8" s="9">
        <v>158</v>
      </c>
      <c r="I8" s="9">
        <v>157</v>
      </c>
      <c r="J8" s="9">
        <v>155</v>
      </c>
      <c r="K8" s="9">
        <v>155</v>
      </c>
      <c r="L8" s="10"/>
    </row>
    <row r="9" spans="1:14" x14ac:dyDescent="0.25">
      <c r="A9" s="7" t="s">
        <v>6</v>
      </c>
      <c r="B9" s="7" t="s">
        <v>8</v>
      </c>
      <c r="C9" s="8"/>
      <c r="D9" s="9">
        <v>32215</v>
      </c>
      <c r="E9" s="9">
        <v>31764</v>
      </c>
      <c r="F9" s="9">
        <v>31581</v>
      </c>
      <c r="G9" s="9">
        <v>30713</v>
      </c>
      <c r="H9" s="9">
        <v>29617</v>
      </c>
      <c r="I9" s="9">
        <v>28809</v>
      </c>
      <c r="J9" s="9">
        <v>27630</v>
      </c>
      <c r="K9" s="9">
        <v>26939</v>
      </c>
      <c r="L9" s="10"/>
      <c r="N9" s="31"/>
    </row>
    <row r="10" spans="1:14" x14ac:dyDescent="0.25">
      <c r="A10" s="7" t="s">
        <v>6</v>
      </c>
      <c r="B10" s="7" t="s">
        <v>9</v>
      </c>
      <c r="C10" s="8"/>
      <c r="D10" s="9">
        <v>9</v>
      </c>
      <c r="E10" s="9">
        <v>15</v>
      </c>
      <c r="F10" s="9">
        <v>30</v>
      </c>
      <c r="G10" s="9">
        <v>62</v>
      </c>
      <c r="H10" s="9">
        <v>88</v>
      </c>
      <c r="I10" s="9">
        <v>131</v>
      </c>
      <c r="J10" s="9">
        <v>128</v>
      </c>
      <c r="K10" s="9">
        <v>170</v>
      </c>
      <c r="L10" s="10" t="s">
        <v>113</v>
      </c>
    </row>
    <row r="11" spans="1:14" x14ac:dyDescent="0.25">
      <c r="A11" s="7" t="s">
        <v>6</v>
      </c>
      <c r="B11" s="7" t="s">
        <v>10</v>
      </c>
      <c r="C11" s="8"/>
      <c r="D11" s="9">
        <v>123</v>
      </c>
      <c r="E11" s="9">
        <v>123</v>
      </c>
      <c r="F11" s="9">
        <v>125</v>
      </c>
      <c r="G11" s="9">
        <v>120</v>
      </c>
      <c r="H11" s="9">
        <v>128</v>
      </c>
      <c r="I11" s="9">
        <v>157</v>
      </c>
      <c r="J11" s="9">
        <v>154</v>
      </c>
      <c r="K11" s="9">
        <v>142</v>
      </c>
      <c r="L11" s="10" t="s">
        <v>114</v>
      </c>
    </row>
    <row r="12" spans="1:14" x14ac:dyDescent="0.25">
      <c r="A12" s="12" t="s">
        <v>87</v>
      </c>
      <c r="B12" s="12" t="s">
        <v>27</v>
      </c>
      <c r="C12" s="13" t="s">
        <v>63</v>
      </c>
      <c r="D12" s="24">
        <f>D13+D27+D31+D32+D33+D34+D38</f>
        <v>24785.074445000002</v>
      </c>
      <c r="E12" s="24">
        <f t="shared" ref="E12:K12" si="0">E13+E27+E31+E32+E33+E34+E38</f>
        <v>27136.869643999995</v>
      </c>
      <c r="F12" s="24">
        <f t="shared" si="0"/>
        <v>32776.132926999999</v>
      </c>
      <c r="G12" s="24">
        <f t="shared" si="0"/>
        <v>37724.079648999999</v>
      </c>
      <c r="H12" s="24">
        <f t="shared" si="0"/>
        <v>54537.180359000005</v>
      </c>
      <c r="I12" s="24">
        <f t="shared" si="0"/>
        <v>76910.903151999984</v>
      </c>
      <c r="J12" s="24">
        <f t="shared" si="0"/>
        <v>100215.10219800002</v>
      </c>
      <c r="K12" s="24">
        <f t="shared" si="0"/>
        <v>126121.362694</v>
      </c>
      <c r="L12" s="10"/>
      <c r="M12" s="14"/>
    </row>
    <row r="13" spans="1:14" x14ac:dyDescent="0.25">
      <c r="A13" s="12" t="s">
        <v>87</v>
      </c>
      <c r="B13" s="12" t="s">
        <v>14</v>
      </c>
      <c r="C13" s="13" t="s">
        <v>83</v>
      </c>
      <c r="D13" s="24">
        <f>D14+D15+D18+D21+D24+D25+D26</f>
        <v>4334.8288000000002</v>
      </c>
      <c r="E13" s="24">
        <f t="shared" ref="E13:K13" si="1">E14+E15+E18+E21+E24+E25+E26</f>
        <v>4714.1049480000001</v>
      </c>
      <c r="F13" s="24">
        <f t="shared" si="1"/>
        <v>5594.9737660000001</v>
      </c>
      <c r="G13" s="24">
        <f t="shared" si="1"/>
        <v>7179.1227060000001</v>
      </c>
      <c r="H13" s="24">
        <f t="shared" si="1"/>
        <v>15918.187155</v>
      </c>
      <c r="I13" s="24">
        <f t="shared" si="1"/>
        <v>30231.133977999998</v>
      </c>
      <c r="J13" s="24">
        <f t="shared" si="1"/>
        <v>47934.912489000002</v>
      </c>
      <c r="K13" s="24">
        <f t="shared" si="1"/>
        <v>66194.605708000003</v>
      </c>
      <c r="L13" s="10"/>
      <c r="M13" s="15"/>
    </row>
    <row r="14" spans="1:14" x14ac:dyDescent="0.25">
      <c r="A14" s="7" t="s">
        <v>87</v>
      </c>
      <c r="B14" s="7" t="s">
        <v>20</v>
      </c>
      <c r="C14" s="8" t="s">
        <v>46</v>
      </c>
      <c r="D14" s="9">
        <v>1058</v>
      </c>
      <c r="E14" s="9">
        <v>1183</v>
      </c>
      <c r="F14" s="9">
        <v>1352</v>
      </c>
      <c r="G14" s="9">
        <v>1307.606916</v>
      </c>
      <c r="H14" s="9">
        <v>2459.9170370000002</v>
      </c>
      <c r="I14" s="9">
        <v>4791.6217150000002</v>
      </c>
      <c r="J14" s="9">
        <v>6625.2602900000002</v>
      </c>
      <c r="K14" s="9">
        <v>8642.5811169999997</v>
      </c>
      <c r="L14" s="10" t="s">
        <v>115</v>
      </c>
      <c r="M14" s="85"/>
    </row>
    <row r="15" spans="1:14" x14ac:dyDescent="0.25">
      <c r="A15" s="12" t="s">
        <v>87</v>
      </c>
      <c r="B15" s="12" t="s">
        <v>21</v>
      </c>
      <c r="C15" s="13" t="s">
        <v>78</v>
      </c>
      <c r="D15" s="24">
        <f>D16+D17</f>
        <v>64.474019999999996</v>
      </c>
      <c r="E15" s="24">
        <f t="shared" ref="E15:K15" si="2">E16+E17</f>
        <v>65.193988000000004</v>
      </c>
      <c r="F15" s="24">
        <f t="shared" si="2"/>
        <v>193.902918</v>
      </c>
      <c r="G15" s="24">
        <f t="shared" si="2"/>
        <v>495.22071499999998</v>
      </c>
      <c r="H15" s="24">
        <f t="shared" si="2"/>
        <v>386.26304599999997</v>
      </c>
      <c r="I15" s="24">
        <f t="shared" si="2"/>
        <v>315.28433200000001</v>
      </c>
      <c r="J15" s="24">
        <f t="shared" si="2"/>
        <v>339.38209899999998</v>
      </c>
      <c r="K15" s="24">
        <f t="shared" si="2"/>
        <v>345.34741100000002</v>
      </c>
      <c r="L15" s="10" t="s">
        <v>116</v>
      </c>
      <c r="M15" s="15"/>
    </row>
    <row r="16" spans="1:14" x14ac:dyDescent="0.25">
      <c r="A16" s="7" t="s">
        <v>87</v>
      </c>
      <c r="B16" s="7" t="s">
        <v>31</v>
      </c>
      <c r="C16" s="8" t="s">
        <v>50</v>
      </c>
      <c r="D16" s="9">
        <v>64.474019999999996</v>
      </c>
      <c r="E16" s="9">
        <v>65.193988000000004</v>
      </c>
      <c r="F16" s="9">
        <v>193.902918</v>
      </c>
      <c r="G16" s="9">
        <v>495.22071499999998</v>
      </c>
      <c r="H16" s="9">
        <v>386.26304599999997</v>
      </c>
      <c r="I16" s="9">
        <v>315.28433200000001</v>
      </c>
      <c r="J16" s="9">
        <v>339.38209899999998</v>
      </c>
      <c r="K16" s="9">
        <v>345.34741100000002</v>
      </c>
      <c r="L16" s="10"/>
      <c r="M16" s="15"/>
    </row>
    <row r="17" spans="1:13" x14ac:dyDescent="0.25">
      <c r="A17" s="7" t="s">
        <v>87</v>
      </c>
      <c r="B17" s="7" t="s">
        <v>32</v>
      </c>
      <c r="C17" s="8" t="s">
        <v>51</v>
      </c>
      <c r="D17" s="9"/>
      <c r="E17" s="9"/>
      <c r="F17" s="9"/>
      <c r="G17" s="9"/>
      <c r="H17" s="9"/>
      <c r="I17" s="9"/>
      <c r="J17" s="9"/>
      <c r="K17" s="9"/>
      <c r="L17" s="10"/>
      <c r="M17" s="15"/>
    </row>
    <row r="18" spans="1:13" x14ac:dyDescent="0.25">
      <c r="A18" s="12" t="s">
        <v>87</v>
      </c>
      <c r="B18" s="12" t="s">
        <v>23</v>
      </c>
      <c r="C18" s="13" t="s">
        <v>79</v>
      </c>
      <c r="D18" s="24">
        <f>D19+D20</f>
        <v>534.58500000000004</v>
      </c>
      <c r="E18" s="24">
        <f t="shared" ref="E18:K18" si="3">E19+E20</f>
        <v>637.29499999999996</v>
      </c>
      <c r="F18" s="24">
        <f t="shared" si="3"/>
        <v>839.47446000000002</v>
      </c>
      <c r="G18" s="24">
        <f t="shared" si="3"/>
        <v>1331.5828690000001</v>
      </c>
      <c r="H18" s="24">
        <f t="shared" si="3"/>
        <v>893.43643499999996</v>
      </c>
      <c r="I18" s="24">
        <f t="shared" si="3"/>
        <v>698.22529599999996</v>
      </c>
      <c r="J18" s="24">
        <f t="shared" si="3"/>
        <v>550</v>
      </c>
      <c r="K18" s="24">
        <f t="shared" si="3"/>
        <v>476.04810700000002</v>
      </c>
      <c r="L18" s="10" t="s">
        <v>117</v>
      </c>
      <c r="M18" s="15"/>
    </row>
    <row r="19" spans="1:13" x14ac:dyDescent="0.25">
      <c r="A19" s="7" t="s">
        <v>87</v>
      </c>
      <c r="B19" s="7" t="s">
        <v>33</v>
      </c>
      <c r="C19" s="8" t="s">
        <v>52</v>
      </c>
      <c r="D19" s="9">
        <v>534.58500000000004</v>
      </c>
      <c r="E19" s="9">
        <v>637.29499999999996</v>
      </c>
      <c r="F19" s="9">
        <v>839.47446000000002</v>
      </c>
      <c r="G19" s="9">
        <v>1331.5828690000001</v>
      </c>
      <c r="H19" s="9">
        <v>893.43643499999996</v>
      </c>
      <c r="I19" s="9">
        <v>698.22529599999996</v>
      </c>
      <c r="J19" s="9">
        <v>550</v>
      </c>
      <c r="K19" s="9">
        <v>476.04810700000002</v>
      </c>
      <c r="L19" s="10"/>
      <c r="M19" s="15"/>
    </row>
    <row r="20" spans="1:13" x14ac:dyDescent="0.25">
      <c r="A20" s="7" t="s">
        <v>87</v>
      </c>
      <c r="B20" s="7" t="s">
        <v>34</v>
      </c>
      <c r="C20" s="8" t="s">
        <v>53</v>
      </c>
      <c r="D20" s="9"/>
      <c r="E20" s="9"/>
      <c r="F20" s="9"/>
      <c r="G20" s="9"/>
      <c r="H20" s="9"/>
      <c r="I20" s="9"/>
      <c r="J20" s="9"/>
      <c r="K20" s="9"/>
      <c r="L20" s="10"/>
      <c r="M20" s="15"/>
    </row>
    <row r="21" spans="1:13" x14ac:dyDescent="0.25">
      <c r="A21" s="12" t="s">
        <v>87</v>
      </c>
      <c r="B21" s="12" t="s">
        <v>24</v>
      </c>
      <c r="C21" s="13" t="s">
        <v>80</v>
      </c>
      <c r="D21" s="24">
        <f>D22+D23</f>
        <v>2677.7697800000001</v>
      </c>
      <c r="E21" s="24">
        <f t="shared" ref="E21:K21" si="4">E22+E23</f>
        <v>2828.6159600000001</v>
      </c>
      <c r="F21" s="24">
        <f t="shared" si="4"/>
        <v>3209.5963879999999</v>
      </c>
      <c r="G21" s="24">
        <f t="shared" si="4"/>
        <v>3890.2922060000001</v>
      </c>
      <c r="H21" s="24">
        <f t="shared" si="4"/>
        <v>4199.4606370000001</v>
      </c>
      <c r="I21" s="24">
        <f t="shared" si="4"/>
        <v>4072.4026349999999</v>
      </c>
      <c r="J21" s="24">
        <f t="shared" si="4"/>
        <v>4221.2700999999997</v>
      </c>
      <c r="K21" s="24">
        <f t="shared" si="4"/>
        <v>418.23314699999997</v>
      </c>
      <c r="L21" s="10" t="s">
        <v>118</v>
      </c>
      <c r="M21" s="15"/>
    </row>
    <row r="22" spans="1:13" x14ac:dyDescent="0.25">
      <c r="A22" s="7" t="s">
        <v>87</v>
      </c>
      <c r="B22" s="7" t="s">
        <v>35</v>
      </c>
      <c r="C22" s="8" t="s">
        <v>54</v>
      </c>
      <c r="D22" s="9">
        <v>2677.7697800000001</v>
      </c>
      <c r="E22" s="9">
        <v>2828.6159600000001</v>
      </c>
      <c r="F22" s="9">
        <v>3209.5963879999999</v>
      </c>
      <c r="G22" s="9">
        <v>3890.2922060000001</v>
      </c>
      <c r="H22" s="9">
        <v>4199.4606370000001</v>
      </c>
      <c r="I22" s="9">
        <v>4072.4026349999999</v>
      </c>
      <c r="J22" s="9">
        <v>4221.2700999999997</v>
      </c>
      <c r="K22" s="9">
        <v>418.23314699999997</v>
      </c>
      <c r="L22" s="10"/>
      <c r="M22" s="15"/>
    </row>
    <row r="23" spans="1:13" x14ac:dyDescent="0.25">
      <c r="A23" s="7" t="s">
        <v>87</v>
      </c>
      <c r="B23" s="7" t="s">
        <v>36</v>
      </c>
      <c r="C23" s="8" t="s">
        <v>55</v>
      </c>
      <c r="D23" s="9"/>
      <c r="E23" s="9"/>
      <c r="F23" s="9"/>
      <c r="G23" s="9"/>
      <c r="H23" s="9"/>
      <c r="I23" s="9"/>
      <c r="J23" s="9"/>
      <c r="K23" s="9"/>
      <c r="L23" s="10"/>
      <c r="M23" s="15"/>
    </row>
    <row r="24" spans="1:13" x14ac:dyDescent="0.25">
      <c r="A24" s="7" t="s">
        <v>87</v>
      </c>
      <c r="B24" s="7" t="s">
        <v>25</v>
      </c>
      <c r="C24" s="8" t="s">
        <v>47</v>
      </c>
      <c r="D24" s="9">
        <v>0</v>
      </c>
      <c r="E24" s="9">
        <v>0</v>
      </c>
      <c r="F24" s="9">
        <v>0</v>
      </c>
      <c r="G24" s="9">
        <v>154.41999999999999</v>
      </c>
      <c r="H24" s="9">
        <v>7979.11</v>
      </c>
      <c r="I24" s="9">
        <v>20353.599999999999</v>
      </c>
      <c r="J24" s="9">
        <v>36199</v>
      </c>
      <c r="K24" s="9">
        <v>56312.395925999997</v>
      </c>
      <c r="L24" s="10" t="s">
        <v>119</v>
      </c>
      <c r="M24" s="15"/>
    </row>
    <row r="25" spans="1:13" x14ac:dyDescent="0.25">
      <c r="A25" s="7" t="s">
        <v>87</v>
      </c>
      <c r="B25" s="7" t="s">
        <v>26</v>
      </c>
      <c r="C25" s="8" t="s">
        <v>48</v>
      </c>
      <c r="D25" s="9"/>
      <c r="E25" s="9"/>
      <c r="F25" s="9"/>
      <c r="G25" s="9"/>
      <c r="H25" s="9"/>
      <c r="I25" s="9"/>
      <c r="J25" s="9"/>
      <c r="K25" s="9"/>
      <c r="L25" s="10" t="s">
        <v>92</v>
      </c>
      <c r="M25" s="15"/>
    </row>
    <row r="26" spans="1:13" x14ac:dyDescent="0.25">
      <c r="A26" s="7" t="s">
        <v>87</v>
      </c>
      <c r="B26" s="7" t="s">
        <v>41</v>
      </c>
      <c r="C26" s="8" t="s">
        <v>49</v>
      </c>
      <c r="D26" s="9"/>
      <c r="E26" s="9"/>
      <c r="F26" s="9"/>
      <c r="G26" s="9"/>
      <c r="H26" s="9"/>
      <c r="I26" s="9"/>
      <c r="J26" s="9"/>
      <c r="K26" s="9"/>
      <c r="L26" s="10" t="s">
        <v>92</v>
      </c>
      <c r="M26" s="15"/>
    </row>
    <row r="27" spans="1:13" x14ac:dyDescent="0.25">
      <c r="A27" s="12" t="s">
        <v>87</v>
      </c>
      <c r="B27" s="12" t="s">
        <v>15</v>
      </c>
      <c r="C27" s="13" t="s">
        <v>81</v>
      </c>
      <c r="D27" s="24">
        <f>D28+D29+D30</f>
        <v>5362.9957059999997</v>
      </c>
      <c r="E27" s="24">
        <f t="shared" ref="E27:K27" si="5">E28+E29+E30</f>
        <v>5362.3230679999997</v>
      </c>
      <c r="F27" s="24">
        <f t="shared" si="5"/>
        <v>5773.7477509999999</v>
      </c>
      <c r="G27" s="24">
        <f t="shared" si="5"/>
        <v>6389.0101420000001</v>
      </c>
      <c r="H27" s="24">
        <f t="shared" si="5"/>
        <v>6988.7205450000001</v>
      </c>
      <c r="I27" s="24">
        <f t="shared" si="5"/>
        <v>7401.915403</v>
      </c>
      <c r="J27" s="24">
        <f t="shared" si="5"/>
        <v>7703.6820470000002</v>
      </c>
      <c r="K27" s="24">
        <f t="shared" si="5"/>
        <v>11012.038780000001</v>
      </c>
      <c r="L27" s="10"/>
      <c r="M27" s="15"/>
    </row>
    <row r="28" spans="1:13" x14ac:dyDescent="0.25">
      <c r="A28" s="7" t="s">
        <v>87</v>
      </c>
      <c r="B28" s="7" t="s">
        <v>37</v>
      </c>
      <c r="C28" s="8" t="s">
        <v>56</v>
      </c>
      <c r="D28" s="9">
        <v>5362.9957059999997</v>
      </c>
      <c r="E28" s="9">
        <v>5362.3230679999997</v>
      </c>
      <c r="F28" s="9">
        <v>5773.7477509999999</v>
      </c>
      <c r="G28" s="9">
        <v>6389.0101420000001</v>
      </c>
      <c r="H28" s="9">
        <v>6988.7205450000001</v>
      </c>
      <c r="I28" s="9">
        <v>7401.915403</v>
      </c>
      <c r="J28" s="9">
        <v>7703.6820470000002</v>
      </c>
      <c r="K28" s="9">
        <v>11012.038780000001</v>
      </c>
      <c r="L28" s="10"/>
      <c r="M28" s="15"/>
    </row>
    <row r="29" spans="1:13" x14ac:dyDescent="0.25">
      <c r="A29" s="7" t="s">
        <v>87</v>
      </c>
      <c r="B29" s="7" t="s">
        <v>38</v>
      </c>
      <c r="C29" s="8" t="s">
        <v>57</v>
      </c>
      <c r="D29" s="9"/>
      <c r="E29" s="9"/>
      <c r="F29" s="9"/>
      <c r="G29" s="9"/>
      <c r="H29" s="9"/>
      <c r="I29" s="9"/>
      <c r="J29" s="9"/>
      <c r="K29" s="9"/>
      <c r="L29" s="10" t="s">
        <v>92</v>
      </c>
    </row>
    <row r="30" spans="1:13" x14ac:dyDescent="0.25">
      <c r="A30" s="7" t="s">
        <v>87</v>
      </c>
      <c r="B30" s="7" t="s">
        <v>39</v>
      </c>
      <c r="C30" s="8" t="s">
        <v>58</v>
      </c>
      <c r="D30" s="9"/>
      <c r="E30" s="9"/>
      <c r="F30" s="9"/>
      <c r="G30" s="9"/>
      <c r="H30" s="9"/>
      <c r="I30" s="9"/>
      <c r="J30" s="9"/>
      <c r="K30" s="9"/>
      <c r="L30" s="10" t="s">
        <v>92</v>
      </c>
    </row>
    <row r="31" spans="1:13" x14ac:dyDescent="0.25">
      <c r="A31" s="7" t="s">
        <v>87</v>
      </c>
      <c r="B31" s="7" t="s">
        <v>16</v>
      </c>
      <c r="C31" s="8" t="s">
        <v>44</v>
      </c>
      <c r="D31" s="9">
        <v>7934.4013180000002</v>
      </c>
      <c r="E31" s="9">
        <v>9022.6884859999991</v>
      </c>
      <c r="F31" s="9">
        <v>10847.759400999999</v>
      </c>
      <c r="G31" s="9">
        <v>11458.023594</v>
      </c>
      <c r="H31" s="9">
        <v>13521.967116</v>
      </c>
      <c r="I31" s="9">
        <v>15315.030790999999</v>
      </c>
      <c r="J31" s="9">
        <v>16017.993372000001</v>
      </c>
      <c r="K31" s="9">
        <v>16414.531381000001</v>
      </c>
      <c r="L31" s="10"/>
    </row>
    <row r="32" spans="1:13" x14ac:dyDescent="0.25">
      <c r="A32" s="7" t="s">
        <v>87</v>
      </c>
      <c r="B32" s="7" t="s">
        <v>17</v>
      </c>
      <c r="C32" s="8" t="s">
        <v>45</v>
      </c>
      <c r="D32" s="9">
        <v>6396.3313369999996</v>
      </c>
      <c r="E32" s="9">
        <v>7323.3094659999997</v>
      </c>
      <c r="F32" s="9">
        <v>9603.2372039999991</v>
      </c>
      <c r="G32" s="9">
        <v>9353.4747289999996</v>
      </c>
      <c r="H32" s="9">
        <v>12479.116588000001</v>
      </c>
      <c r="I32" s="9">
        <v>16139.479141</v>
      </c>
      <c r="J32" s="9">
        <v>18021.175704000001</v>
      </c>
      <c r="K32" s="9">
        <v>20001.240174999999</v>
      </c>
      <c r="L32" s="10"/>
    </row>
    <row r="33" spans="1:19" x14ac:dyDescent="0.25">
      <c r="A33" s="7" t="s">
        <v>87</v>
      </c>
      <c r="B33" s="7" t="s">
        <v>18</v>
      </c>
      <c r="C33" s="8" t="s">
        <v>43</v>
      </c>
      <c r="D33" s="9">
        <v>25.837130999999999</v>
      </c>
      <c r="E33" s="9">
        <v>81.551683999999995</v>
      </c>
      <c r="F33" s="9">
        <v>405.58615600000002</v>
      </c>
      <c r="G33" s="9">
        <v>2963.2945679999998</v>
      </c>
      <c r="H33" s="9">
        <v>5316.4977719999997</v>
      </c>
      <c r="I33" s="9">
        <v>7555.3423089999997</v>
      </c>
      <c r="J33" s="9">
        <v>10316.65713</v>
      </c>
      <c r="K33" s="9">
        <v>12321.7408</v>
      </c>
      <c r="L33" s="10"/>
    </row>
    <row r="34" spans="1:19" x14ac:dyDescent="0.25">
      <c r="A34" s="12" t="s">
        <v>87</v>
      </c>
      <c r="B34" s="12" t="s">
        <v>19</v>
      </c>
      <c r="C34" s="13" t="s">
        <v>82</v>
      </c>
      <c r="D34" s="24">
        <f>D35+D36+D37</f>
        <v>730.68015300000002</v>
      </c>
      <c r="E34" s="24">
        <f t="shared" ref="E34:K34" si="6">E35+E36+E37</f>
        <v>632.89199199999996</v>
      </c>
      <c r="F34" s="24">
        <f t="shared" si="6"/>
        <v>550.82864900000004</v>
      </c>
      <c r="G34" s="24">
        <f t="shared" si="6"/>
        <v>381.15391</v>
      </c>
      <c r="H34" s="24">
        <f t="shared" si="6"/>
        <v>312.69118300000002</v>
      </c>
      <c r="I34" s="24">
        <f t="shared" si="6"/>
        <v>268.00153</v>
      </c>
      <c r="J34" s="24">
        <f t="shared" si="6"/>
        <v>220.68145600000003</v>
      </c>
      <c r="K34" s="24">
        <f t="shared" si="6"/>
        <v>177.20585</v>
      </c>
      <c r="L34" s="10"/>
    </row>
    <row r="35" spans="1:19" x14ac:dyDescent="0.25">
      <c r="A35" s="7" t="s">
        <v>87</v>
      </c>
      <c r="B35" s="7" t="s">
        <v>28</v>
      </c>
      <c r="C35" s="8" t="s">
        <v>59</v>
      </c>
      <c r="D35" s="9">
        <v>251.32197300000001</v>
      </c>
      <c r="E35" s="9">
        <v>216.73603199999999</v>
      </c>
      <c r="F35" s="9">
        <v>185.352587</v>
      </c>
      <c r="G35" s="9">
        <v>109.10786400000001</v>
      </c>
      <c r="H35" s="9">
        <v>91.165278999999998</v>
      </c>
      <c r="I35" s="9">
        <v>84.824682999999993</v>
      </c>
      <c r="J35" s="9">
        <v>67.351286000000002</v>
      </c>
      <c r="K35" s="9">
        <v>53.732404000000002</v>
      </c>
      <c r="L35" s="10"/>
    </row>
    <row r="36" spans="1:19" x14ac:dyDescent="0.25">
      <c r="A36" s="7" t="s">
        <v>87</v>
      </c>
      <c r="B36" s="7" t="s">
        <v>29</v>
      </c>
      <c r="C36" s="8" t="s">
        <v>60</v>
      </c>
      <c r="D36" s="9">
        <v>479.35818</v>
      </c>
      <c r="E36" s="9">
        <v>416.15595999999999</v>
      </c>
      <c r="F36" s="9">
        <v>365.47606200000001</v>
      </c>
      <c r="G36" s="9">
        <v>272.04604599999999</v>
      </c>
      <c r="H36" s="9">
        <v>221.525904</v>
      </c>
      <c r="I36" s="9">
        <v>183.17684700000001</v>
      </c>
      <c r="J36" s="9">
        <v>153.33017000000001</v>
      </c>
      <c r="K36" s="9">
        <v>123.473446</v>
      </c>
      <c r="L36" s="10" t="s">
        <v>120</v>
      </c>
    </row>
    <row r="37" spans="1:19" x14ac:dyDescent="0.25">
      <c r="A37" s="7" t="s">
        <v>87</v>
      </c>
      <c r="B37" s="7" t="s">
        <v>30</v>
      </c>
      <c r="C37" s="8" t="s">
        <v>61</v>
      </c>
      <c r="D37" s="9"/>
      <c r="E37" s="9"/>
      <c r="F37" s="9"/>
      <c r="G37" s="9"/>
      <c r="H37" s="9"/>
      <c r="I37" s="9"/>
      <c r="J37" s="9"/>
      <c r="K37" s="9"/>
      <c r="L37" s="10" t="s">
        <v>92</v>
      </c>
    </row>
    <row r="38" spans="1:19" x14ac:dyDescent="0.25">
      <c r="A38" s="7" t="s">
        <v>87</v>
      </c>
      <c r="B38" s="7" t="s">
        <v>40</v>
      </c>
      <c r="C38" s="8" t="s">
        <v>62</v>
      </c>
      <c r="D38" s="9"/>
      <c r="E38" s="9"/>
      <c r="F38" s="9"/>
      <c r="G38" s="9"/>
      <c r="H38" s="9"/>
      <c r="I38" s="9"/>
      <c r="J38" s="9"/>
      <c r="K38" s="9"/>
      <c r="L38" s="10"/>
    </row>
    <row r="39" spans="1:19" x14ac:dyDescent="0.25">
      <c r="A39" s="12" t="s">
        <v>88</v>
      </c>
      <c r="B39" s="12" t="s">
        <v>27</v>
      </c>
      <c r="C39" s="13" t="s">
        <v>63</v>
      </c>
      <c r="D39" s="24">
        <f>D40+D54+D58+D59+D60+D61+D65</f>
        <v>11184235.002656501</v>
      </c>
      <c r="E39" s="24">
        <f t="shared" ref="E39:K39" si="7">E40+E54+E58+E59+E60+E61+E65</f>
        <v>10868222.485244608</v>
      </c>
      <c r="F39" s="24">
        <f t="shared" si="7"/>
        <v>11580306.203406464</v>
      </c>
      <c r="G39" s="24">
        <f t="shared" si="7"/>
        <v>10313431.337680345</v>
      </c>
      <c r="H39" s="24">
        <f t="shared" si="7"/>
        <v>12724634.84302989</v>
      </c>
      <c r="I39" s="24">
        <f t="shared" si="7"/>
        <v>16463826.795634713</v>
      </c>
      <c r="J39" s="24">
        <f t="shared" si="7"/>
        <v>18594259.403658807</v>
      </c>
      <c r="K39" s="24">
        <f t="shared" si="7"/>
        <v>20082281.139414575</v>
      </c>
      <c r="L39" s="10"/>
      <c r="N39" s="14"/>
      <c r="O39" s="14"/>
      <c r="P39" s="14"/>
      <c r="Q39" s="14"/>
      <c r="R39" s="14"/>
      <c r="S39" s="14"/>
    </row>
    <row r="40" spans="1:19" x14ac:dyDescent="0.25">
      <c r="A40" s="12" t="s">
        <v>88</v>
      </c>
      <c r="B40" s="12" t="s">
        <v>14</v>
      </c>
      <c r="C40" s="13" t="s">
        <v>83</v>
      </c>
      <c r="D40" s="24">
        <f>D41+D42+D45+D48+D51+D52+D53</f>
        <v>9120537.1440730169</v>
      </c>
      <c r="E40" s="24">
        <f t="shared" ref="E40:K40" si="8">E41+E42+E45+E48+E51+E52+E53</f>
        <v>9192019.7207021657</v>
      </c>
      <c r="F40" s="24">
        <f t="shared" si="8"/>
        <v>10245760.232785599</v>
      </c>
      <c r="G40" s="24">
        <f t="shared" si="8"/>
        <v>9370855.332719041</v>
      </c>
      <c r="H40" s="24">
        <f t="shared" si="8"/>
        <v>11631228.036188308</v>
      </c>
      <c r="I40" s="24">
        <f t="shared" si="8"/>
        <v>15103523.388084684</v>
      </c>
      <c r="J40" s="24">
        <f t="shared" si="8"/>
        <v>17157275.917501386</v>
      </c>
      <c r="K40" s="24">
        <f t="shared" si="8"/>
        <v>18730978.479977738</v>
      </c>
      <c r="L40" s="10"/>
    </row>
    <row r="41" spans="1:19" x14ac:dyDescent="0.25">
      <c r="A41" s="7" t="s">
        <v>88</v>
      </c>
      <c r="B41" s="7" t="s">
        <v>20</v>
      </c>
      <c r="C41" s="8" t="s">
        <v>46</v>
      </c>
      <c r="D41" s="9">
        <v>3015673.9811912226</v>
      </c>
      <c r="E41" s="9">
        <v>3133333.333333333</v>
      </c>
      <c r="F41" s="9">
        <v>3346987.06623223</v>
      </c>
      <c r="G41" s="9">
        <v>3050664.5195131502</v>
      </c>
      <c r="H41" s="9">
        <v>3285102.3163496298</v>
      </c>
      <c r="I41" s="9">
        <v>4344639.5347983604</v>
      </c>
      <c r="J41" s="9">
        <v>4967087.6397319399</v>
      </c>
      <c r="K41" s="9">
        <v>5472885.3630529102</v>
      </c>
      <c r="L41" s="10" t="s">
        <v>115</v>
      </c>
    </row>
    <row r="42" spans="1:19" x14ac:dyDescent="0.25">
      <c r="A42" s="12" t="s">
        <v>88</v>
      </c>
      <c r="B42" s="12" t="s">
        <v>21</v>
      </c>
      <c r="C42" s="13" t="s">
        <v>78</v>
      </c>
      <c r="D42" s="24">
        <f>D43+D44</f>
        <v>3675565.2584137931</v>
      </c>
      <c r="E42" s="24">
        <f t="shared" ref="E42:K42" si="9">E43+E44</f>
        <v>3719839.4839246171</v>
      </c>
      <c r="F42" s="24">
        <f t="shared" si="9"/>
        <v>4470507.5008406071</v>
      </c>
      <c r="G42" s="24">
        <f t="shared" si="9"/>
        <v>4212932.3081566561</v>
      </c>
      <c r="H42" s="24">
        <f t="shared" si="9"/>
        <v>5302358.7676033434</v>
      </c>
      <c r="I42" s="24">
        <f t="shared" si="9"/>
        <v>6524672.4308244893</v>
      </c>
      <c r="J42" s="24">
        <f t="shared" si="9"/>
        <v>7002901.4305776777</v>
      </c>
      <c r="K42" s="24">
        <f t="shared" si="9"/>
        <v>7108345.37231219</v>
      </c>
      <c r="L42" s="10" t="s">
        <v>116</v>
      </c>
    </row>
    <row r="43" spans="1:19" x14ac:dyDescent="0.25">
      <c r="A43" s="7" t="s">
        <v>88</v>
      </c>
      <c r="B43" s="7" t="s">
        <v>31</v>
      </c>
      <c r="C43" s="8" t="s">
        <v>50</v>
      </c>
      <c r="D43" s="9">
        <v>3675565.2584137931</v>
      </c>
      <c r="E43" s="9">
        <v>3719839.4839246171</v>
      </c>
      <c r="F43" s="9">
        <v>4470507.5008406071</v>
      </c>
      <c r="G43" s="9">
        <v>4212932.3081566561</v>
      </c>
      <c r="H43" s="9">
        <v>5302358.7676033434</v>
      </c>
      <c r="I43" s="9">
        <v>6524672.4308244893</v>
      </c>
      <c r="J43" s="9">
        <v>7002901.4305776777</v>
      </c>
      <c r="K43" s="9">
        <v>7108345.37231219</v>
      </c>
      <c r="L43" s="10"/>
    </row>
    <row r="44" spans="1:19" x14ac:dyDescent="0.25">
      <c r="A44" s="7" t="s">
        <v>88</v>
      </c>
      <c r="B44" s="7" t="s">
        <v>32</v>
      </c>
      <c r="C44" s="8" t="s">
        <v>51</v>
      </c>
      <c r="D44" s="9"/>
      <c r="E44" s="9"/>
      <c r="F44" s="9"/>
      <c r="G44" s="9"/>
      <c r="H44" s="9"/>
      <c r="I44" s="9"/>
      <c r="J44" s="9"/>
      <c r="K44" s="9"/>
      <c r="L44" s="10"/>
    </row>
    <row r="45" spans="1:19" x14ac:dyDescent="0.25">
      <c r="A45" s="12" t="s">
        <v>88</v>
      </c>
      <c r="B45" s="12" t="s">
        <v>23</v>
      </c>
      <c r="C45" s="13" t="s">
        <v>79</v>
      </c>
      <c r="D45" s="24">
        <f>D46+D47</f>
        <v>1468621.1022709475</v>
      </c>
      <c r="E45" s="24">
        <f t="shared" ref="E45:K45" si="10">E46+E47</f>
        <v>1440468.9679413533</v>
      </c>
      <c r="F45" s="24">
        <f t="shared" si="10"/>
        <v>1502080.5488993512</v>
      </c>
      <c r="G45" s="24">
        <f t="shared" si="10"/>
        <v>1304857.2628106945</v>
      </c>
      <c r="H45" s="24">
        <f t="shared" si="10"/>
        <v>1305793.857563941</v>
      </c>
      <c r="I45" s="24">
        <f t="shared" si="10"/>
        <v>1369358.69661795</v>
      </c>
      <c r="J45" s="24">
        <f t="shared" si="10"/>
        <v>1130880.28482201</v>
      </c>
      <c r="K45" s="24">
        <f t="shared" si="10"/>
        <v>897159.29215758597</v>
      </c>
      <c r="L45" s="10" t="s">
        <v>117</v>
      </c>
    </row>
    <row r="46" spans="1:19" x14ac:dyDescent="0.25">
      <c r="A46" s="7" t="s">
        <v>88</v>
      </c>
      <c r="B46" s="7" t="s">
        <v>33</v>
      </c>
      <c r="C46" s="8" t="s">
        <v>52</v>
      </c>
      <c r="D46" s="9">
        <v>1468621.1022709475</v>
      </c>
      <c r="E46" s="9">
        <v>1440468.9679413533</v>
      </c>
      <c r="F46" s="9">
        <v>1502080.5488993512</v>
      </c>
      <c r="G46" s="9">
        <v>1304857.2628106945</v>
      </c>
      <c r="H46" s="9">
        <v>1305793.857563941</v>
      </c>
      <c r="I46" s="9">
        <v>1369358.69661795</v>
      </c>
      <c r="J46" s="9">
        <v>1130880.28482201</v>
      </c>
      <c r="K46" s="9">
        <v>897159.29215758597</v>
      </c>
      <c r="L46" s="10"/>
    </row>
    <row r="47" spans="1:19" x14ac:dyDescent="0.25">
      <c r="A47" s="7" t="s">
        <v>88</v>
      </c>
      <c r="B47" s="7" t="s">
        <v>34</v>
      </c>
      <c r="C47" s="8" t="s">
        <v>53</v>
      </c>
      <c r="D47" s="9"/>
      <c r="E47" s="9"/>
      <c r="F47" s="9"/>
      <c r="G47" s="9"/>
      <c r="H47" s="9"/>
      <c r="I47" s="9"/>
      <c r="J47" s="9"/>
      <c r="K47" s="9"/>
      <c r="L47" s="10"/>
    </row>
    <row r="48" spans="1:19" x14ac:dyDescent="0.25">
      <c r="A48" s="12" t="s">
        <v>88</v>
      </c>
      <c r="B48" s="12" t="s">
        <v>24</v>
      </c>
      <c r="C48" s="13" t="s">
        <v>80</v>
      </c>
      <c r="D48" s="24">
        <f>D49+D50</f>
        <v>960676.80219705333</v>
      </c>
      <c r="E48" s="24">
        <f t="shared" ref="E48:K48" si="11">E49+E50</f>
        <v>898377.93550286337</v>
      </c>
      <c r="F48" s="24">
        <f t="shared" si="11"/>
        <v>926185.11681341252</v>
      </c>
      <c r="G48" s="24">
        <f t="shared" si="11"/>
        <v>776601.3722385416</v>
      </c>
      <c r="H48" s="24">
        <f t="shared" si="11"/>
        <v>899858.05467139522</v>
      </c>
      <c r="I48" s="24">
        <f t="shared" si="11"/>
        <v>1030576.8158438834</v>
      </c>
      <c r="J48" s="24">
        <f t="shared" si="11"/>
        <v>1160120.6143054937</v>
      </c>
      <c r="K48" s="24">
        <f t="shared" si="11"/>
        <v>1147685.4132475799</v>
      </c>
      <c r="L48" s="10" t="s">
        <v>118</v>
      </c>
    </row>
    <row r="49" spans="1:12" x14ac:dyDescent="0.25">
      <c r="A49" s="7" t="s">
        <v>88</v>
      </c>
      <c r="B49" s="7" t="s">
        <v>35</v>
      </c>
      <c r="C49" s="8" t="s">
        <v>54</v>
      </c>
      <c r="D49" s="9">
        <v>960676.80219705333</v>
      </c>
      <c r="E49" s="9">
        <v>898377.93550286337</v>
      </c>
      <c r="F49" s="9">
        <v>926185.11681341252</v>
      </c>
      <c r="G49" s="9">
        <v>776601.3722385416</v>
      </c>
      <c r="H49" s="9">
        <v>899858.05467139522</v>
      </c>
      <c r="I49" s="9">
        <v>1030576.8158438834</v>
      </c>
      <c r="J49" s="9">
        <v>1160120.6143054937</v>
      </c>
      <c r="K49" s="9">
        <v>1147685.4132475799</v>
      </c>
      <c r="L49" s="10"/>
    </row>
    <row r="50" spans="1:12" x14ac:dyDescent="0.25">
      <c r="A50" s="7" t="s">
        <v>88</v>
      </c>
      <c r="B50" s="7" t="s">
        <v>36</v>
      </c>
      <c r="C50" s="8" t="s">
        <v>55</v>
      </c>
      <c r="D50" s="9"/>
      <c r="E50" s="9"/>
      <c r="F50" s="9"/>
      <c r="G50" s="9"/>
      <c r="H50" s="9"/>
      <c r="I50" s="9"/>
      <c r="J50" s="9"/>
      <c r="K50" s="9"/>
      <c r="L50" s="10"/>
    </row>
    <row r="51" spans="1:12" x14ac:dyDescent="0.25">
      <c r="A51" s="7" t="s">
        <v>88</v>
      </c>
      <c r="B51" s="7" t="s">
        <v>25</v>
      </c>
      <c r="C51" s="8" t="s">
        <v>47</v>
      </c>
      <c r="D51" s="9">
        <v>0</v>
      </c>
      <c r="E51" s="9">
        <v>0</v>
      </c>
      <c r="F51" s="9">
        <v>0</v>
      </c>
      <c r="G51" s="9">
        <v>25799.87</v>
      </c>
      <c r="H51" s="9">
        <v>838115.04</v>
      </c>
      <c r="I51" s="9">
        <v>1834275.91</v>
      </c>
      <c r="J51" s="9">
        <v>2896285.9480642644</v>
      </c>
      <c r="K51" s="9">
        <v>4104903.0392074701</v>
      </c>
      <c r="L51" s="10" t="s">
        <v>119</v>
      </c>
    </row>
    <row r="52" spans="1:12" x14ac:dyDescent="0.25">
      <c r="A52" s="7" t="s">
        <v>88</v>
      </c>
      <c r="B52" s="7" t="s">
        <v>26</v>
      </c>
      <c r="C52" s="8" t="s">
        <v>48</v>
      </c>
      <c r="D52" s="9"/>
      <c r="E52" s="9"/>
      <c r="F52" s="9"/>
      <c r="G52" s="9"/>
      <c r="H52" s="9"/>
      <c r="I52" s="9"/>
      <c r="J52" s="9"/>
      <c r="K52" s="9"/>
      <c r="L52" s="10" t="s">
        <v>92</v>
      </c>
    </row>
    <row r="53" spans="1:12" x14ac:dyDescent="0.25">
      <c r="A53" s="7" t="s">
        <v>88</v>
      </c>
      <c r="B53" s="7" t="s">
        <v>41</v>
      </c>
      <c r="C53" s="8" t="s">
        <v>49</v>
      </c>
      <c r="D53" s="9"/>
      <c r="E53" s="9"/>
      <c r="F53" s="9"/>
      <c r="G53" s="9"/>
      <c r="H53" s="9"/>
      <c r="I53" s="9"/>
      <c r="J53" s="9"/>
      <c r="K53" s="9"/>
      <c r="L53" s="10" t="s">
        <v>92</v>
      </c>
    </row>
    <row r="54" spans="1:12" x14ac:dyDescent="0.25">
      <c r="A54" s="12" t="s">
        <v>88</v>
      </c>
      <c r="B54" s="12" t="s">
        <v>15</v>
      </c>
      <c r="C54" s="13" t="s">
        <v>81</v>
      </c>
      <c r="D54" s="24">
        <f>D55+D56+D57</f>
        <v>1086658.4076506239</v>
      </c>
      <c r="E54" s="24">
        <f t="shared" ref="E54:K54" si="12">E55+E56+E57</f>
        <v>835782.64341200551</v>
      </c>
      <c r="F54" s="24">
        <f t="shared" si="12"/>
        <v>504412.61194685573</v>
      </c>
      <c r="G54" s="24">
        <f t="shared" si="12"/>
        <v>347389.39906765096</v>
      </c>
      <c r="H54" s="24">
        <f t="shared" si="12"/>
        <v>424330.0052185058</v>
      </c>
      <c r="I54" s="24">
        <f t="shared" si="12"/>
        <v>535723.74476426491</v>
      </c>
      <c r="J54" s="24">
        <f t="shared" si="12"/>
        <v>542565.36932484491</v>
      </c>
      <c r="K54" s="24">
        <f t="shared" si="12"/>
        <v>464931.362274763</v>
      </c>
      <c r="L54" s="10"/>
    </row>
    <row r="55" spans="1:12" x14ac:dyDescent="0.25">
      <c r="A55" s="7" t="s">
        <v>88</v>
      </c>
      <c r="B55" s="7" t="s">
        <v>37</v>
      </c>
      <c r="C55" s="8" t="s">
        <v>56</v>
      </c>
      <c r="D55" s="9">
        <v>1086658.4076506239</v>
      </c>
      <c r="E55" s="9">
        <v>835782.64341200551</v>
      </c>
      <c r="F55" s="9">
        <v>504412.61194685573</v>
      </c>
      <c r="G55" s="9">
        <v>347389.39906765096</v>
      </c>
      <c r="H55" s="9">
        <v>424330.0052185058</v>
      </c>
      <c r="I55" s="9">
        <v>535723.74476426491</v>
      </c>
      <c r="J55" s="9">
        <v>542565.36932484491</v>
      </c>
      <c r="K55" s="9">
        <v>464931.362274763</v>
      </c>
      <c r="L55" s="10"/>
    </row>
    <row r="56" spans="1:12" x14ac:dyDescent="0.25">
      <c r="A56" s="7" t="s">
        <v>88</v>
      </c>
      <c r="B56" s="7" t="s">
        <v>38</v>
      </c>
      <c r="C56" s="8" t="s">
        <v>57</v>
      </c>
      <c r="D56" s="9"/>
      <c r="E56" s="9"/>
      <c r="F56" s="9"/>
      <c r="G56" s="9"/>
      <c r="H56" s="9"/>
      <c r="I56" s="9"/>
      <c r="J56" s="9"/>
      <c r="K56" s="9"/>
      <c r="L56" s="10" t="s">
        <v>92</v>
      </c>
    </row>
    <row r="57" spans="1:12" x14ac:dyDescent="0.25">
      <c r="A57" s="7" t="s">
        <v>88</v>
      </c>
      <c r="B57" s="7" t="s">
        <v>39</v>
      </c>
      <c r="C57" s="8" t="s">
        <v>58</v>
      </c>
      <c r="D57" s="9"/>
      <c r="E57" s="9"/>
      <c r="F57" s="9"/>
      <c r="G57" s="9"/>
      <c r="H57" s="9"/>
      <c r="I57" s="9"/>
      <c r="J57" s="9"/>
      <c r="K57" s="9"/>
      <c r="L57" s="10" t="s">
        <v>92</v>
      </c>
    </row>
    <row r="58" spans="1:12" x14ac:dyDescent="0.25">
      <c r="A58" s="7" t="s">
        <v>88</v>
      </c>
      <c r="B58" s="7" t="s">
        <v>16</v>
      </c>
      <c r="C58" s="8" t="s">
        <v>44</v>
      </c>
      <c r="D58" s="9">
        <v>155256.25173848588</v>
      </c>
      <c r="E58" s="9">
        <v>153297.43831663387</v>
      </c>
      <c r="F58" s="9">
        <v>168081.140182481</v>
      </c>
      <c r="G58" s="9">
        <v>157216.19004139167</v>
      </c>
      <c r="H58" s="9">
        <v>168760.15839428795</v>
      </c>
      <c r="I58" s="9">
        <v>190398.63043948507</v>
      </c>
      <c r="J58" s="9">
        <v>195241.85940539141</v>
      </c>
      <c r="K58" s="9">
        <v>181123.757948996</v>
      </c>
      <c r="L58" s="10"/>
    </row>
    <row r="59" spans="1:12" x14ac:dyDescent="0.25">
      <c r="A59" s="7" t="s">
        <v>88</v>
      </c>
      <c r="B59" s="7" t="s">
        <v>17</v>
      </c>
      <c r="C59" s="8" t="s">
        <v>45</v>
      </c>
      <c r="D59" s="9">
        <v>229387.2094379279</v>
      </c>
      <c r="E59" s="9">
        <v>227862.00285739099</v>
      </c>
      <c r="F59" s="9">
        <v>269341.7048589164</v>
      </c>
      <c r="G59" s="9">
        <v>215637.05055207064</v>
      </c>
      <c r="H59" s="9">
        <v>282151.59939738119</v>
      </c>
      <c r="I59" s="9">
        <v>394431.36297923146</v>
      </c>
      <c r="J59" s="9">
        <v>462363.52728850453</v>
      </c>
      <c r="K59" s="9">
        <v>488326.10977136798</v>
      </c>
      <c r="L59" s="10"/>
    </row>
    <row r="60" spans="1:12" x14ac:dyDescent="0.25">
      <c r="A60" s="7" t="s">
        <v>88</v>
      </c>
      <c r="B60" s="7" t="s">
        <v>18</v>
      </c>
      <c r="C60" s="8" t="s">
        <v>43</v>
      </c>
      <c r="D60" s="9">
        <v>927.0220781159876</v>
      </c>
      <c r="E60" s="9">
        <v>2062.9082718907102</v>
      </c>
      <c r="F60" s="9">
        <v>7173.6488396582281</v>
      </c>
      <c r="G60" s="9">
        <v>10159.901659771609</v>
      </c>
      <c r="H60" s="9">
        <v>22840.939693767144</v>
      </c>
      <c r="I60" s="9">
        <v>41863.311941631982</v>
      </c>
      <c r="J60" s="9">
        <v>54902.487186796789</v>
      </c>
      <c r="K60" s="9">
        <v>58711.310158658402</v>
      </c>
      <c r="L60" s="10"/>
    </row>
    <row r="61" spans="1:12" x14ac:dyDescent="0.25">
      <c r="A61" s="12" t="s">
        <v>88</v>
      </c>
      <c r="B61" s="12" t="s">
        <v>19</v>
      </c>
      <c r="C61" s="13" t="s">
        <v>82</v>
      </c>
      <c r="D61" s="24">
        <f>D62+D63+D64</f>
        <v>591468.96767833224</v>
      </c>
      <c r="E61" s="24">
        <f t="shared" ref="E61:K61" si="13">E62+E63+E64</f>
        <v>457197.77168452181</v>
      </c>
      <c r="F61" s="24">
        <f t="shared" si="13"/>
        <v>385536.86479295441</v>
      </c>
      <c r="G61" s="24">
        <f t="shared" si="13"/>
        <v>212173.46364042038</v>
      </c>
      <c r="H61" s="24">
        <f t="shared" si="13"/>
        <v>195324.10413763806</v>
      </c>
      <c r="I61" s="24">
        <f t="shared" si="13"/>
        <v>197886.35742541868</v>
      </c>
      <c r="J61" s="24">
        <f t="shared" si="13"/>
        <v>181910.24295188586</v>
      </c>
      <c r="K61" s="24">
        <f t="shared" si="13"/>
        <v>158210.11928305379</v>
      </c>
      <c r="L61" s="10"/>
    </row>
    <row r="62" spans="1:12" x14ac:dyDescent="0.25">
      <c r="A62" s="7" t="s">
        <v>88</v>
      </c>
      <c r="B62" s="7" t="s">
        <v>28</v>
      </c>
      <c r="C62" s="8" t="s">
        <v>59</v>
      </c>
      <c r="D62" s="9">
        <v>316658.96772405953</v>
      </c>
      <c r="E62" s="9">
        <v>229955.1827872131</v>
      </c>
      <c r="F62" s="9">
        <v>184424.03121304049</v>
      </c>
      <c r="G62" s="9">
        <v>89246.795628223306</v>
      </c>
      <c r="H62" s="9">
        <v>78576.412204688997</v>
      </c>
      <c r="I62" s="9">
        <v>81744.704268037996</v>
      </c>
      <c r="J62" s="9">
        <v>71555.692273545501</v>
      </c>
      <c r="K62" s="9">
        <v>71555.692273545501</v>
      </c>
      <c r="L62" s="10"/>
    </row>
    <row r="63" spans="1:12" x14ac:dyDescent="0.25">
      <c r="A63" s="7" t="s">
        <v>88</v>
      </c>
      <c r="B63" s="7" t="s">
        <v>29</v>
      </c>
      <c r="C63" s="8" t="s">
        <v>60</v>
      </c>
      <c r="D63" s="9">
        <v>274809.9999542727</v>
      </c>
      <c r="E63" s="9">
        <v>227242.58889730874</v>
      </c>
      <c r="F63" s="9">
        <v>201112.83357991392</v>
      </c>
      <c r="G63" s="9">
        <v>122926.66801219707</v>
      </c>
      <c r="H63" s="9">
        <v>116747.69193294908</v>
      </c>
      <c r="I63" s="9">
        <v>116141.6531573807</v>
      </c>
      <c r="J63" s="9">
        <v>110354.55067834035</v>
      </c>
      <c r="K63" s="9">
        <v>86654.427009508305</v>
      </c>
      <c r="L63" s="10" t="s">
        <v>120</v>
      </c>
    </row>
    <row r="64" spans="1:12" x14ac:dyDescent="0.25">
      <c r="A64" s="7" t="s">
        <v>88</v>
      </c>
      <c r="B64" s="7" t="s">
        <v>30</v>
      </c>
      <c r="C64" s="8" t="s">
        <v>61</v>
      </c>
      <c r="D64" s="9"/>
      <c r="E64" s="9"/>
      <c r="F64" s="9"/>
      <c r="G64" s="9"/>
      <c r="H64" s="9"/>
      <c r="I64" s="9"/>
      <c r="J64" s="9"/>
      <c r="K64" s="9"/>
      <c r="L64" s="10" t="s">
        <v>92</v>
      </c>
    </row>
    <row r="65" spans="1:12" x14ac:dyDescent="0.25">
      <c r="A65" s="7" t="s">
        <v>88</v>
      </c>
      <c r="B65" s="7" t="s">
        <v>40</v>
      </c>
      <c r="C65" s="8" t="s">
        <v>62</v>
      </c>
      <c r="D65" s="9"/>
      <c r="E65" s="9"/>
      <c r="F65" s="9"/>
      <c r="G65" s="9"/>
      <c r="H65" s="9"/>
      <c r="I65" s="9"/>
      <c r="J65" s="9"/>
      <c r="K65" s="9"/>
      <c r="L65" s="10"/>
    </row>
    <row r="66" spans="1:12" x14ac:dyDescent="0.25">
      <c r="A66" s="7" t="s">
        <v>89</v>
      </c>
      <c r="B66" s="7" t="s">
        <v>85</v>
      </c>
      <c r="C66" s="8"/>
      <c r="D66" s="32">
        <v>2.4E-2</v>
      </c>
      <c r="E66" s="32">
        <v>2.1000000000000001E-2</v>
      </c>
      <c r="F66" s="32">
        <v>2.1999999999999999E-2</v>
      </c>
      <c r="G66" s="32">
        <v>1.7377E-2</v>
      </c>
      <c r="H66" s="32">
        <v>1.8329000000000002E-2</v>
      </c>
      <c r="I66" s="32">
        <v>0.02</v>
      </c>
      <c r="J66" s="32">
        <v>2.3E-2</v>
      </c>
      <c r="K66" s="32" t="s">
        <v>121</v>
      </c>
      <c r="L66" s="10" t="s">
        <v>122</v>
      </c>
    </row>
    <row r="67" spans="1:12" x14ac:dyDescent="0.25">
      <c r="A67" s="7" t="s">
        <v>89</v>
      </c>
      <c r="B67" s="7" t="s">
        <v>86</v>
      </c>
      <c r="C67" s="8"/>
      <c r="D67" s="32">
        <v>10.128979999999999</v>
      </c>
      <c r="E67" s="32">
        <v>13.303011999999995</v>
      </c>
      <c r="F67" s="32">
        <v>19.658082000000007</v>
      </c>
      <c r="G67" s="32">
        <v>36.837285000000008</v>
      </c>
      <c r="H67" s="32">
        <v>30.926954000000023</v>
      </c>
      <c r="I67" s="32">
        <v>25.565668000000016</v>
      </c>
      <c r="J67" s="32">
        <v>28.847901000000036</v>
      </c>
      <c r="K67" s="9">
        <v>34.30572699999999</v>
      </c>
      <c r="L67" s="10" t="s">
        <v>123</v>
      </c>
    </row>
    <row r="68" spans="1:12" x14ac:dyDescent="0.25">
      <c r="A68" s="7" t="s">
        <v>90</v>
      </c>
      <c r="B68" s="7" t="s">
        <v>85</v>
      </c>
      <c r="C68" s="8"/>
      <c r="D68" s="9">
        <v>320197.33750978857</v>
      </c>
      <c r="E68" s="9">
        <v>298661.57886098803</v>
      </c>
      <c r="F68" s="9">
        <v>338155.64734801452</v>
      </c>
      <c r="G68" s="9">
        <v>265811.78000000003</v>
      </c>
      <c r="H68" s="9">
        <v>290703.90999999997</v>
      </c>
      <c r="I68" s="9">
        <v>394341.3</v>
      </c>
      <c r="J68" s="9">
        <v>522627.3769968389</v>
      </c>
      <c r="K68" s="9" t="s">
        <v>121</v>
      </c>
      <c r="L68" s="10" t="s">
        <v>122</v>
      </c>
    </row>
    <row r="69" spans="1:12" x14ac:dyDescent="0.25">
      <c r="A69" s="7" t="s">
        <v>90</v>
      </c>
      <c r="B69" s="7" t="s">
        <v>86</v>
      </c>
      <c r="C69" s="8"/>
      <c r="D69" s="9">
        <v>89281626.403028205</v>
      </c>
      <c r="E69" s="9">
        <v>92692098.603507072</v>
      </c>
      <c r="F69" s="9">
        <v>95421201.233336613</v>
      </c>
      <c r="G69" s="9">
        <v>111548567.57745349</v>
      </c>
      <c r="H69" s="9">
        <v>163899411.79544804</v>
      </c>
      <c r="I69" s="9">
        <v>183068436.60218298</v>
      </c>
      <c r="J69" s="9">
        <v>207757307.89074364</v>
      </c>
      <c r="K69" s="9">
        <v>219180523.23662627</v>
      </c>
      <c r="L69" s="10" t="s">
        <v>123</v>
      </c>
    </row>
    <row r="71" spans="1:12" ht="14.4" x14ac:dyDescent="0.3">
      <c r="B71" s="17"/>
      <c r="C71" s="18"/>
      <c r="D71" s="19"/>
      <c r="E71" s="19"/>
      <c r="F71" s="19"/>
      <c r="G71" s="19"/>
      <c r="H71" s="19"/>
      <c r="I71" s="19"/>
      <c r="J71" s="19"/>
      <c r="K71" s="19"/>
    </row>
    <row r="72" spans="1:12" ht="14.4" x14ac:dyDescent="0.3">
      <c r="A72" s="20" t="s">
        <v>64</v>
      </c>
      <c r="B72" s="17"/>
      <c r="C72" s="18"/>
      <c r="D72" s="4">
        <v>2017</v>
      </c>
      <c r="E72" s="4">
        <v>2018</v>
      </c>
      <c r="F72" s="4">
        <v>2019</v>
      </c>
      <c r="G72" s="4">
        <v>2020</v>
      </c>
      <c r="H72" s="4">
        <v>2021</v>
      </c>
      <c r="I72" s="4">
        <v>2022</v>
      </c>
      <c r="J72" s="4">
        <v>2023</v>
      </c>
      <c r="K72" s="4">
        <v>2024</v>
      </c>
      <c r="L72" s="5" t="s">
        <v>22</v>
      </c>
    </row>
    <row r="73" spans="1:12" ht="14.4" x14ac:dyDescent="0.3">
      <c r="A73" s="11" t="s">
        <v>66</v>
      </c>
      <c r="B73" s="27"/>
      <c r="C73" s="28"/>
      <c r="D73" s="33">
        <f t="shared" ref="D73:I73" si="14">IFERROR(D39/D3,"")</f>
        <v>5.6180346773238137</v>
      </c>
      <c r="E73" s="33">
        <f t="shared" si="14"/>
        <v>6.0124701210078157</v>
      </c>
      <c r="F73" s="33">
        <f t="shared" si="14"/>
        <v>6.3169458236303822</v>
      </c>
      <c r="G73" s="33">
        <f t="shared" si="14"/>
        <v>7.0431862274613515</v>
      </c>
      <c r="H73" s="33">
        <f t="shared" si="14"/>
        <v>7.9797729514356028</v>
      </c>
      <c r="I73" s="33">
        <f t="shared" si="14"/>
        <v>8.663698193904084</v>
      </c>
      <c r="J73" s="33">
        <f>IFERROR(J39/J3,"")</f>
        <v>8.5998456191806198</v>
      </c>
      <c r="K73" s="25">
        <f t="shared" ref="K73" si="15">IFERROR(K40/K3,"")</f>
        <v>8.594613461650761</v>
      </c>
      <c r="L73" s="10"/>
    </row>
    <row r="74" spans="1:12" ht="14.4" x14ac:dyDescent="0.3">
      <c r="A74" s="11" t="s">
        <v>65</v>
      </c>
      <c r="B74" s="27" t="s">
        <v>75</v>
      </c>
      <c r="C74" s="28"/>
      <c r="D74" s="25">
        <f>IFERROR(D12/D2,"")</f>
        <v>164.58092722019521</v>
      </c>
      <c r="E74" s="25">
        <f t="shared" ref="E74:K74" si="16">IFERROR(E12/E2,"")</f>
        <v>178.03832397484427</v>
      </c>
      <c r="F74" s="25">
        <f t="shared" si="16"/>
        <v>212.49571474980348</v>
      </c>
      <c r="G74" s="25">
        <f t="shared" si="16"/>
        <v>241.85102842182098</v>
      </c>
      <c r="H74" s="25">
        <f t="shared" si="16"/>
        <v>346.43591350637342</v>
      </c>
      <c r="I74" s="25">
        <f t="shared" si="16"/>
        <v>484.48751160069696</v>
      </c>
      <c r="J74" s="25">
        <f t="shared" si="16"/>
        <v>625.63798089327349</v>
      </c>
      <c r="K74" s="25">
        <f t="shared" si="16"/>
        <v>780.09124429283008</v>
      </c>
      <c r="L74" s="10"/>
    </row>
    <row r="75" spans="1:12" ht="14.4" x14ac:dyDescent="0.3">
      <c r="A75" s="11" t="s">
        <v>65</v>
      </c>
      <c r="B75" s="27" t="s">
        <v>68</v>
      </c>
      <c r="C75" s="28"/>
      <c r="D75" s="25">
        <f>IFERROR(D13/D2,"")</f>
        <v>28.784668160991924</v>
      </c>
      <c r="E75" s="25">
        <f t="shared" ref="E75:K75" si="17">IFERROR(E13/E2,"")</f>
        <v>30.928082531030221</v>
      </c>
      <c r="F75" s="25">
        <f t="shared" si="17"/>
        <v>36.273588225326698</v>
      </c>
      <c r="G75" s="25">
        <f t="shared" si="17"/>
        <v>46.025727486729345</v>
      </c>
      <c r="H75" s="25">
        <f t="shared" si="17"/>
        <v>101.11692009207059</v>
      </c>
      <c r="I75" s="25">
        <f t="shared" si="17"/>
        <v>190.43602758014978</v>
      </c>
      <c r="J75" s="25">
        <f t="shared" si="17"/>
        <v>299.25531388134658</v>
      </c>
      <c r="K75" s="25">
        <f t="shared" si="17"/>
        <v>409.4297050810693</v>
      </c>
      <c r="L75" s="10"/>
    </row>
    <row r="76" spans="1:12" ht="14.4" x14ac:dyDescent="0.3">
      <c r="A76" s="11" t="s">
        <v>65</v>
      </c>
      <c r="B76" s="27" t="s">
        <v>69</v>
      </c>
      <c r="C76" s="28"/>
      <c r="D76" s="25">
        <f>IFERROR(D27/D2,"")</f>
        <v>35.612029648329965</v>
      </c>
      <c r="E76" s="25">
        <f t="shared" ref="E76:K76" si="18">IFERROR(E27/E2,"")</f>
        <v>35.180882104780657</v>
      </c>
      <c r="F76" s="25">
        <f t="shared" si="18"/>
        <v>37.432623850604863</v>
      </c>
      <c r="G76" s="25">
        <f t="shared" si="18"/>
        <v>40.960274917697163</v>
      </c>
      <c r="H76" s="25">
        <f t="shared" si="18"/>
        <v>44.394370415013313</v>
      </c>
      <c r="I76" s="25">
        <f t="shared" si="18"/>
        <v>46.627141636745769</v>
      </c>
      <c r="J76" s="25">
        <f t="shared" si="18"/>
        <v>48.093710185579461</v>
      </c>
      <c r="K76" s="25">
        <f t="shared" si="18"/>
        <v>68.112133032794873</v>
      </c>
      <c r="L76" s="10"/>
    </row>
    <row r="77" spans="1:12" ht="14.4" x14ac:dyDescent="0.3">
      <c r="A77" s="11" t="s">
        <v>65</v>
      </c>
      <c r="B77" s="11" t="s">
        <v>71</v>
      </c>
      <c r="C77" s="28"/>
      <c r="D77" s="25">
        <f>IFERROR(D31/D2,"")</f>
        <v>52.686996311080833</v>
      </c>
      <c r="E77" s="25">
        <f t="shared" ref="E77:K77" si="19">IFERROR(E31/E2,"")</f>
        <v>59.195638880541971</v>
      </c>
      <c r="F77" s="25">
        <f t="shared" si="19"/>
        <v>70.328686806445077</v>
      </c>
      <c r="G77" s="25">
        <f t="shared" si="19"/>
        <v>73.457982691006421</v>
      </c>
      <c r="H77" s="25">
        <f t="shared" si="19"/>
        <v>85.895438660343984</v>
      </c>
      <c r="I77" s="25">
        <f t="shared" si="19"/>
        <v>96.474503014943409</v>
      </c>
      <c r="J77" s="25">
        <f t="shared" si="19"/>
        <v>99.999549084129114</v>
      </c>
      <c r="K77" s="25">
        <f t="shared" si="19"/>
        <v>101.5278612280421</v>
      </c>
      <c r="L77" s="10"/>
    </row>
    <row r="78" spans="1:12" ht="14.4" x14ac:dyDescent="0.3">
      <c r="A78" s="11" t="s">
        <v>65</v>
      </c>
      <c r="B78" s="11" t="s">
        <v>70</v>
      </c>
      <c r="C78" s="28"/>
      <c r="D78" s="25">
        <f>IFERROR(D32/D2,"")</f>
        <v>42.473713144864867</v>
      </c>
      <c r="E78" s="25">
        <f t="shared" ref="E78:K78" si="20">IFERROR(E32/E2,"")</f>
        <v>48.046431308411087</v>
      </c>
      <c r="F78" s="25">
        <f t="shared" si="20"/>
        <v>62.260143932198311</v>
      </c>
      <c r="G78" s="25">
        <f t="shared" si="20"/>
        <v>59.965610919447016</v>
      </c>
      <c r="H78" s="25">
        <f t="shared" si="20"/>
        <v>79.270951055005895</v>
      </c>
      <c r="I78" s="25">
        <f t="shared" si="20"/>
        <v>101.6679790133385</v>
      </c>
      <c r="J78" s="25">
        <f t="shared" si="20"/>
        <v>112.50531839500022</v>
      </c>
      <c r="K78" s="25">
        <f t="shared" si="20"/>
        <v>123.71252579447247</v>
      </c>
      <c r="L78" s="10"/>
    </row>
    <row r="79" spans="1:12" ht="14.4" x14ac:dyDescent="0.3">
      <c r="A79" s="11" t="s">
        <v>65</v>
      </c>
      <c r="B79" s="11" t="s">
        <v>72</v>
      </c>
      <c r="C79" s="28"/>
      <c r="D79" s="25">
        <f>IFERROR(D33/D2,"")</f>
        <v>0.17156692371958898</v>
      </c>
      <c r="E79" s="25">
        <f t="shared" ref="E79:K79" si="21">IFERROR(E33/E2,"")</f>
        <v>0.53504053073035163</v>
      </c>
      <c r="F79" s="25">
        <f t="shared" si="21"/>
        <v>2.629514601487609</v>
      </c>
      <c r="G79" s="25">
        <f t="shared" si="21"/>
        <v>18.997834949343648</v>
      </c>
      <c r="H79" s="25">
        <f t="shared" si="21"/>
        <v>33.77192862141564</v>
      </c>
      <c r="I79" s="25">
        <f t="shared" si="21"/>
        <v>47.593629050807571</v>
      </c>
      <c r="J79" s="25">
        <f t="shared" si="21"/>
        <v>64.406385812279353</v>
      </c>
      <c r="K79" s="25">
        <f t="shared" si="21"/>
        <v>76.212957957383452</v>
      </c>
      <c r="L79" s="10"/>
    </row>
    <row r="80" spans="1:12" x14ac:dyDescent="0.25">
      <c r="A80" s="11" t="s">
        <v>65</v>
      </c>
      <c r="B80" s="11" t="s">
        <v>73</v>
      </c>
      <c r="C80" s="3"/>
      <c r="D80" s="26">
        <f>IFERROR(D34/D2,"")</f>
        <v>4.8519530312080166</v>
      </c>
      <c r="E80" s="26">
        <f t="shared" ref="E80:K80" si="22">IFERROR(E34/E2,"")</f>
        <v>4.1522486193500239</v>
      </c>
      <c r="F80" s="26">
        <f t="shared" si="22"/>
        <v>3.5711573337409308</v>
      </c>
      <c r="G80" s="26">
        <f t="shared" si="22"/>
        <v>2.4435974575973995</v>
      </c>
      <c r="H80" s="26">
        <f t="shared" si="22"/>
        <v>1.9863046625239922</v>
      </c>
      <c r="I80" s="26">
        <f t="shared" si="22"/>
        <v>1.6882313047120043</v>
      </c>
      <c r="J80" s="26">
        <f t="shared" si="22"/>
        <v>1.3777035349387008</v>
      </c>
      <c r="K80" s="26">
        <f t="shared" si="22"/>
        <v>1.0960611990679434</v>
      </c>
      <c r="L80" s="10"/>
    </row>
    <row r="81" spans="1:12" x14ac:dyDescent="0.25">
      <c r="A81" s="11" t="s">
        <v>65</v>
      </c>
      <c r="B81" s="11" t="s">
        <v>74</v>
      </c>
      <c r="C81" s="3"/>
      <c r="D81" s="26">
        <f>IFERROR(D38/D2,"")</f>
        <v>0</v>
      </c>
      <c r="E81" s="26">
        <f t="shared" ref="E81:K81" si="23">IFERROR(E38/E2,"")</f>
        <v>0</v>
      </c>
      <c r="F81" s="26">
        <f t="shared" si="23"/>
        <v>0</v>
      </c>
      <c r="G81" s="26">
        <f t="shared" si="23"/>
        <v>0</v>
      </c>
      <c r="H81" s="26">
        <f t="shared" si="23"/>
        <v>0</v>
      </c>
      <c r="I81" s="26">
        <f t="shared" si="23"/>
        <v>0</v>
      </c>
      <c r="J81" s="26">
        <f t="shared" si="23"/>
        <v>0</v>
      </c>
      <c r="K81" s="26">
        <f t="shared" si="23"/>
        <v>0</v>
      </c>
      <c r="L81" s="10"/>
    </row>
    <row r="82" spans="1:12" x14ac:dyDescent="0.25">
      <c r="A82" s="11" t="s">
        <v>65</v>
      </c>
      <c r="B82" s="11" t="s">
        <v>76</v>
      </c>
      <c r="C82" s="3"/>
      <c r="D82" s="26">
        <f>IFERROR((D17+D20+D23+D24+D25)/D2,"")</f>
        <v>0</v>
      </c>
      <c r="E82" s="26">
        <f t="shared" ref="E82:K82" si="24">IFERROR((E17+E20+E23+E24+E25)/E2,"")</f>
        <v>0</v>
      </c>
      <c r="F82" s="26">
        <f t="shared" si="24"/>
        <v>0</v>
      </c>
      <c r="G82" s="26">
        <f t="shared" si="24"/>
        <v>0.98999461766557872</v>
      </c>
      <c r="H82" s="26">
        <f t="shared" si="24"/>
        <v>50.685610140122847</v>
      </c>
      <c r="I82" s="26">
        <f t="shared" si="24"/>
        <v>128.2141362535738</v>
      </c>
      <c r="J82" s="26">
        <f t="shared" si="24"/>
        <v>225.98858628722309</v>
      </c>
      <c r="K82" s="26">
        <f t="shared" si="24"/>
        <v>348.30583866751761</v>
      </c>
      <c r="L82" s="10"/>
    </row>
    <row r="83" spans="1:12" ht="14.4" x14ac:dyDescent="0.3">
      <c r="A83" s="11" t="s">
        <v>67</v>
      </c>
      <c r="B83" s="27" t="s">
        <v>68</v>
      </c>
      <c r="C83" s="3"/>
      <c r="D83" s="26">
        <f>IFERROR(D40/D13,"")</f>
        <v>2104.0132297896093</v>
      </c>
      <c r="E83" s="26">
        <f t="shared" ref="E83:K83" si="25">IFERROR(E40/E13,"")</f>
        <v>1949.8971325621335</v>
      </c>
      <c r="F83" s="26">
        <f t="shared" si="25"/>
        <v>1831.2436592728786</v>
      </c>
      <c r="G83" s="26">
        <f t="shared" si="25"/>
        <v>1305.2925429018348</v>
      </c>
      <c r="H83" s="26">
        <f t="shared" si="25"/>
        <v>730.68798117095059</v>
      </c>
      <c r="I83" s="26">
        <f t="shared" si="25"/>
        <v>499.60161597232576</v>
      </c>
      <c r="J83" s="26">
        <f t="shared" si="25"/>
        <v>357.92859581080074</v>
      </c>
      <c r="K83" s="26">
        <f t="shared" si="25"/>
        <v>282.968351871518</v>
      </c>
      <c r="L83" s="10"/>
    </row>
    <row r="84" spans="1:12" ht="14.4" x14ac:dyDescent="0.3">
      <c r="A84" s="11" t="s">
        <v>67</v>
      </c>
      <c r="B84" s="27" t="s">
        <v>69</v>
      </c>
      <c r="C84" s="3"/>
      <c r="D84" s="26">
        <f>IFERROR(D54/D27,"")</f>
        <v>202.62153229675249</v>
      </c>
      <c r="E84" s="26">
        <f t="shared" ref="E84:K84" si="26">IFERROR(E54/E27,"")</f>
        <v>155.86204576139602</v>
      </c>
      <c r="F84" s="26">
        <f t="shared" si="26"/>
        <v>87.363119017364866</v>
      </c>
      <c r="G84" s="26">
        <f t="shared" si="26"/>
        <v>54.372960966830618</v>
      </c>
      <c r="H84" s="26">
        <f t="shared" si="26"/>
        <v>60.716407600828717</v>
      </c>
      <c r="I84" s="26">
        <f t="shared" si="26"/>
        <v>72.376366872166059</v>
      </c>
      <c r="J84" s="26">
        <f t="shared" si="26"/>
        <v>70.429356509609974</v>
      </c>
      <c r="K84" s="26">
        <f t="shared" si="26"/>
        <v>42.220280146412904</v>
      </c>
      <c r="L84" s="10"/>
    </row>
    <row r="85" spans="1:12" x14ac:dyDescent="0.25">
      <c r="A85" s="11" t="s">
        <v>67</v>
      </c>
      <c r="B85" s="11" t="s">
        <v>71</v>
      </c>
      <c r="C85" s="3"/>
      <c r="D85" s="26">
        <f>IFERROR(D58/D31,"")</f>
        <v>19.56748159262769</v>
      </c>
      <c r="E85" s="26">
        <f t="shared" ref="E85:K88" si="27">IFERROR(E58/E31,"")</f>
        <v>16.990217334278682</v>
      </c>
      <c r="F85" s="26">
        <f t="shared" si="27"/>
        <v>15.494549055631383</v>
      </c>
      <c r="G85" s="26">
        <f t="shared" si="27"/>
        <v>13.721056581147032</v>
      </c>
      <c r="H85" s="26">
        <f t="shared" si="27"/>
        <v>12.480444372224573</v>
      </c>
      <c r="I85" s="26">
        <f t="shared" si="27"/>
        <v>12.432141537147569</v>
      </c>
      <c r="J85" s="26">
        <f t="shared" si="27"/>
        <v>12.188908739760178</v>
      </c>
      <c r="K85" s="26">
        <f t="shared" si="27"/>
        <v>11.034354484140115</v>
      </c>
      <c r="L85" s="10"/>
    </row>
    <row r="86" spans="1:12" x14ac:dyDescent="0.25">
      <c r="A86" s="11" t="s">
        <v>67</v>
      </c>
      <c r="B86" s="11" t="s">
        <v>70</v>
      </c>
      <c r="C86" s="3"/>
      <c r="D86" s="26">
        <f>IFERROR(D59/D32,"")</f>
        <v>35.862308775504246</v>
      </c>
      <c r="E86" s="26">
        <f t="shared" si="27"/>
        <v>31.114621594961697</v>
      </c>
      <c r="F86" s="26">
        <f t="shared" si="27"/>
        <v>28.046969905807238</v>
      </c>
      <c r="G86" s="26">
        <f t="shared" si="27"/>
        <v>23.054218544419466</v>
      </c>
      <c r="H86" s="26">
        <f t="shared" si="27"/>
        <v>22.609901703194279</v>
      </c>
      <c r="I86" s="26">
        <f t="shared" si="27"/>
        <v>24.438915254534823</v>
      </c>
      <c r="J86" s="26">
        <f t="shared" si="27"/>
        <v>25.656679391116405</v>
      </c>
      <c r="K86" s="26">
        <f t="shared" si="27"/>
        <v>24.414791557862387</v>
      </c>
      <c r="L86" s="10"/>
    </row>
    <row r="87" spans="1:12" x14ac:dyDescent="0.25">
      <c r="A87" s="11" t="s">
        <v>67</v>
      </c>
      <c r="B87" s="11" t="s">
        <v>72</v>
      </c>
      <c r="C87" s="3"/>
      <c r="D87" s="26">
        <f>IFERROR(D60/D33,"")</f>
        <v>35.879451093698741</v>
      </c>
      <c r="E87" s="26">
        <f t="shared" si="27"/>
        <v>25.295716418200641</v>
      </c>
      <c r="F87" s="26">
        <f t="shared" si="27"/>
        <v>17.687114645151318</v>
      </c>
      <c r="G87" s="26">
        <f t="shared" si="27"/>
        <v>3.4285830944673097</v>
      </c>
      <c r="H87" s="26">
        <f t="shared" si="27"/>
        <v>4.2962379884859185</v>
      </c>
      <c r="I87" s="26">
        <f t="shared" si="27"/>
        <v>5.5408888478506109</v>
      </c>
      <c r="J87" s="26">
        <f t="shared" si="27"/>
        <v>5.321732271895014</v>
      </c>
      <c r="K87" s="26">
        <f t="shared" si="27"/>
        <v>4.7648551541238717</v>
      </c>
      <c r="L87" s="10"/>
    </row>
    <row r="88" spans="1:12" x14ac:dyDescent="0.25">
      <c r="A88" s="11" t="s">
        <v>67</v>
      </c>
      <c r="B88" s="11" t="s">
        <v>73</v>
      </c>
      <c r="C88" s="3"/>
      <c r="D88" s="26">
        <f>IFERROR(D61/D34,"")</f>
        <v>809.47725930408876</v>
      </c>
      <c r="E88" s="26">
        <f t="shared" si="27"/>
        <v>722.39462256384786</v>
      </c>
      <c r="F88" s="26">
        <f t="shared" si="27"/>
        <v>699.92159175612233</v>
      </c>
      <c r="G88" s="26">
        <f t="shared" si="27"/>
        <v>556.66086080664991</v>
      </c>
      <c r="H88" s="26">
        <f t="shared" si="27"/>
        <v>624.65497831973744</v>
      </c>
      <c r="I88" s="26">
        <f t="shared" si="27"/>
        <v>738.37771532654563</v>
      </c>
      <c r="J88" s="26">
        <f t="shared" si="27"/>
        <v>824.3114136055267</v>
      </c>
      <c r="K88" s="26">
        <f t="shared" si="27"/>
        <v>892.80415563624899</v>
      </c>
      <c r="L88" s="10"/>
    </row>
    <row r="89" spans="1:12" x14ac:dyDescent="0.25">
      <c r="A89" s="11" t="s">
        <v>67</v>
      </c>
      <c r="B89" s="11" t="s">
        <v>74</v>
      </c>
      <c r="C89" s="3"/>
      <c r="D89" s="26" t="str">
        <f>IFERROR(D65/D38,"")</f>
        <v/>
      </c>
      <c r="E89" s="26" t="str">
        <f t="shared" ref="E89:K89" si="28">IFERROR(E65/E38,"")</f>
        <v/>
      </c>
      <c r="F89" s="26" t="str">
        <f t="shared" si="28"/>
        <v/>
      </c>
      <c r="G89" s="26" t="str">
        <f t="shared" si="28"/>
        <v/>
      </c>
      <c r="H89" s="26" t="str">
        <f t="shared" si="28"/>
        <v/>
      </c>
      <c r="I89" s="26" t="str">
        <f t="shared" si="28"/>
        <v/>
      </c>
      <c r="J89" s="26" t="str">
        <f t="shared" si="28"/>
        <v/>
      </c>
      <c r="K89" s="26" t="str">
        <f t="shared" si="28"/>
        <v/>
      </c>
      <c r="L89" s="10"/>
    </row>
    <row r="90" spans="1:12" x14ac:dyDescent="0.25">
      <c r="A90" s="11" t="s">
        <v>67</v>
      </c>
      <c r="B90" s="11" t="s">
        <v>76</v>
      </c>
      <c r="C90" s="3"/>
      <c r="D90" s="26" t="str">
        <f>IFERROR((D44+D47+D50+D51+D52)/(D17+D20+D23+D24+D25),"")</f>
        <v/>
      </c>
      <c r="E90" s="26" t="str">
        <f t="shared" ref="E90:K90" si="29">IFERROR((E44+E47+E50+E51+E52)/(E17+E20+E23+E24+E25),"")</f>
        <v/>
      </c>
      <c r="F90" s="26" t="str">
        <f t="shared" si="29"/>
        <v/>
      </c>
      <c r="G90" s="26">
        <f t="shared" si="29"/>
        <v>167.07596166299703</v>
      </c>
      <c r="H90" s="26">
        <f t="shared" si="29"/>
        <v>105.03866220668722</v>
      </c>
      <c r="I90" s="26">
        <f t="shared" si="29"/>
        <v>90.120465667007309</v>
      </c>
      <c r="J90" s="26">
        <f t="shared" si="29"/>
        <v>80.010109341812324</v>
      </c>
      <c r="K90" s="26">
        <f t="shared" si="29"/>
        <v>72.895194241099503</v>
      </c>
      <c r="L90" s="10"/>
    </row>
    <row r="91" spans="1:12" customFormat="1" ht="14.4" x14ac:dyDescent="0.3"/>
    <row r="92" spans="1:12" ht="13.8" x14ac:dyDescent="0.25">
      <c r="D92" s="22" t="s">
        <v>84</v>
      </c>
    </row>
    <row r="93" spans="1:12" x14ac:dyDescent="0.25">
      <c r="A93" s="20" t="s">
        <v>77</v>
      </c>
    </row>
  </sheetData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3F9D01-9B6A-46AE-8F9C-FF98A4D6B3A8}">
  <dimension ref="A1:M93"/>
  <sheetViews>
    <sheetView showGridLines="0" topLeftCell="B1" zoomScale="80" zoomScaleNormal="80" workbookViewId="0">
      <pane ySplit="1" topLeftCell="A2" activePane="bottomLeft" state="frozen"/>
      <selection activeCell="B1" sqref="B1"/>
      <selection pane="bottomLeft" activeCell="N93" sqref="N92:N93"/>
    </sheetView>
  </sheetViews>
  <sheetFormatPr baseColWidth="10" defaultColWidth="10.77734375" defaultRowHeight="13.2" x14ac:dyDescent="0.25"/>
  <cols>
    <col min="1" max="1" width="73" style="16" customWidth="1"/>
    <col min="2" max="2" width="99.109375" style="16" customWidth="1"/>
    <col min="3" max="3" width="26.33203125" style="21" customWidth="1"/>
    <col min="4" max="8" width="13.6640625" style="23" bestFit="1" customWidth="1"/>
    <col min="9" max="10" width="14.6640625" style="23" bestFit="1" customWidth="1"/>
    <col min="11" max="11" width="14.6640625" style="23" customWidth="1"/>
    <col min="12" max="12" width="41.5546875" style="6" customWidth="1"/>
    <col min="13" max="16384" width="10.77734375" style="6"/>
  </cols>
  <sheetData>
    <row r="1" spans="1:13" x14ac:dyDescent="0.25">
      <c r="A1" s="2" t="s">
        <v>11</v>
      </c>
      <c r="B1" s="2" t="s">
        <v>13</v>
      </c>
      <c r="C1" s="3" t="s">
        <v>42</v>
      </c>
      <c r="D1" s="4">
        <v>2017</v>
      </c>
      <c r="E1" s="4">
        <v>2018</v>
      </c>
      <c r="F1" s="4">
        <v>2019</v>
      </c>
      <c r="G1" s="4">
        <v>2020</v>
      </c>
      <c r="H1" s="4">
        <v>2021</v>
      </c>
      <c r="I1" s="4">
        <v>2022</v>
      </c>
      <c r="J1" s="4">
        <v>2023</v>
      </c>
      <c r="K1" s="4">
        <v>2024</v>
      </c>
      <c r="L1" s="5" t="s">
        <v>22</v>
      </c>
    </row>
    <row r="2" spans="1:13" x14ac:dyDescent="0.25">
      <c r="A2" s="7" t="s">
        <v>0</v>
      </c>
      <c r="B2" s="7" t="s">
        <v>91</v>
      </c>
      <c r="C2" s="8"/>
      <c r="D2" s="9">
        <v>14.72949</v>
      </c>
      <c r="E2" s="9">
        <v>15.055265</v>
      </c>
      <c r="F2" s="9">
        <v>15.393044</v>
      </c>
      <c r="G2" s="9">
        <v>15.720272</v>
      </c>
      <c r="H2" s="9">
        <v>15.932698</v>
      </c>
      <c r="I2" s="9">
        <v>16.089196999999999</v>
      </c>
      <c r="J2" s="9">
        <v>16.238022000000001</v>
      </c>
      <c r="K2" s="9">
        <v>16.388352000000001</v>
      </c>
      <c r="L2" s="6" t="s">
        <v>124</v>
      </c>
    </row>
    <row r="3" spans="1:13" x14ac:dyDescent="0.25">
      <c r="A3" s="7" t="s">
        <v>0</v>
      </c>
      <c r="B3" s="11" t="s">
        <v>12</v>
      </c>
      <c r="C3" s="8"/>
      <c r="D3" s="9">
        <v>276154.25980023481</v>
      </c>
      <c r="E3" s="9">
        <v>295857.56282636331</v>
      </c>
      <c r="F3" s="9">
        <v>278285.05856615759</v>
      </c>
      <c r="G3" s="9">
        <v>254042.1594153312</v>
      </c>
      <c r="H3" s="9">
        <v>316581.17</v>
      </c>
      <c r="I3" s="9">
        <v>301027.73181999999</v>
      </c>
      <c r="J3" s="9">
        <v>335930.46848593431</v>
      </c>
      <c r="K3" s="9">
        <v>330263.54890301812</v>
      </c>
      <c r="L3" s="10" t="s">
        <v>125</v>
      </c>
    </row>
    <row r="4" spans="1:13" x14ac:dyDescent="0.25">
      <c r="A4" s="7" t="s">
        <v>0</v>
      </c>
      <c r="B4" s="7" t="s">
        <v>1</v>
      </c>
      <c r="C4" s="8"/>
      <c r="D4" s="34">
        <v>2.2000000000000002</v>
      </c>
      <c r="E4" s="34">
        <v>2.4249999999999998</v>
      </c>
      <c r="F4" s="34">
        <v>2.5579999999999998</v>
      </c>
      <c r="G4" s="34">
        <v>3.05</v>
      </c>
      <c r="H4" s="34">
        <v>7.2</v>
      </c>
      <c r="I4" s="34">
        <v>12.8</v>
      </c>
      <c r="J4" s="34">
        <v>3.9</v>
      </c>
      <c r="K4" s="34">
        <v>4.5</v>
      </c>
      <c r="L4" s="35" t="s">
        <v>126</v>
      </c>
    </row>
    <row r="5" spans="1:13" x14ac:dyDescent="0.25">
      <c r="A5" s="7" t="s">
        <v>0</v>
      </c>
      <c r="B5" s="7" t="s">
        <v>2</v>
      </c>
      <c r="C5" s="8"/>
      <c r="D5" s="30">
        <v>649.3288</v>
      </c>
      <c r="E5" s="30">
        <v>640.29079999999999</v>
      </c>
      <c r="F5" s="30">
        <v>702.63099999999997</v>
      </c>
      <c r="G5" s="30">
        <v>792.22199999999998</v>
      </c>
      <c r="H5" s="30">
        <v>759.27300000000002</v>
      </c>
      <c r="I5" s="30">
        <v>872.33</v>
      </c>
      <c r="J5" s="30">
        <v>839.07</v>
      </c>
      <c r="K5" s="30">
        <v>943.58</v>
      </c>
      <c r="L5" s="10" t="s">
        <v>127</v>
      </c>
    </row>
    <row r="6" spans="1:13" x14ac:dyDescent="0.25">
      <c r="A6" s="7" t="s">
        <v>3</v>
      </c>
      <c r="B6" s="7" t="s">
        <v>4</v>
      </c>
      <c r="C6" s="8"/>
      <c r="D6" s="9">
        <v>10054.138774314339</v>
      </c>
      <c r="E6" s="9">
        <v>10526.220991357364</v>
      </c>
      <c r="F6" s="9">
        <v>10781.615329175627</v>
      </c>
      <c r="G6" s="9">
        <v>15374.240070380525</v>
      </c>
      <c r="H6" s="9">
        <v>20031.685998536759</v>
      </c>
      <c r="I6" s="9">
        <v>13306.766348576799</v>
      </c>
      <c r="J6" s="9">
        <v>12541.920228544697</v>
      </c>
      <c r="K6" s="9">
        <v>11501.225893935862</v>
      </c>
      <c r="L6" s="10"/>
    </row>
    <row r="7" spans="1:13" s="36" customFormat="1" x14ac:dyDescent="0.25">
      <c r="A7" s="7" t="s">
        <v>3</v>
      </c>
      <c r="B7" s="7" t="s">
        <v>5</v>
      </c>
      <c r="C7" s="8"/>
      <c r="D7" s="9">
        <v>41639.42002809824</v>
      </c>
      <c r="E7" s="9">
        <v>47034.47369255501</v>
      </c>
      <c r="F7" s="9">
        <v>51318.377400080557</v>
      </c>
      <c r="G7" s="9">
        <v>71183.841965898449</v>
      </c>
      <c r="H7" s="9">
        <v>84411.529660886139</v>
      </c>
      <c r="I7" s="9">
        <v>54665.999981919675</v>
      </c>
      <c r="J7" s="9">
        <v>56588.517711102751</v>
      </c>
      <c r="K7" s="9">
        <v>54086.534554568774</v>
      </c>
      <c r="L7" s="10"/>
    </row>
    <row r="8" spans="1:13" x14ac:dyDescent="0.25">
      <c r="A8" s="7" t="s">
        <v>6</v>
      </c>
      <c r="B8" s="7" t="s">
        <v>7</v>
      </c>
      <c r="C8" s="8"/>
      <c r="D8" s="9">
        <v>20</v>
      </c>
      <c r="E8" s="9">
        <v>18</v>
      </c>
      <c r="F8" s="9">
        <v>18</v>
      </c>
      <c r="G8" s="9">
        <v>18</v>
      </c>
      <c r="H8" s="9">
        <v>17</v>
      </c>
      <c r="I8" s="9">
        <v>17</v>
      </c>
      <c r="J8" s="9">
        <v>17</v>
      </c>
      <c r="K8" s="9">
        <v>17</v>
      </c>
      <c r="L8" s="10"/>
    </row>
    <row r="9" spans="1:13" x14ac:dyDescent="0.25">
      <c r="A9" s="7" t="s">
        <v>6</v>
      </c>
      <c r="B9" s="7" t="s">
        <v>8</v>
      </c>
      <c r="C9" s="8"/>
      <c r="D9" s="9">
        <v>2186</v>
      </c>
      <c r="E9" s="9">
        <v>2099</v>
      </c>
      <c r="F9" s="9">
        <v>1991</v>
      </c>
      <c r="G9" s="9">
        <v>1900</v>
      </c>
      <c r="H9" s="9">
        <v>1734</v>
      </c>
      <c r="I9" s="9">
        <v>1603</v>
      </c>
      <c r="J9" s="9">
        <v>1523</v>
      </c>
      <c r="K9" s="9">
        <v>1461</v>
      </c>
      <c r="L9" s="10"/>
    </row>
    <row r="10" spans="1:13" x14ac:dyDescent="0.25">
      <c r="A10" s="7" t="s">
        <v>6</v>
      </c>
      <c r="B10" s="7" t="s">
        <v>9</v>
      </c>
      <c r="C10" s="8"/>
      <c r="D10" s="9">
        <v>0</v>
      </c>
      <c r="E10" s="9">
        <v>0</v>
      </c>
      <c r="F10" s="9">
        <v>2</v>
      </c>
      <c r="G10" s="9">
        <v>2</v>
      </c>
      <c r="H10" s="9">
        <v>4</v>
      </c>
      <c r="I10" s="9">
        <v>8</v>
      </c>
      <c r="J10" s="9">
        <v>9</v>
      </c>
      <c r="K10" s="9">
        <v>12</v>
      </c>
      <c r="L10" s="35"/>
    </row>
    <row r="11" spans="1:13" x14ac:dyDescent="0.25">
      <c r="A11" s="7" t="s">
        <v>6</v>
      </c>
      <c r="B11" s="7" t="s">
        <v>10</v>
      </c>
      <c r="C11" s="8"/>
      <c r="D11" s="9" t="s">
        <v>128</v>
      </c>
      <c r="E11" s="9" t="s">
        <v>128</v>
      </c>
      <c r="F11" s="9" t="s">
        <v>128</v>
      </c>
      <c r="G11" s="9" t="s">
        <v>128</v>
      </c>
      <c r="H11" s="9" t="s">
        <v>128</v>
      </c>
      <c r="I11" s="9" t="s">
        <v>128</v>
      </c>
      <c r="J11" s="9" t="s">
        <v>128</v>
      </c>
      <c r="K11" s="9" t="s">
        <v>128</v>
      </c>
      <c r="L11" s="10"/>
    </row>
    <row r="12" spans="1:13" x14ac:dyDescent="0.25">
      <c r="A12" s="12" t="s">
        <v>87</v>
      </c>
      <c r="B12" s="12" t="s">
        <v>27</v>
      </c>
      <c r="C12" s="13" t="s">
        <v>63</v>
      </c>
      <c r="D12" s="24">
        <f>D13+D27+D31+D32+D33+D34+D38</f>
        <v>2047.0512559999997</v>
      </c>
      <c r="E12" s="24">
        <f t="shared" ref="E12:K12" si="0">E13+E27+E31+E32+E33+E34+E38</f>
        <v>2436.8080960000002</v>
      </c>
      <c r="F12" s="24">
        <f t="shared" si="0"/>
        <v>2874.4362089999995</v>
      </c>
      <c r="G12" s="24">
        <f t="shared" si="0"/>
        <v>2928.9532550000004</v>
      </c>
      <c r="H12" s="24">
        <f t="shared" si="0"/>
        <v>4304.0502070000002</v>
      </c>
      <c r="I12" s="24">
        <f t="shared" si="0"/>
        <v>5317.5287799999987</v>
      </c>
      <c r="J12" s="24">
        <f t="shared" si="0"/>
        <v>6224.6713249999993</v>
      </c>
      <c r="K12" s="24">
        <f t="shared" si="0"/>
        <v>7330.5403070000002</v>
      </c>
      <c r="L12" s="10"/>
    </row>
    <row r="13" spans="1:13" x14ac:dyDescent="0.25">
      <c r="A13" s="12" t="s">
        <v>87</v>
      </c>
      <c r="B13" s="12" t="s">
        <v>14</v>
      </c>
      <c r="C13" s="13" t="s">
        <v>83</v>
      </c>
      <c r="D13" s="24">
        <f>D14+D15+D18+D21+D24+D25+D26</f>
        <v>401.200356</v>
      </c>
      <c r="E13" s="24">
        <f t="shared" ref="E13:K13" si="1">E14+E15+E18+E21+E24+E25+E26</f>
        <v>491.87976600000002</v>
      </c>
      <c r="F13" s="24">
        <f t="shared" si="1"/>
        <v>604.64140500000008</v>
      </c>
      <c r="G13" s="24">
        <f t="shared" si="1"/>
        <v>791.68801299999996</v>
      </c>
      <c r="H13" s="24">
        <f t="shared" si="1"/>
        <v>1157.435673</v>
      </c>
      <c r="I13" s="24">
        <f t="shared" si="1"/>
        <v>1345.4930810000001</v>
      </c>
      <c r="J13" s="24">
        <f t="shared" si="1"/>
        <v>1600.8413989999999</v>
      </c>
      <c r="K13" s="24">
        <f t="shared" si="1"/>
        <v>1921.170157</v>
      </c>
      <c r="L13" s="10"/>
    </row>
    <row r="14" spans="1:13" x14ac:dyDescent="0.25">
      <c r="A14" s="7" t="s">
        <v>87</v>
      </c>
      <c r="B14" s="7" t="s">
        <v>20</v>
      </c>
      <c r="C14" s="8" t="s">
        <v>46</v>
      </c>
      <c r="D14" s="37">
        <v>48.438398999999997</v>
      </c>
      <c r="E14" s="37">
        <v>50.519353000000002</v>
      </c>
      <c r="F14" s="37">
        <v>60.785736</v>
      </c>
      <c r="G14" s="37">
        <v>79.953367999999998</v>
      </c>
      <c r="H14" s="37">
        <v>205.06383700000001</v>
      </c>
      <c r="I14" s="37">
        <v>210.55832799999999</v>
      </c>
      <c r="J14" s="37">
        <v>223.61665300000001</v>
      </c>
      <c r="K14" s="37">
        <v>267.54706299999998</v>
      </c>
      <c r="L14" s="35"/>
      <c r="M14" s="85"/>
    </row>
    <row r="15" spans="1:13" x14ac:dyDescent="0.25">
      <c r="A15" s="12" t="s">
        <v>87</v>
      </c>
      <c r="B15" s="12" t="s">
        <v>21</v>
      </c>
      <c r="C15" s="13" t="s">
        <v>78</v>
      </c>
      <c r="D15" s="24">
        <f>D16+D17</f>
        <v>352.761957</v>
      </c>
      <c r="E15" s="24">
        <f t="shared" ref="E15:K15" si="2">E16+E17</f>
        <v>441.36041299999999</v>
      </c>
      <c r="F15" s="24">
        <f t="shared" si="2"/>
        <v>543.85566900000003</v>
      </c>
      <c r="G15" s="24">
        <f t="shared" si="2"/>
        <v>711.734645</v>
      </c>
      <c r="H15" s="24">
        <f t="shared" si="2"/>
        <v>952.37183600000003</v>
      </c>
      <c r="I15" s="24">
        <f t="shared" si="2"/>
        <v>1134.934753</v>
      </c>
      <c r="J15" s="24">
        <f t="shared" si="2"/>
        <v>1377.2247459999999</v>
      </c>
      <c r="K15" s="24">
        <f t="shared" si="2"/>
        <v>1653.623094</v>
      </c>
      <c r="L15" s="10"/>
    </row>
    <row r="16" spans="1:13" x14ac:dyDescent="0.25">
      <c r="A16" s="7" t="s">
        <v>87</v>
      </c>
      <c r="B16" s="7" t="s">
        <v>31</v>
      </c>
      <c r="C16" s="8" t="s">
        <v>50</v>
      </c>
      <c r="D16" s="37">
        <v>114.21737299999999</v>
      </c>
      <c r="E16" s="37">
        <v>129.65050200000002</v>
      </c>
      <c r="F16" s="37">
        <v>145.19175000000001</v>
      </c>
      <c r="G16" s="37">
        <v>153.62447800000001</v>
      </c>
      <c r="H16" s="37">
        <v>161.70967200000001</v>
      </c>
      <c r="I16" s="37">
        <v>170.98960199999999</v>
      </c>
      <c r="J16" s="37">
        <v>185.213165</v>
      </c>
      <c r="K16" s="37">
        <v>202.358215</v>
      </c>
      <c r="L16" s="10"/>
    </row>
    <row r="17" spans="1:12" ht="14.4" x14ac:dyDescent="0.25">
      <c r="A17" s="7" t="s">
        <v>87</v>
      </c>
      <c r="B17" s="7" t="s">
        <v>32</v>
      </c>
      <c r="C17" s="8" t="s">
        <v>51</v>
      </c>
      <c r="D17" s="37">
        <v>238.54458399999999</v>
      </c>
      <c r="E17" s="37">
        <v>311.70991099999998</v>
      </c>
      <c r="F17" s="37">
        <v>398.66391900000002</v>
      </c>
      <c r="G17" s="37">
        <v>558.11016700000005</v>
      </c>
      <c r="H17" s="37">
        <v>790.66216399999996</v>
      </c>
      <c r="I17" s="37">
        <v>963.94515100000001</v>
      </c>
      <c r="J17" s="37">
        <v>1192.011581</v>
      </c>
      <c r="K17" s="37">
        <v>1451.2648790000001</v>
      </c>
      <c r="L17" s="38" t="s">
        <v>129</v>
      </c>
    </row>
    <row r="18" spans="1:12" x14ac:dyDescent="0.25">
      <c r="A18" s="12" t="s">
        <v>87</v>
      </c>
      <c r="B18" s="12" t="s">
        <v>23</v>
      </c>
      <c r="C18" s="13" t="s">
        <v>79</v>
      </c>
      <c r="D18" s="24">
        <f>D19+D20</f>
        <v>0</v>
      </c>
      <c r="E18" s="24">
        <f t="shared" ref="E18:K18" si="3">E19+E20</f>
        <v>0</v>
      </c>
      <c r="F18" s="24">
        <f t="shared" si="3"/>
        <v>0</v>
      </c>
      <c r="G18" s="24">
        <f t="shared" si="3"/>
        <v>0</v>
      </c>
      <c r="H18" s="24">
        <f t="shared" si="3"/>
        <v>0</v>
      </c>
      <c r="I18" s="24">
        <f t="shared" si="3"/>
        <v>0</v>
      </c>
      <c r="J18" s="24">
        <f t="shared" si="3"/>
        <v>0</v>
      </c>
      <c r="K18" s="24">
        <f t="shared" si="3"/>
        <v>0</v>
      </c>
      <c r="L18" s="10"/>
    </row>
    <row r="19" spans="1:12" x14ac:dyDescent="0.25">
      <c r="A19" s="7" t="s">
        <v>87</v>
      </c>
      <c r="B19" s="7" t="s">
        <v>33</v>
      </c>
      <c r="C19" s="8" t="s">
        <v>52</v>
      </c>
      <c r="D19" s="39"/>
      <c r="E19" s="39"/>
      <c r="F19" s="39"/>
      <c r="G19" s="39"/>
      <c r="H19" s="39"/>
      <c r="I19" s="39"/>
      <c r="J19" s="39"/>
      <c r="K19" s="39"/>
      <c r="L19" s="40"/>
    </row>
    <row r="20" spans="1:12" x14ac:dyDescent="0.25">
      <c r="A20" s="7" t="s">
        <v>87</v>
      </c>
      <c r="B20" s="7" t="s">
        <v>34</v>
      </c>
      <c r="C20" s="8" t="s">
        <v>53</v>
      </c>
      <c r="D20" s="39"/>
      <c r="E20" s="39"/>
      <c r="F20" s="39"/>
      <c r="G20" s="39"/>
      <c r="H20" s="39"/>
      <c r="I20" s="39"/>
      <c r="J20" s="39"/>
      <c r="K20" s="39"/>
      <c r="L20" s="40"/>
    </row>
    <row r="21" spans="1:12" x14ac:dyDescent="0.25">
      <c r="A21" s="12" t="s">
        <v>87</v>
      </c>
      <c r="B21" s="12" t="s">
        <v>24</v>
      </c>
      <c r="C21" s="13" t="s">
        <v>80</v>
      </c>
      <c r="D21" s="24">
        <f>D22+D23</f>
        <v>0</v>
      </c>
      <c r="E21" s="24">
        <f t="shared" ref="E21:K21" si="4">E22+E23</f>
        <v>0</v>
      </c>
      <c r="F21" s="24">
        <f t="shared" si="4"/>
        <v>0</v>
      </c>
      <c r="G21" s="24">
        <f t="shared" si="4"/>
        <v>0</v>
      </c>
      <c r="H21" s="24">
        <f t="shared" si="4"/>
        <v>0</v>
      </c>
      <c r="I21" s="24">
        <f t="shared" si="4"/>
        <v>0</v>
      </c>
      <c r="J21" s="24">
        <f t="shared" si="4"/>
        <v>0</v>
      </c>
      <c r="K21" s="24">
        <f t="shared" si="4"/>
        <v>0</v>
      </c>
      <c r="L21" s="10"/>
    </row>
    <row r="22" spans="1:12" x14ac:dyDescent="0.25">
      <c r="A22" s="7" t="s">
        <v>87</v>
      </c>
      <c r="B22" s="7" t="s">
        <v>35</v>
      </c>
      <c r="C22" s="8" t="s">
        <v>54</v>
      </c>
      <c r="D22" s="39"/>
      <c r="E22" s="39"/>
      <c r="F22" s="39"/>
      <c r="G22" s="39"/>
      <c r="H22" s="39"/>
      <c r="I22" s="39"/>
      <c r="J22" s="39"/>
      <c r="K22" s="39"/>
      <c r="L22" s="40"/>
    </row>
    <row r="23" spans="1:12" x14ac:dyDescent="0.25">
      <c r="A23" s="7" t="s">
        <v>87</v>
      </c>
      <c r="B23" s="7" t="s">
        <v>36</v>
      </c>
      <c r="C23" s="8" t="s">
        <v>55</v>
      </c>
      <c r="D23" s="39"/>
      <c r="E23" s="39"/>
      <c r="F23" s="39"/>
      <c r="G23" s="39"/>
      <c r="H23" s="39"/>
      <c r="I23" s="39"/>
      <c r="J23" s="39"/>
      <c r="K23" s="39"/>
      <c r="L23" s="40"/>
    </row>
    <row r="24" spans="1:12" x14ac:dyDescent="0.25">
      <c r="A24" s="7" t="s">
        <v>87</v>
      </c>
      <c r="B24" s="7" t="s">
        <v>25</v>
      </c>
      <c r="C24" s="8" t="s">
        <v>47</v>
      </c>
      <c r="D24" s="39"/>
      <c r="E24" s="39"/>
      <c r="F24" s="39"/>
      <c r="G24" s="39"/>
      <c r="H24" s="39"/>
      <c r="I24" s="39"/>
      <c r="J24" s="39"/>
      <c r="K24" s="39"/>
      <c r="L24" s="40"/>
    </row>
    <row r="25" spans="1:12" x14ac:dyDescent="0.25">
      <c r="A25" s="7" t="s">
        <v>87</v>
      </c>
      <c r="B25" s="7" t="s">
        <v>26</v>
      </c>
      <c r="C25" s="8" t="s">
        <v>48</v>
      </c>
      <c r="D25" s="39"/>
      <c r="E25" s="39"/>
      <c r="F25" s="39"/>
      <c r="G25" s="39"/>
      <c r="H25" s="39"/>
      <c r="I25" s="39"/>
      <c r="J25" s="39"/>
      <c r="K25" s="39"/>
      <c r="L25" s="40"/>
    </row>
    <row r="26" spans="1:12" x14ac:dyDescent="0.25">
      <c r="A26" s="7" t="s">
        <v>87</v>
      </c>
      <c r="B26" s="7" t="s">
        <v>41</v>
      </c>
      <c r="C26" s="8" t="s">
        <v>49</v>
      </c>
      <c r="D26" s="39"/>
      <c r="E26" s="39"/>
      <c r="F26" s="39"/>
      <c r="G26" s="39"/>
      <c r="H26" s="39"/>
      <c r="I26" s="39"/>
      <c r="J26" s="39"/>
      <c r="K26" s="39"/>
      <c r="L26" s="40"/>
    </row>
    <row r="27" spans="1:12" x14ac:dyDescent="0.25">
      <c r="A27" s="12" t="s">
        <v>87</v>
      </c>
      <c r="B27" s="12" t="s">
        <v>15</v>
      </c>
      <c r="C27" s="13" t="s">
        <v>81</v>
      </c>
      <c r="D27" s="24">
        <f t="shared" ref="D27:K27" si="5">D28+D29+D30</f>
        <v>51.068103999999998</v>
      </c>
      <c r="E27" s="24">
        <f t="shared" si="5"/>
        <v>59.578964999999997</v>
      </c>
      <c r="F27" s="24">
        <f t="shared" si="5"/>
        <v>67.492842999999993</v>
      </c>
      <c r="G27" s="24">
        <f t="shared" si="5"/>
        <v>67.008307000000002</v>
      </c>
      <c r="H27" s="24">
        <f t="shared" si="5"/>
        <v>58.254477999999999</v>
      </c>
      <c r="I27" s="24">
        <f t="shared" si="5"/>
        <v>68.092510000000004</v>
      </c>
      <c r="J27" s="24">
        <f t="shared" si="5"/>
        <v>74.831287000000003</v>
      </c>
      <c r="K27" s="24">
        <f t="shared" si="5"/>
        <v>87.509410000000003</v>
      </c>
      <c r="L27" s="10"/>
    </row>
    <row r="28" spans="1:12" x14ac:dyDescent="0.25">
      <c r="A28" s="7" t="s">
        <v>87</v>
      </c>
      <c r="B28" s="7" t="s">
        <v>37</v>
      </c>
      <c r="C28" s="8" t="s">
        <v>56</v>
      </c>
      <c r="D28" s="9"/>
      <c r="E28" s="9"/>
      <c r="F28" s="9"/>
      <c r="G28" s="9"/>
      <c r="H28" s="9"/>
      <c r="I28" s="9"/>
      <c r="J28" s="9"/>
      <c r="K28" s="9"/>
      <c r="L28" s="10"/>
    </row>
    <row r="29" spans="1:12" x14ac:dyDescent="0.25">
      <c r="A29" s="7" t="s">
        <v>87</v>
      </c>
      <c r="B29" s="7" t="s">
        <v>38</v>
      </c>
      <c r="C29" s="8" t="s">
        <v>57</v>
      </c>
      <c r="D29" s="9">
        <v>51.068103999999998</v>
      </c>
      <c r="E29" s="9">
        <v>59.578964999999997</v>
      </c>
      <c r="F29" s="9">
        <v>67.492842999999993</v>
      </c>
      <c r="G29" s="9">
        <v>67.008307000000002</v>
      </c>
      <c r="H29" s="9">
        <v>58.254477999999999</v>
      </c>
      <c r="I29" s="9">
        <v>68.092510000000004</v>
      </c>
      <c r="J29" s="9">
        <v>74.831287000000003</v>
      </c>
      <c r="K29" s="9">
        <v>87.509410000000003</v>
      </c>
      <c r="L29" s="10"/>
    </row>
    <row r="30" spans="1:12" x14ac:dyDescent="0.25">
      <c r="A30" s="7" t="s">
        <v>87</v>
      </c>
      <c r="B30" s="7" t="s">
        <v>39</v>
      </c>
      <c r="C30" s="8" t="s">
        <v>58</v>
      </c>
      <c r="D30" s="39"/>
      <c r="E30" s="39"/>
      <c r="F30" s="39"/>
      <c r="G30" s="39"/>
      <c r="H30" s="39"/>
      <c r="I30" s="39"/>
      <c r="J30" s="39"/>
      <c r="K30" s="39"/>
      <c r="L30" s="40"/>
    </row>
    <row r="31" spans="1:12" x14ac:dyDescent="0.25">
      <c r="A31" s="7" t="s">
        <v>87</v>
      </c>
      <c r="B31" s="7" t="s">
        <v>16</v>
      </c>
      <c r="C31" s="8" t="s">
        <v>44</v>
      </c>
      <c r="D31" s="9">
        <v>898.59807699999999</v>
      </c>
      <c r="E31" s="9">
        <v>1136.512475</v>
      </c>
      <c r="F31" s="9">
        <v>1424.7933330000001</v>
      </c>
      <c r="G31" s="9">
        <v>1480.234373</v>
      </c>
      <c r="H31" s="9">
        <v>2411.2451160000001</v>
      </c>
      <c r="I31" s="9">
        <v>3081.1878350000002</v>
      </c>
      <c r="J31" s="9">
        <v>3626.4086729999999</v>
      </c>
      <c r="K31" s="9">
        <v>4176.0485269999999</v>
      </c>
      <c r="L31" s="1" t="s">
        <v>130</v>
      </c>
    </row>
    <row r="32" spans="1:12" x14ac:dyDescent="0.25">
      <c r="A32" s="7" t="s">
        <v>87</v>
      </c>
      <c r="B32" s="7" t="s">
        <v>17</v>
      </c>
      <c r="C32" s="8" t="s">
        <v>45</v>
      </c>
      <c r="D32" s="9">
        <v>573.31574899999998</v>
      </c>
      <c r="E32" s="9">
        <v>639.60244999999998</v>
      </c>
      <c r="F32" s="9">
        <v>682.86990300000002</v>
      </c>
      <c r="G32" s="9">
        <v>536.61292800000001</v>
      </c>
      <c r="H32" s="9">
        <v>629.7243390000001</v>
      </c>
      <c r="I32" s="9">
        <v>763.15923599999996</v>
      </c>
      <c r="J32" s="9">
        <v>829.41752700000006</v>
      </c>
      <c r="K32" s="9">
        <v>939.858564</v>
      </c>
      <c r="L32" s="35" t="s">
        <v>131</v>
      </c>
    </row>
    <row r="33" spans="1:12" x14ac:dyDescent="0.25">
      <c r="A33" s="7" t="s">
        <v>87</v>
      </c>
      <c r="B33" s="7" t="s">
        <v>18</v>
      </c>
      <c r="C33" s="8" t="s">
        <v>43</v>
      </c>
      <c r="D33" s="9"/>
      <c r="E33" s="9"/>
      <c r="F33" s="9"/>
      <c r="G33" s="9">
        <v>2.0019019999999998</v>
      </c>
      <c r="H33" s="9">
        <v>8.7817629999999998</v>
      </c>
      <c r="I33" s="9">
        <v>23.933827000000001</v>
      </c>
      <c r="J33" s="9">
        <v>61.195388000000001</v>
      </c>
      <c r="K33" s="9">
        <v>177.606054</v>
      </c>
      <c r="L33" s="10"/>
    </row>
    <row r="34" spans="1:12" x14ac:dyDescent="0.25">
      <c r="A34" s="12" t="s">
        <v>87</v>
      </c>
      <c r="B34" s="12" t="s">
        <v>19</v>
      </c>
      <c r="C34" s="13" t="s">
        <v>82</v>
      </c>
      <c r="D34" s="24">
        <f>D35+D36+D37</f>
        <v>122.86897</v>
      </c>
      <c r="E34" s="24">
        <f t="shared" ref="E34:K34" si="6">E35+E36+E37</f>
        <v>109.23444000000001</v>
      </c>
      <c r="F34" s="24">
        <f t="shared" si="6"/>
        <v>94.638724999999994</v>
      </c>
      <c r="G34" s="24">
        <f t="shared" si="6"/>
        <v>51.407732000000003</v>
      </c>
      <c r="H34" s="24">
        <f t="shared" si="6"/>
        <v>38.608837999999999</v>
      </c>
      <c r="I34" s="24">
        <f t="shared" si="6"/>
        <v>35.662291000000003</v>
      </c>
      <c r="J34" s="24">
        <f t="shared" si="6"/>
        <v>31.977050999999999</v>
      </c>
      <c r="K34" s="24">
        <f t="shared" si="6"/>
        <v>28.347594999999998</v>
      </c>
      <c r="L34" s="10"/>
    </row>
    <row r="35" spans="1:12" x14ac:dyDescent="0.25">
      <c r="A35" s="7" t="s">
        <v>87</v>
      </c>
      <c r="B35" s="7" t="s">
        <v>28</v>
      </c>
      <c r="C35" s="8" t="s">
        <v>59</v>
      </c>
      <c r="D35" s="9">
        <v>122.86897</v>
      </c>
      <c r="E35" s="9">
        <v>109.23444000000001</v>
      </c>
      <c r="F35" s="9">
        <v>39.381568999999992</v>
      </c>
      <c r="G35" s="9">
        <v>20.677424000000002</v>
      </c>
      <c r="H35" s="9">
        <v>14.815035999999999</v>
      </c>
      <c r="I35" s="9">
        <v>13.404219000000005</v>
      </c>
      <c r="J35" s="9">
        <v>12.033503</v>
      </c>
      <c r="K35" s="9">
        <v>10.567810999999999</v>
      </c>
      <c r="L35" s="10"/>
    </row>
    <row r="36" spans="1:12" x14ac:dyDescent="0.25">
      <c r="A36" s="7" t="s">
        <v>87</v>
      </c>
      <c r="B36" s="7" t="s">
        <v>29</v>
      </c>
      <c r="C36" s="8" t="s">
        <v>60</v>
      </c>
      <c r="D36" s="9"/>
      <c r="E36" s="9"/>
      <c r="F36" s="9">
        <v>55.257156000000002</v>
      </c>
      <c r="G36" s="9">
        <v>30.730308000000001</v>
      </c>
      <c r="H36" s="9">
        <v>23.793801999999999</v>
      </c>
      <c r="I36" s="9">
        <v>22.258071999999999</v>
      </c>
      <c r="J36" s="9">
        <v>19.943548</v>
      </c>
      <c r="K36" s="9">
        <v>17.779783999999999</v>
      </c>
      <c r="L36" s="10"/>
    </row>
    <row r="37" spans="1:12" x14ac:dyDescent="0.25">
      <c r="A37" s="7" t="s">
        <v>87</v>
      </c>
      <c r="B37" s="7" t="s">
        <v>30</v>
      </c>
      <c r="C37" s="8" t="s">
        <v>61</v>
      </c>
      <c r="D37" s="39"/>
      <c r="E37" s="39"/>
      <c r="F37" s="39"/>
      <c r="G37" s="39"/>
      <c r="H37" s="39"/>
      <c r="I37" s="39"/>
      <c r="J37" s="39"/>
      <c r="K37" s="39"/>
      <c r="L37" s="40"/>
    </row>
    <row r="38" spans="1:12" x14ac:dyDescent="0.25">
      <c r="A38" s="7" t="s">
        <v>87</v>
      </c>
      <c r="B38" s="7" t="s">
        <v>40</v>
      </c>
      <c r="C38" s="8" t="s">
        <v>62</v>
      </c>
      <c r="D38" s="39"/>
      <c r="E38" s="41"/>
      <c r="F38" s="41"/>
      <c r="G38" s="41"/>
      <c r="H38" s="41"/>
      <c r="I38" s="41"/>
      <c r="J38" s="41"/>
      <c r="K38" s="41"/>
      <c r="L38" s="10"/>
    </row>
    <row r="39" spans="1:12" x14ac:dyDescent="0.25">
      <c r="A39" s="12" t="s">
        <v>88</v>
      </c>
      <c r="B39" s="12" t="s">
        <v>27</v>
      </c>
      <c r="C39" s="13" t="s">
        <v>63</v>
      </c>
      <c r="D39" s="24">
        <f>D40+D54+D58+D59+D60+D61+D65</f>
        <v>1384211.1792378714</v>
      </c>
      <c r="E39" s="24">
        <f t="shared" ref="E39:K39" si="7">E40+E54+E58+E59+E60+E61+E65</f>
        <v>1565105.5354289599</v>
      </c>
      <c r="F39" s="24">
        <f t="shared" si="7"/>
        <v>1797630.6200070903</v>
      </c>
      <c r="G39" s="24">
        <f t="shared" si="7"/>
        <v>1605265.8465262353</v>
      </c>
      <c r="H39" s="24">
        <f t="shared" si="7"/>
        <v>1792898.2940774234</v>
      </c>
      <c r="I39" s="24">
        <f t="shared" si="7"/>
        <v>1827549.4713209299</v>
      </c>
      <c r="J39" s="24">
        <f t="shared" si="7"/>
        <v>1676991.5367672371</v>
      </c>
      <c r="K39" s="24">
        <f t="shared" si="7"/>
        <v>1834955.1904809177</v>
      </c>
      <c r="L39" s="10"/>
    </row>
    <row r="40" spans="1:12" x14ac:dyDescent="0.25">
      <c r="A40" s="12" t="s">
        <v>88</v>
      </c>
      <c r="B40" s="12" t="s">
        <v>14</v>
      </c>
      <c r="C40" s="13" t="s">
        <v>83</v>
      </c>
      <c r="D40" s="24">
        <f>D41+D42+D45+D48+D51+D52+D53</f>
        <v>874705.82335980388</v>
      </c>
      <c r="E40" s="24">
        <f t="shared" ref="E40:K40" si="8">E41+E42+E45+E48+E51+E52+E53</f>
        <v>1006835.839214835</v>
      </c>
      <c r="F40" s="24">
        <f t="shared" si="8"/>
        <v>1317483.6251064918</v>
      </c>
      <c r="G40" s="24">
        <f t="shared" si="8"/>
        <v>1359188.1295772921</v>
      </c>
      <c r="H40" s="24">
        <f t="shared" si="8"/>
        <v>1532626.2357037221</v>
      </c>
      <c r="I40" s="24">
        <f t="shared" si="8"/>
        <v>1580514.9631786137</v>
      </c>
      <c r="J40" s="24">
        <f t="shared" si="8"/>
        <v>1427734.1147725193</v>
      </c>
      <c r="K40" s="24">
        <f t="shared" si="8"/>
        <v>1598428.3575038831</v>
      </c>
      <c r="L40" s="10"/>
    </row>
    <row r="41" spans="1:12" x14ac:dyDescent="0.25">
      <c r="A41" s="7" t="s">
        <v>88</v>
      </c>
      <c r="B41" s="7" t="s">
        <v>20</v>
      </c>
      <c r="C41" s="8" t="s">
        <v>46</v>
      </c>
      <c r="D41" s="9">
        <v>535413.92155468836</v>
      </c>
      <c r="E41" s="9">
        <v>617314.12291555677</v>
      </c>
      <c r="F41" s="9">
        <v>902711.2709961558</v>
      </c>
      <c r="G41" s="9">
        <v>937284.03223717608</v>
      </c>
      <c r="H41" s="9">
        <v>953855.79868387256</v>
      </c>
      <c r="I41" s="9">
        <v>969838.18400181143</v>
      </c>
      <c r="J41" s="9">
        <v>723825.35476241529</v>
      </c>
      <c r="K41" s="9">
        <v>907104.44383952592</v>
      </c>
      <c r="L41" s="35"/>
    </row>
    <row r="42" spans="1:12" x14ac:dyDescent="0.25">
      <c r="A42" s="12" t="s">
        <v>88</v>
      </c>
      <c r="B42" s="12" t="s">
        <v>21</v>
      </c>
      <c r="C42" s="13" t="s">
        <v>78</v>
      </c>
      <c r="D42" s="24">
        <f>D43+D44</f>
        <v>339291.90180511551</v>
      </c>
      <c r="E42" s="24">
        <f t="shared" ref="E42:K42" si="9">E43+E44</f>
        <v>389521.7162992782</v>
      </c>
      <c r="F42" s="24">
        <f t="shared" si="9"/>
        <v>414772.35411033605</v>
      </c>
      <c r="G42" s="24">
        <f t="shared" si="9"/>
        <v>421904.09734011616</v>
      </c>
      <c r="H42" s="24">
        <f t="shared" si="9"/>
        <v>578770.43701984966</v>
      </c>
      <c r="I42" s="24">
        <f t="shared" si="9"/>
        <v>610676.77917680214</v>
      </c>
      <c r="J42" s="24">
        <f t="shared" si="9"/>
        <v>703908.76001010404</v>
      </c>
      <c r="K42" s="24">
        <f t="shared" si="9"/>
        <v>691323.91366435704</v>
      </c>
      <c r="L42" s="10"/>
    </row>
    <row r="43" spans="1:12" x14ac:dyDescent="0.25">
      <c r="A43" s="7" t="s">
        <v>88</v>
      </c>
      <c r="B43" s="7" t="s">
        <v>31</v>
      </c>
      <c r="C43" s="8" t="s">
        <v>50</v>
      </c>
      <c r="D43" s="9">
        <v>223568.77071542921</v>
      </c>
      <c r="E43" s="9">
        <v>244959.74803436545</v>
      </c>
      <c r="F43" s="9">
        <v>260541.22106726505</v>
      </c>
      <c r="G43" s="9">
        <v>252052.85616188662</v>
      </c>
      <c r="H43" s="9">
        <v>319031.53864231461</v>
      </c>
      <c r="I43" s="9">
        <v>341088.1538477937</v>
      </c>
      <c r="J43" s="9">
        <v>393415.47304143157</v>
      </c>
      <c r="K43" s="9">
        <v>373155.86938096513</v>
      </c>
      <c r="L43" s="10"/>
    </row>
    <row r="44" spans="1:12" x14ac:dyDescent="0.25">
      <c r="A44" s="7" t="s">
        <v>88</v>
      </c>
      <c r="B44" s="7" t="s">
        <v>32</v>
      </c>
      <c r="C44" s="8" t="s">
        <v>51</v>
      </c>
      <c r="D44" s="9">
        <v>115723.13108968629</v>
      </c>
      <c r="E44" s="9">
        <v>144561.96826491278</v>
      </c>
      <c r="F44" s="9">
        <v>154231.13304307102</v>
      </c>
      <c r="G44" s="9">
        <v>169851.24117822954</v>
      </c>
      <c r="H44" s="9">
        <v>259738.89837753502</v>
      </c>
      <c r="I44" s="9">
        <v>269588.6253290085</v>
      </c>
      <c r="J44" s="9">
        <v>310493.28696867247</v>
      </c>
      <c r="K44" s="9">
        <v>318168.04428339197</v>
      </c>
      <c r="L44" s="10"/>
    </row>
    <row r="45" spans="1:12" x14ac:dyDescent="0.25">
      <c r="A45" s="12" t="s">
        <v>88</v>
      </c>
      <c r="B45" s="12" t="s">
        <v>23</v>
      </c>
      <c r="C45" s="13" t="s">
        <v>79</v>
      </c>
      <c r="D45" s="24">
        <f>D46+D47</f>
        <v>0</v>
      </c>
      <c r="E45" s="24">
        <f t="shared" ref="E45:K45" si="10">E46+E47</f>
        <v>0</v>
      </c>
      <c r="F45" s="24">
        <f t="shared" si="10"/>
        <v>0</v>
      </c>
      <c r="G45" s="24">
        <f t="shared" si="10"/>
        <v>0</v>
      </c>
      <c r="H45" s="24">
        <f t="shared" si="10"/>
        <v>0</v>
      </c>
      <c r="I45" s="24">
        <f t="shared" si="10"/>
        <v>0</v>
      </c>
      <c r="J45" s="24">
        <f t="shared" si="10"/>
        <v>0</v>
      </c>
      <c r="K45" s="24">
        <f t="shared" si="10"/>
        <v>0</v>
      </c>
      <c r="L45" s="10"/>
    </row>
    <row r="46" spans="1:12" x14ac:dyDescent="0.25">
      <c r="A46" s="7" t="s">
        <v>88</v>
      </c>
      <c r="B46" s="7" t="s">
        <v>33</v>
      </c>
      <c r="C46" s="8" t="s">
        <v>52</v>
      </c>
      <c r="D46" s="39"/>
      <c r="E46" s="39"/>
      <c r="F46" s="39"/>
      <c r="G46" s="39"/>
      <c r="H46" s="39"/>
      <c r="I46" s="39"/>
      <c r="J46" s="39"/>
      <c r="K46" s="39"/>
      <c r="L46" s="40"/>
    </row>
    <row r="47" spans="1:12" x14ac:dyDescent="0.25">
      <c r="A47" s="7" t="s">
        <v>88</v>
      </c>
      <c r="B47" s="7" t="s">
        <v>34</v>
      </c>
      <c r="C47" s="8" t="s">
        <v>53</v>
      </c>
      <c r="D47" s="39"/>
      <c r="E47" s="39"/>
      <c r="F47" s="39"/>
      <c r="G47" s="39"/>
      <c r="H47" s="39"/>
      <c r="I47" s="39"/>
      <c r="J47" s="39"/>
      <c r="K47" s="39"/>
      <c r="L47" s="40"/>
    </row>
    <row r="48" spans="1:12" x14ac:dyDescent="0.25">
      <c r="A48" s="12" t="s">
        <v>88</v>
      </c>
      <c r="B48" s="12" t="s">
        <v>24</v>
      </c>
      <c r="C48" s="13" t="s">
        <v>80</v>
      </c>
      <c r="D48" s="24">
        <f>D49+D50</f>
        <v>0</v>
      </c>
      <c r="E48" s="24">
        <f t="shared" ref="E48:K48" si="11">E49+E50</f>
        <v>0</v>
      </c>
      <c r="F48" s="24">
        <f t="shared" si="11"/>
        <v>0</v>
      </c>
      <c r="G48" s="24">
        <f t="shared" si="11"/>
        <v>0</v>
      </c>
      <c r="H48" s="24">
        <f t="shared" si="11"/>
        <v>0</v>
      </c>
      <c r="I48" s="24">
        <f t="shared" si="11"/>
        <v>0</v>
      </c>
      <c r="J48" s="24">
        <f t="shared" si="11"/>
        <v>0</v>
      </c>
      <c r="K48" s="24">
        <f t="shared" si="11"/>
        <v>0</v>
      </c>
      <c r="L48" s="10"/>
    </row>
    <row r="49" spans="1:12" x14ac:dyDescent="0.25">
      <c r="A49" s="7" t="s">
        <v>88</v>
      </c>
      <c r="B49" s="7" t="s">
        <v>35</v>
      </c>
      <c r="C49" s="8" t="s">
        <v>54</v>
      </c>
      <c r="D49" s="39"/>
      <c r="E49" s="39"/>
      <c r="F49" s="39"/>
      <c r="G49" s="39"/>
      <c r="H49" s="39"/>
      <c r="I49" s="39"/>
      <c r="J49" s="39"/>
      <c r="K49" s="39"/>
      <c r="L49" s="40"/>
    </row>
    <row r="50" spans="1:12" x14ac:dyDescent="0.25">
      <c r="A50" s="7" t="s">
        <v>88</v>
      </c>
      <c r="B50" s="7" t="s">
        <v>36</v>
      </c>
      <c r="C50" s="8" t="s">
        <v>55</v>
      </c>
      <c r="D50" s="39"/>
      <c r="E50" s="39"/>
      <c r="F50" s="39"/>
      <c r="G50" s="39"/>
      <c r="H50" s="39"/>
      <c r="I50" s="39"/>
      <c r="J50" s="39"/>
      <c r="K50" s="39"/>
      <c r="L50" s="40"/>
    </row>
    <row r="51" spans="1:12" x14ac:dyDescent="0.25">
      <c r="A51" s="7" t="s">
        <v>88</v>
      </c>
      <c r="B51" s="7" t="s">
        <v>25</v>
      </c>
      <c r="C51" s="8" t="s">
        <v>47</v>
      </c>
      <c r="D51" s="39"/>
      <c r="E51" s="39"/>
      <c r="F51" s="39"/>
      <c r="G51" s="39"/>
      <c r="H51" s="39"/>
      <c r="I51" s="39"/>
      <c r="J51" s="39"/>
      <c r="K51" s="39"/>
      <c r="L51" s="40"/>
    </row>
    <row r="52" spans="1:12" x14ac:dyDescent="0.25">
      <c r="A52" s="7" t="s">
        <v>88</v>
      </c>
      <c r="B52" s="7" t="s">
        <v>26</v>
      </c>
      <c r="C52" s="8" t="s">
        <v>48</v>
      </c>
      <c r="D52" s="39"/>
      <c r="E52" s="39"/>
      <c r="F52" s="39"/>
      <c r="G52" s="39"/>
      <c r="H52" s="39"/>
      <c r="I52" s="39"/>
      <c r="J52" s="39"/>
      <c r="K52" s="39"/>
      <c r="L52" s="40"/>
    </row>
    <row r="53" spans="1:12" x14ac:dyDescent="0.25">
      <c r="A53" s="7" t="s">
        <v>88</v>
      </c>
      <c r="B53" s="7" t="s">
        <v>41</v>
      </c>
      <c r="C53" s="8" t="s">
        <v>49</v>
      </c>
      <c r="D53" s="39"/>
      <c r="E53" s="39"/>
      <c r="F53" s="39"/>
      <c r="G53" s="39"/>
      <c r="H53" s="39"/>
      <c r="I53" s="39"/>
      <c r="J53" s="39"/>
      <c r="K53" s="39"/>
      <c r="L53" s="40"/>
    </row>
    <row r="54" spans="1:12" x14ac:dyDescent="0.25">
      <c r="A54" s="12" t="s">
        <v>88</v>
      </c>
      <c r="B54" s="12" t="s">
        <v>15</v>
      </c>
      <c r="C54" s="13" t="s">
        <v>81</v>
      </c>
      <c r="D54" s="24">
        <f t="shared" ref="D54:K54" si="12">D55+D56+D57</f>
        <v>7196.5044002137029</v>
      </c>
      <c r="E54" s="24">
        <f t="shared" si="12"/>
        <v>8745.1651455732299</v>
      </c>
      <c r="F54" s="24">
        <f t="shared" si="12"/>
        <v>8740.919970529827</v>
      </c>
      <c r="G54" s="24">
        <f t="shared" si="12"/>
        <v>7355.2435818530475</v>
      </c>
      <c r="H54" s="24">
        <f t="shared" si="12"/>
        <v>7680.9228683836636</v>
      </c>
      <c r="I54" s="24">
        <f t="shared" si="12"/>
        <v>8734.999443244853</v>
      </c>
      <c r="J54" s="24">
        <f t="shared" si="12"/>
        <v>10435.000544773067</v>
      </c>
      <c r="K54" s="24">
        <f t="shared" si="12"/>
        <v>9864.332707032183</v>
      </c>
      <c r="L54" s="10"/>
    </row>
    <row r="55" spans="1:12" x14ac:dyDescent="0.25">
      <c r="A55" s="7" t="s">
        <v>88</v>
      </c>
      <c r="B55" s="7" t="s">
        <v>37</v>
      </c>
      <c r="C55" s="8" t="s">
        <v>56</v>
      </c>
      <c r="D55" s="39"/>
      <c r="E55" s="39"/>
      <c r="F55" s="39"/>
      <c r="G55" s="39"/>
      <c r="H55" s="39"/>
      <c r="I55" s="39"/>
      <c r="J55" s="39"/>
      <c r="K55" s="39"/>
      <c r="L55" s="40"/>
    </row>
    <row r="56" spans="1:12" x14ac:dyDescent="0.25">
      <c r="A56" s="7" t="s">
        <v>88</v>
      </c>
      <c r="B56" s="7" t="s">
        <v>38</v>
      </c>
      <c r="C56" s="8" t="s">
        <v>57</v>
      </c>
      <c r="D56" s="9">
        <v>7196.5044002137029</v>
      </c>
      <c r="E56" s="9">
        <v>8745.1651455732299</v>
      </c>
      <c r="F56" s="9">
        <v>8740.919970529827</v>
      </c>
      <c r="G56" s="9">
        <v>7355.2435818530475</v>
      </c>
      <c r="H56" s="9">
        <v>7680.9228683836636</v>
      </c>
      <c r="I56" s="9">
        <v>8734.999443244853</v>
      </c>
      <c r="J56" s="9">
        <v>10435.000544773067</v>
      </c>
      <c r="K56" s="9">
        <v>9864.332707032183</v>
      </c>
      <c r="L56" s="10"/>
    </row>
    <row r="57" spans="1:12" x14ac:dyDescent="0.25">
      <c r="A57" s="7" t="s">
        <v>88</v>
      </c>
      <c r="B57" s="7" t="s">
        <v>39</v>
      </c>
      <c r="C57" s="8" t="s">
        <v>58</v>
      </c>
      <c r="D57" s="39"/>
      <c r="E57" s="39"/>
      <c r="F57" s="39"/>
      <c r="G57" s="39"/>
      <c r="H57" s="39"/>
      <c r="I57" s="39"/>
      <c r="J57" s="39"/>
      <c r="K57" s="39"/>
      <c r="L57" s="40"/>
    </row>
    <row r="58" spans="1:12" x14ac:dyDescent="0.25">
      <c r="A58" s="7" t="s">
        <v>88</v>
      </c>
      <c r="B58" s="7" t="s">
        <v>16</v>
      </c>
      <c r="C58" s="8" t="s">
        <v>44</v>
      </c>
      <c r="D58" s="9">
        <v>25048.203946136382</v>
      </c>
      <c r="E58" s="9">
        <v>30893.80820370993</v>
      </c>
      <c r="F58" s="9">
        <v>33762.973203056798</v>
      </c>
      <c r="G58" s="9">
        <v>37497.993386990005</v>
      </c>
      <c r="H58" s="9">
        <v>68714.443230556062</v>
      </c>
      <c r="I58" s="9">
        <v>65893.822743645185</v>
      </c>
      <c r="J58" s="9">
        <v>73426.532745365708</v>
      </c>
      <c r="K58" s="9">
        <v>71923.570485305958</v>
      </c>
      <c r="L58" s="1"/>
    </row>
    <row r="59" spans="1:12" x14ac:dyDescent="0.25">
      <c r="A59" s="7" t="s">
        <v>88</v>
      </c>
      <c r="B59" s="7" t="s">
        <v>17</v>
      </c>
      <c r="C59" s="8" t="s">
        <v>45</v>
      </c>
      <c r="D59" s="9">
        <v>34685.152213578091</v>
      </c>
      <c r="E59" s="9">
        <v>40298.923260848038</v>
      </c>
      <c r="F59" s="9">
        <v>38224.633015362269</v>
      </c>
      <c r="G59" s="9">
        <v>30811.611026934366</v>
      </c>
      <c r="H59" s="9">
        <v>40736.387026492441</v>
      </c>
      <c r="I59" s="9">
        <v>43090.903222809022</v>
      </c>
      <c r="J59" s="9">
        <v>48486.149840960825</v>
      </c>
      <c r="K59" s="9">
        <v>48477.629807861536</v>
      </c>
      <c r="L59" s="35"/>
    </row>
    <row r="60" spans="1:12" x14ac:dyDescent="0.25">
      <c r="A60" s="7" t="s">
        <v>88</v>
      </c>
      <c r="B60" s="7" t="s">
        <v>18</v>
      </c>
      <c r="C60" s="8" t="s">
        <v>43</v>
      </c>
      <c r="D60" s="9"/>
      <c r="E60" s="9"/>
      <c r="F60" s="9"/>
      <c r="G60" s="9">
        <v>170.79472027537736</v>
      </c>
      <c r="H60" s="9">
        <v>514.50704766138119</v>
      </c>
      <c r="I60" s="9">
        <v>1804.0711957905833</v>
      </c>
      <c r="J60" s="9">
        <v>4430.1257778373665</v>
      </c>
      <c r="K60" s="9">
        <v>11385.261039877911</v>
      </c>
      <c r="L60" s="10"/>
    </row>
    <row r="61" spans="1:12" x14ac:dyDescent="0.25">
      <c r="A61" s="12" t="s">
        <v>88</v>
      </c>
      <c r="B61" s="12" t="s">
        <v>19</v>
      </c>
      <c r="C61" s="13" t="s">
        <v>82</v>
      </c>
      <c r="D61" s="24">
        <f>D62+D63+D64</f>
        <v>442575.49531813926</v>
      </c>
      <c r="E61" s="24">
        <f t="shared" ref="E61:K61" si="13">E62+E63+E64</f>
        <v>478331.79960399389</v>
      </c>
      <c r="F61" s="24">
        <f t="shared" si="13"/>
        <v>399418.46871164948</v>
      </c>
      <c r="G61" s="24">
        <f t="shared" si="13"/>
        <v>170242.07423289047</v>
      </c>
      <c r="H61" s="24">
        <f t="shared" si="13"/>
        <v>142625.79820060768</v>
      </c>
      <c r="I61" s="24">
        <f t="shared" si="13"/>
        <v>127510.71153682667</v>
      </c>
      <c r="J61" s="24">
        <f t="shared" si="13"/>
        <v>112479.61308578067</v>
      </c>
      <c r="K61" s="24">
        <f t="shared" si="13"/>
        <v>94876.038936957106</v>
      </c>
      <c r="L61" s="10"/>
    </row>
    <row r="62" spans="1:12" x14ac:dyDescent="0.25">
      <c r="A62" s="7" t="s">
        <v>88</v>
      </c>
      <c r="B62" s="7" t="s">
        <v>28</v>
      </c>
      <c r="C62" s="8" t="s">
        <v>59</v>
      </c>
      <c r="D62" s="9">
        <v>442575.49531813926</v>
      </c>
      <c r="E62" s="9">
        <v>478331.79960399389</v>
      </c>
      <c r="F62" s="9">
        <v>245949.00647130993</v>
      </c>
      <c r="G62" s="9">
        <v>85128.238751098761</v>
      </c>
      <c r="H62" s="9">
        <v>47904.539206301284</v>
      </c>
      <c r="I62" s="9">
        <v>47846.986354219174</v>
      </c>
      <c r="J62" s="9">
        <v>42250.202305941086</v>
      </c>
      <c r="K62" s="9">
        <v>36504.078460304358</v>
      </c>
      <c r="L62" s="10"/>
    </row>
    <row r="63" spans="1:12" x14ac:dyDescent="0.25">
      <c r="A63" s="7" t="s">
        <v>88</v>
      </c>
      <c r="B63" s="7" t="s">
        <v>29</v>
      </c>
      <c r="C63" s="8" t="s">
        <v>60</v>
      </c>
      <c r="D63" s="9"/>
      <c r="E63" s="9"/>
      <c r="F63" s="9">
        <v>153469.46224033955</v>
      </c>
      <c r="G63" s="9">
        <v>85113.835481791713</v>
      </c>
      <c r="H63" s="9">
        <v>94721.258994306394</v>
      </c>
      <c r="I63" s="9">
        <v>79663.725182607493</v>
      </c>
      <c r="J63" s="9">
        <v>70229.410779839585</v>
      </c>
      <c r="K63" s="9">
        <v>58371.960476652748</v>
      </c>
      <c r="L63" s="10"/>
    </row>
    <row r="64" spans="1:12" x14ac:dyDescent="0.25">
      <c r="A64" s="7" t="s">
        <v>88</v>
      </c>
      <c r="B64" s="7" t="s">
        <v>30</v>
      </c>
      <c r="C64" s="8" t="s">
        <v>61</v>
      </c>
      <c r="D64" s="39"/>
      <c r="E64" s="39"/>
      <c r="F64" s="39"/>
      <c r="G64" s="39"/>
      <c r="H64" s="39"/>
      <c r="I64" s="39"/>
      <c r="J64" s="39"/>
      <c r="K64" s="39"/>
      <c r="L64" s="40"/>
    </row>
    <row r="65" spans="1:12" x14ac:dyDescent="0.25">
      <c r="A65" s="7" t="s">
        <v>88</v>
      </c>
      <c r="B65" s="7" t="s">
        <v>40</v>
      </c>
      <c r="C65" s="8" t="s">
        <v>62</v>
      </c>
      <c r="D65" s="39"/>
      <c r="E65" s="41"/>
      <c r="F65" s="41"/>
      <c r="G65" s="41"/>
      <c r="H65" s="41"/>
      <c r="I65" s="41"/>
      <c r="J65" s="41"/>
      <c r="K65" s="41"/>
      <c r="L65" s="10"/>
    </row>
    <row r="66" spans="1:12" x14ac:dyDescent="0.25">
      <c r="A66" s="7" t="s">
        <v>89</v>
      </c>
      <c r="B66" s="7" t="s">
        <v>85</v>
      </c>
      <c r="C66" s="8"/>
      <c r="D66" s="9"/>
      <c r="E66" s="9"/>
      <c r="F66" s="9"/>
      <c r="G66" s="9"/>
      <c r="H66" s="9"/>
      <c r="I66" s="9"/>
      <c r="J66" s="9"/>
      <c r="K66" s="9"/>
      <c r="L66" s="10"/>
    </row>
    <row r="67" spans="1:12" x14ac:dyDescent="0.25">
      <c r="A67" s="7" t="s">
        <v>89</v>
      </c>
      <c r="B67" s="7" t="s">
        <v>86</v>
      </c>
      <c r="C67" s="8"/>
      <c r="D67" s="9"/>
      <c r="E67" s="9"/>
      <c r="F67" s="9"/>
      <c r="G67" s="9"/>
      <c r="H67" s="9"/>
      <c r="I67" s="9"/>
      <c r="J67" s="9"/>
      <c r="K67" s="9"/>
      <c r="L67" s="10"/>
    </row>
    <row r="68" spans="1:12" x14ac:dyDescent="0.25">
      <c r="A68" s="7" t="s">
        <v>90</v>
      </c>
      <c r="B68" s="7" t="s">
        <v>85</v>
      </c>
      <c r="C68" s="8"/>
      <c r="D68" s="9"/>
      <c r="E68" s="9"/>
      <c r="F68" s="9"/>
      <c r="G68" s="9"/>
      <c r="H68" s="9"/>
      <c r="I68" s="9"/>
      <c r="J68" s="9"/>
      <c r="K68" s="9"/>
      <c r="L68" s="10"/>
    </row>
    <row r="69" spans="1:12" x14ac:dyDescent="0.25">
      <c r="A69" s="7" t="s">
        <v>90</v>
      </c>
      <c r="B69" s="7" t="s">
        <v>86</v>
      </c>
      <c r="C69" s="8"/>
      <c r="D69" s="9"/>
      <c r="E69" s="9"/>
      <c r="F69" s="9"/>
      <c r="G69" s="9"/>
      <c r="H69" s="9"/>
      <c r="I69" s="9"/>
      <c r="J69" s="9"/>
      <c r="K69" s="9"/>
      <c r="L69" s="10"/>
    </row>
    <row r="71" spans="1:12" ht="14.4" x14ac:dyDescent="0.3">
      <c r="B71" s="17"/>
      <c r="C71" s="18"/>
      <c r="D71" s="19"/>
      <c r="E71" s="19"/>
      <c r="F71" s="19"/>
      <c r="G71" s="19"/>
      <c r="H71" s="19"/>
      <c r="I71" s="19"/>
      <c r="J71" s="19"/>
      <c r="K71" s="19"/>
    </row>
    <row r="72" spans="1:12" ht="14.4" x14ac:dyDescent="0.3">
      <c r="A72" s="20" t="s">
        <v>64</v>
      </c>
      <c r="B72" s="17"/>
      <c r="C72" s="18"/>
      <c r="D72" s="4">
        <v>2017</v>
      </c>
      <c r="E72" s="4">
        <v>2018</v>
      </c>
      <c r="F72" s="4">
        <v>2019</v>
      </c>
      <c r="G72" s="4">
        <v>2020</v>
      </c>
      <c r="H72" s="4">
        <v>2021</v>
      </c>
      <c r="I72" s="4">
        <v>2022</v>
      </c>
      <c r="J72" s="4">
        <v>2023</v>
      </c>
      <c r="K72" s="4">
        <v>2024</v>
      </c>
      <c r="L72" s="5"/>
    </row>
    <row r="73" spans="1:12" ht="14.4" x14ac:dyDescent="0.3">
      <c r="A73" s="11" t="s">
        <v>66</v>
      </c>
      <c r="B73" s="27"/>
      <c r="C73" s="28"/>
      <c r="D73" s="33">
        <f>IFERROR(D39/D3,"")</f>
        <v>5.0124563721710675</v>
      </c>
      <c r="E73" s="33">
        <f t="shared" ref="E73:K73" si="14">IFERROR(E39/E3,"")</f>
        <v>5.2900643149944058</v>
      </c>
      <c r="F73" s="33">
        <f t="shared" si="14"/>
        <v>6.4596735062573751</v>
      </c>
      <c r="G73" s="33">
        <f t="shared" si="14"/>
        <v>6.3188954550720888</v>
      </c>
      <c r="H73" s="33">
        <f t="shared" si="14"/>
        <v>5.6633131214892645</v>
      </c>
      <c r="I73" s="33">
        <f t="shared" si="14"/>
        <v>6.0710335897349017</v>
      </c>
      <c r="J73" s="33">
        <f t="shared" si="14"/>
        <v>4.9920792964257545</v>
      </c>
      <c r="K73" s="33">
        <f t="shared" si="14"/>
        <v>5.5560330426284867</v>
      </c>
      <c r="L73" s="10"/>
    </row>
    <row r="74" spans="1:12" ht="14.4" x14ac:dyDescent="0.3">
      <c r="A74" s="11" t="s">
        <v>65</v>
      </c>
      <c r="B74" s="27" t="s">
        <v>75</v>
      </c>
      <c r="C74" s="28"/>
      <c r="D74" s="25">
        <f>IFERROR(D12/D2,"")</f>
        <v>138.97638383949476</v>
      </c>
      <c r="E74" s="25">
        <f t="shared" ref="E74:K74" si="15">IFERROR(E12/E2,"")</f>
        <v>161.8575359517086</v>
      </c>
      <c r="F74" s="25">
        <f t="shared" si="15"/>
        <v>186.73604837353804</v>
      </c>
      <c r="G74" s="25">
        <f t="shared" si="15"/>
        <v>186.31695781090812</v>
      </c>
      <c r="H74" s="25">
        <f t="shared" si="15"/>
        <v>270.1394457486108</v>
      </c>
      <c r="I74" s="25">
        <f t="shared" si="15"/>
        <v>330.50305618111327</v>
      </c>
      <c r="J74" s="25">
        <f>IFERROR(J12/J2,"")</f>
        <v>383.33925923982605</v>
      </c>
      <c r="K74" s="25">
        <f t="shared" si="15"/>
        <v>447.30185847850959</v>
      </c>
      <c r="L74" s="10"/>
    </row>
    <row r="75" spans="1:12" ht="14.4" x14ac:dyDescent="0.3">
      <c r="A75" s="11" t="s">
        <v>65</v>
      </c>
      <c r="B75" s="27" t="s">
        <v>68</v>
      </c>
      <c r="C75" s="28"/>
      <c r="D75" s="25">
        <f>IFERROR(D13/D2,"")</f>
        <v>27.237898664515878</v>
      </c>
      <c r="E75" s="25">
        <f t="shared" ref="E75:K75" si="16">IFERROR(E13/E2,"")</f>
        <v>32.671611293457801</v>
      </c>
      <c r="F75" s="25">
        <f t="shared" si="16"/>
        <v>39.280171290356868</v>
      </c>
      <c r="G75" s="25">
        <f t="shared" si="16"/>
        <v>50.360961502447282</v>
      </c>
      <c r="H75" s="25">
        <f t="shared" si="16"/>
        <v>72.645302948690798</v>
      </c>
      <c r="I75" s="25">
        <f t="shared" si="16"/>
        <v>83.627112092666906</v>
      </c>
      <c r="J75" s="25">
        <f t="shared" si="16"/>
        <v>98.585985349693445</v>
      </c>
      <c r="K75" s="25">
        <f t="shared" si="16"/>
        <v>117.2277820857155</v>
      </c>
      <c r="L75" s="10"/>
    </row>
    <row r="76" spans="1:12" ht="14.4" x14ac:dyDescent="0.3">
      <c r="A76" s="11" t="s">
        <v>65</v>
      </c>
      <c r="B76" s="27" t="s">
        <v>69</v>
      </c>
      <c r="C76" s="28"/>
      <c r="D76" s="25">
        <f>IFERROR(D27/D2,"")</f>
        <v>3.4670653226961692</v>
      </c>
      <c r="E76" s="25">
        <f t="shared" ref="E76:K76" si="17">IFERROR(E27/E2,"")</f>
        <v>3.9573508005338991</v>
      </c>
      <c r="F76" s="25">
        <f t="shared" si="17"/>
        <v>4.3846326301672365</v>
      </c>
      <c r="G76" s="25">
        <f t="shared" si="17"/>
        <v>4.2625411952159613</v>
      </c>
      <c r="H76" s="25">
        <f t="shared" si="17"/>
        <v>3.6562845790461851</v>
      </c>
      <c r="I76" s="25">
        <f t="shared" si="17"/>
        <v>4.2321882192131781</v>
      </c>
      <c r="J76" s="25">
        <f t="shared" si="17"/>
        <v>4.6083991633956405</v>
      </c>
      <c r="K76" s="25">
        <f t="shared" si="17"/>
        <v>5.3397321463439393</v>
      </c>
      <c r="L76" s="10"/>
    </row>
    <row r="77" spans="1:12" ht="14.4" x14ac:dyDescent="0.3">
      <c r="A77" s="11" t="s">
        <v>65</v>
      </c>
      <c r="B77" s="11" t="s">
        <v>71</v>
      </c>
      <c r="C77" s="28"/>
      <c r="D77" s="25">
        <f>IFERROR(D31/D2,"")</f>
        <v>61.00673390592614</v>
      </c>
      <c r="E77" s="25">
        <f t="shared" ref="E77:J77" si="18">IFERROR(E31/E2,"")</f>
        <v>75.489370329914479</v>
      </c>
      <c r="F77" s="25">
        <f t="shared" si="18"/>
        <v>92.560856254292531</v>
      </c>
      <c r="G77" s="25">
        <f t="shared" si="18"/>
        <v>94.160862674640754</v>
      </c>
      <c r="H77" s="25">
        <f t="shared" si="18"/>
        <v>151.33941006099533</v>
      </c>
      <c r="I77" s="25">
        <f t="shared" si="18"/>
        <v>191.50662615418287</v>
      </c>
      <c r="J77" s="25">
        <f t="shared" si="18"/>
        <v>223.32822760062768</v>
      </c>
      <c r="K77" s="25">
        <f>IFERROR(K31/K2,"")</f>
        <v>254.81808829832309</v>
      </c>
      <c r="L77" s="10"/>
    </row>
    <row r="78" spans="1:12" ht="14.4" x14ac:dyDescent="0.3">
      <c r="A78" s="11" t="s">
        <v>65</v>
      </c>
      <c r="B78" s="11" t="s">
        <v>70</v>
      </c>
      <c r="C78" s="28"/>
      <c r="D78" s="25">
        <f>IFERROR(D32/D2,"")</f>
        <v>38.92298708237692</v>
      </c>
      <c r="E78" s="25">
        <f t="shared" ref="E78:K78" si="19">IFERROR(E32/E2,"")</f>
        <v>42.48363944440699</v>
      </c>
      <c r="F78" s="25">
        <f t="shared" si="19"/>
        <v>44.36223939852313</v>
      </c>
      <c r="G78" s="25">
        <f t="shared" si="19"/>
        <v>34.135091810116265</v>
      </c>
      <c r="H78" s="25">
        <f t="shared" si="19"/>
        <v>39.524024054180913</v>
      </c>
      <c r="I78" s="25">
        <f t="shared" si="19"/>
        <v>47.433022045786373</v>
      </c>
      <c r="J78" s="25">
        <f t="shared" si="19"/>
        <v>51.07872910875475</v>
      </c>
      <c r="K78" s="25">
        <f t="shared" si="19"/>
        <v>57.349180930455965</v>
      </c>
      <c r="L78" s="10"/>
    </row>
    <row r="79" spans="1:12" ht="14.4" x14ac:dyDescent="0.3">
      <c r="A79" s="11" t="s">
        <v>65</v>
      </c>
      <c r="B79" s="11" t="s">
        <v>72</v>
      </c>
      <c r="C79" s="28"/>
      <c r="D79" s="25">
        <f>IFERROR(D33/D2,"")</f>
        <v>0</v>
      </c>
      <c r="E79" s="25">
        <f t="shared" ref="E79:K79" si="20">IFERROR(E33/E2,"")</f>
        <v>0</v>
      </c>
      <c r="F79" s="25">
        <f t="shared" si="20"/>
        <v>0</v>
      </c>
      <c r="G79" s="25">
        <f t="shared" si="20"/>
        <v>0.12734525204144051</v>
      </c>
      <c r="H79" s="25">
        <f t="shared" si="20"/>
        <v>0.55117865160062651</v>
      </c>
      <c r="I79" s="25">
        <f t="shared" si="20"/>
        <v>1.4875712566637107</v>
      </c>
      <c r="J79" s="25">
        <f t="shared" si="20"/>
        <v>3.7686479301481421</v>
      </c>
      <c r="K79" s="25">
        <f t="shared" si="20"/>
        <v>10.837334589835512</v>
      </c>
      <c r="L79" s="10"/>
    </row>
    <row r="80" spans="1:12" x14ac:dyDescent="0.25">
      <c r="A80" s="11" t="s">
        <v>65</v>
      </c>
      <c r="B80" s="11" t="s">
        <v>73</v>
      </c>
      <c r="C80" s="3"/>
      <c r="D80" s="26">
        <f>IFERROR(D34/D2,"")</f>
        <v>8.3416988639796763</v>
      </c>
      <c r="E80" s="26">
        <f t="shared" ref="E80:K80" si="21">IFERROR(E34/E2,"")</f>
        <v>7.2555640833954103</v>
      </c>
      <c r="F80" s="26">
        <f t="shared" si="21"/>
        <v>6.1481488001983227</v>
      </c>
      <c r="G80" s="26">
        <f t="shared" si="21"/>
        <v>3.2701553764464131</v>
      </c>
      <c r="H80" s="26">
        <f t="shared" si="21"/>
        <v>2.423245454096977</v>
      </c>
      <c r="I80" s="26">
        <f t="shared" si="21"/>
        <v>2.2165364126003309</v>
      </c>
      <c r="J80" s="26">
        <f t="shared" si="21"/>
        <v>1.9692700872064341</v>
      </c>
      <c r="K80" s="26">
        <f t="shared" si="21"/>
        <v>1.7297404278355748</v>
      </c>
      <c r="L80" s="10"/>
    </row>
    <row r="81" spans="1:12" x14ac:dyDescent="0.25">
      <c r="A81" s="11" t="s">
        <v>65</v>
      </c>
      <c r="B81" s="11" t="s">
        <v>74</v>
      </c>
      <c r="C81" s="3"/>
      <c r="D81" s="26">
        <f>IFERROR(D38/D2,"")</f>
        <v>0</v>
      </c>
      <c r="E81" s="26">
        <f t="shared" ref="E81:K81" si="22">IFERROR(E38/E2,"")</f>
        <v>0</v>
      </c>
      <c r="F81" s="26">
        <f t="shared" si="22"/>
        <v>0</v>
      </c>
      <c r="G81" s="26">
        <f t="shared" si="22"/>
        <v>0</v>
      </c>
      <c r="H81" s="26">
        <f t="shared" si="22"/>
        <v>0</v>
      </c>
      <c r="I81" s="26">
        <f t="shared" si="22"/>
        <v>0</v>
      </c>
      <c r="J81" s="26">
        <f t="shared" si="22"/>
        <v>0</v>
      </c>
      <c r="K81" s="26">
        <f t="shared" si="22"/>
        <v>0</v>
      </c>
      <c r="L81" s="10"/>
    </row>
    <row r="82" spans="1:12" x14ac:dyDescent="0.25">
      <c r="A82" s="11" t="s">
        <v>65</v>
      </c>
      <c r="B82" s="11" t="s">
        <v>76</v>
      </c>
      <c r="C82" s="3"/>
      <c r="D82" s="26">
        <f>IFERROR((D17+D20+D23+D24+D25)/D2,"")</f>
        <v>16.195033500820461</v>
      </c>
      <c r="E82" s="26">
        <f t="shared" ref="E82:K82" si="23">IFERROR((E17+E20+E23+E24+E25)/E2,"")</f>
        <v>20.704378900006077</v>
      </c>
      <c r="F82" s="26">
        <f t="shared" si="23"/>
        <v>25.898965727636458</v>
      </c>
      <c r="G82" s="26">
        <f t="shared" si="23"/>
        <v>35.502576991034253</v>
      </c>
      <c r="H82" s="26">
        <f t="shared" si="23"/>
        <v>49.625127144191147</v>
      </c>
      <c r="I82" s="26">
        <f t="shared" si="23"/>
        <v>59.912570590067368</v>
      </c>
      <c r="J82" s="26">
        <f t="shared" si="23"/>
        <v>73.40866892531615</v>
      </c>
      <c r="K82" s="26">
        <f t="shared" si="23"/>
        <v>88.554656319317516</v>
      </c>
      <c r="L82" s="10"/>
    </row>
    <row r="83" spans="1:12" ht="14.4" x14ac:dyDescent="0.3">
      <c r="A83" s="11" t="s">
        <v>67</v>
      </c>
      <c r="B83" s="27" t="s">
        <v>68</v>
      </c>
      <c r="C83" s="3"/>
      <c r="D83" s="26">
        <f>IFERROR(D40/D13,"")</f>
        <v>2180.2219521455359</v>
      </c>
      <c r="E83" s="26">
        <f t="shared" ref="E83:K83" si="24">IFERROR(E40/E13,"")</f>
        <v>2046.914528325678</v>
      </c>
      <c r="F83" s="26">
        <f t="shared" si="24"/>
        <v>2178.9503897876325</v>
      </c>
      <c r="G83" s="26">
        <f t="shared" si="24"/>
        <v>1716.8229242562654</v>
      </c>
      <c r="H83" s="26">
        <f t="shared" si="24"/>
        <v>1324.1567297915158</v>
      </c>
      <c r="I83" s="26">
        <f t="shared" si="24"/>
        <v>1174.6734230724844</v>
      </c>
      <c r="J83" s="26">
        <f t="shared" si="24"/>
        <v>891.86481288176594</v>
      </c>
      <c r="K83" s="26">
        <f t="shared" si="24"/>
        <v>832.00769680906672</v>
      </c>
      <c r="L83" s="10"/>
    </row>
    <row r="84" spans="1:12" ht="14.4" x14ac:dyDescent="0.3">
      <c r="A84" s="11" t="s">
        <v>67</v>
      </c>
      <c r="B84" s="27" t="s">
        <v>69</v>
      </c>
      <c r="C84" s="3"/>
      <c r="D84" s="26">
        <f>IFERROR(D54/D27,"")</f>
        <v>140.9197490514569</v>
      </c>
      <c r="E84" s="26">
        <f t="shared" ref="E84:K84" si="25">IFERROR(E54/E27,"")</f>
        <v>146.78276377532288</v>
      </c>
      <c r="F84" s="26">
        <f t="shared" si="25"/>
        <v>129.50884244911461</v>
      </c>
      <c r="G84" s="26">
        <f t="shared" si="25"/>
        <v>109.76614558927817</v>
      </c>
      <c r="H84" s="26">
        <f t="shared" si="25"/>
        <v>131.85120066449937</v>
      </c>
      <c r="I84" s="26">
        <f t="shared" si="25"/>
        <v>128.28135492794806</v>
      </c>
      <c r="J84" s="26">
        <f t="shared" si="25"/>
        <v>139.44702761524155</v>
      </c>
      <c r="K84" s="26">
        <f t="shared" si="25"/>
        <v>112.72310837237028</v>
      </c>
      <c r="L84" s="10"/>
    </row>
    <row r="85" spans="1:12" x14ac:dyDescent="0.25">
      <c r="A85" s="11" t="s">
        <v>67</v>
      </c>
      <c r="B85" s="11" t="s">
        <v>71</v>
      </c>
      <c r="C85" s="3"/>
      <c r="D85" s="26">
        <f>IFERROR(D58/D31,"")</f>
        <v>27.874758011680434</v>
      </c>
      <c r="E85" s="26">
        <f t="shared" ref="E85:K88" si="26">IFERROR(E58/E31,"")</f>
        <v>27.18299084548978</v>
      </c>
      <c r="F85" s="26">
        <f t="shared" si="26"/>
        <v>23.696751255823568</v>
      </c>
      <c r="G85" s="26">
        <f t="shared" si="26"/>
        <v>25.332470364806213</v>
      </c>
      <c r="H85" s="26">
        <f t="shared" si="26"/>
        <v>28.497494001997623</v>
      </c>
      <c r="I85" s="26">
        <f t="shared" si="26"/>
        <v>21.385850610969058</v>
      </c>
      <c r="J85" s="26">
        <f t="shared" si="26"/>
        <v>20.247726984565844</v>
      </c>
      <c r="K85" s="26">
        <f t="shared" si="26"/>
        <v>17.222877085907474</v>
      </c>
      <c r="L85" s="10"/>
    </row>
    <row r="86" spans="1:12" x14ac:dyDescent="0.25">
      <c r="A86" s="11" t="s">
        <v>67</v>
      </c>
      <c r="B86" s="11" t="s">
        <v>70</v>
      </c>
      <c r="C86" s="3"/>
      <c r="D86" s="26">
        <f>IFERROR(D59/D32,"")</f>
        <v>60.499214044053922</v>
      </c>
      <c r="E86" s="26">
        <f t="shared" si="26"/>
        <v>63.006205277744073</v>
      </c>
      <c r="F86" s="26">
        <f t="shared" si="26"/>
        <v>55.976450049171767</v>
      </c>
      <c r="G86" s="26">
        <f t="shared" si="26"/>
        <v>57.418689374055418</v>
      </c>
      <c r="H86" s="26">
        <f t="shared" si="26"/>
        <v>64.689237025809845</v>
      </c>
      <c r="I86" s="26">
        <f t="shared" si="26"/>
        <v>56.463842917848176</v>
      </c>
      <c r="J86" s="26">
        <f t="shared" si="26"/>
        <v>58.458072397306381</v>
      </c>
      <c r="K86" s="26">
        <f t="shared" si="26"/>
        <v>51.579707484435431</v>
      </c>
      <c r="L86" s="10"/>
    </row>
    <row r="87" spans="1:12" x14ac:dyDescent="0.25">
      <c r="A87" s="11" t="s">
        <v>67</v>
      </c>
      <c r="B87" s="11" t="s">
        <v>72</v>
      </c>
      <c r="C87" s="3"/>
      <c r="D87" s="26" t="str">
        <f>IFERROR(D60/D33,"")</f>
        <v/>
      </c>
      <c r="E87" s="26" t="str">
        <f t="shared" si="26"/>
        <v/>
      </c>
      <c r="F87" s="26" t="str">
        <f t="shared" si="26"/>
        <v/>
      </c>
      <c r="G87" s="26">
        <f t="shared" si="26"/>
        <v>85.316224408276412</v>
      </c>
      <c r="H87" s="26">
        <f t="shared" si="26"/>
        <v>58.588127197395465</v>
      </c>
      <c r="I87" s="26">
        <f t="shared" si="26"/>
        <v>75.377464531292176</v>
      </c>
      <c r="J87" s="26">
        <f t="shared" si="26"/>
        <v>72.393131616999739</v>
      </c>
      <c r="K87" s="26">
        <f t="shared" si="26"/>
        <v>64.104014381615116</v>
      </c>
      <c r="L87" s="10"/>
    </row>
    <row r="88" spans="1:12" x14ac:dyDescent="0.25">
      <c r="A88" s="11" t="s">
        <v>67</v>
      </c>
      <c r="B88" s="11" t="s">
        <v>73</v>
      </c>
      <c r="C88" s="3"/>
      <c r="D88" s="26">
        <f>IFERROR(D61/D34,"")</f>
        <v>3602.011926348363</v>
      </c>
      <c r="E88" s="26">
        <f t="shared" si="26"/>
        <v>4378.9467827545404</v>
      </c>
      <c r="F88" s="26">
        <f t="shared" si="26"/>
        <v>4220.4548794549955</v>
      </c>
      <c r="G88" s="26">
        <f t="shared" si="26"/>
        <v>3311.6044534485682</v>
      </c>
      <c r="H88" s="26">
        <f t="shared" si="26"/>
        <v>3694.1230451071251</v>
      </c>
      <c r="I88" s="26">
        <f t="shared" si="26"/>
        <v>3575.5053296162787</v>
      </c>
      <c r="J88" s="26">
        <f t="shared" si="26"/>
        <v>3517.5105135799004</v>
      </c>
      <c r="K88" s="26">
        <f t="shared" si="26"/>
        <v>3346.8814175226194</v>
      </c>
      <c r="L88" s="10"/>
    </row>
    <row r="89" spans="1:12" x14ac:dyDescent="0.25">
      <c r="A89" s="11" t="s">
        <v>67</v>
      </c>
      <c r="B89" s="11" t="s">
        <v>74</v>
      </c>
      <c r="C89" s="3"/>
      <c r="D89" s="26" t="str">
        <f>IFERROR(D65/D38,"")</f>
        <v/>
      </c>
      <c r="E89" s="26" t="str">
        <f t="shared" ref="E89:K89" si="27">IFERROR(E65/E38,"")</f>
        <v/>
      </c>
      <c r="F89" s="26" t="str">
        <f t="shared" si="27"/>
        <v/>
      </c>
      <c r="G89" s="26" t="str">
        <f t="shared" si="27"/>
        <v/>
      </c>
      <c r="H89" s="26" t="str">
        <f t="shared" si="27"/>
        <v/>
      </c>
      <c r="I89" s="26" t="str">
        <f t="shared" si="27"/>
        <v/>
      </c>
      <c r="J89" s="26" t="str">
        <f t="shared" si="27"/>
        <v/>
      </c>
      <c r="K89" s="26" t="str">
        <f t="shared" si="27"/>
        <v/>
      </c>
      <c r="L89" s="10"/>
    </row>
    <row r="90" spans="1:12" x14ac:dyDescent="0.25">
      <c r="A90" s="11" t="s">
        <v>67</v>
      </c>
      <c r="B90" s="11" t="s">
        <v>76</v>
      </c>
      <c r="C90" s="3"/>
      <c r="D90" s="26">
        <f>IFERROR((D44+D47+D50+D51+D52)/(D17+D20+D23+D24+D25),"")</f>
        <v>485.12160347218907</v>
      </c>
      <c r="E90" s="26">
        <f t="shared" ref="E90:K90" si="28">IFERROR((E44+E47+E50+E51+E52)/(E17+E20+E23+E24+E25),"")</f>
        <v>463.77084322132055</v>
      </c>
      <c r="F90" s="26">
        <f t="shared" si="28"/>
        <v>386.87005693904047</v>
      </c>
      <c r="G90" s="26">
        <f t="shared" si="28"/>
        <v>304.33282033048778</v>
      </c>
      <c r="H90" s="26">
        <f t="shared" si="28"/>
        <v>328.50806602848274</v>
      </c>
      <c r="I90" s="26">
        <f t="shared" si="28"/>
        <v>279.67216293306348</v>
      </c>
      <c r="J90" s="26">
        <f t="shared" si="28"/>
        <v>260.47841473838201</v>
      </c>
      <c r="K90" s="26">
        <f t="shared" si="28"/>
        <v>219.23499210056468</v>
      </c>
      <c r="L90" s="10"/>
    </row>
    <row r="91" spans="1:12" customFormat="1" ht="14.4" x14ac:dyDescent="0.3"/>
    <row r="92" spans="1:12" ht="13.8" x14ac:dyDescent="0.25">
      <c r="D92" s="22" t="s">
        <v>84</v>
      </c>
    </row>
    <row r="93" spans="1:12" x14ac:dyDescent="0.25">
      <c r="A93" s="20" t="s">
        <v>77</v>
      </c>
    </row>
  </sheetData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6001B9-617F-4275-8554-7A26E6C1C3EA}">
  <dimension ref="A1:M93"/>
  <sheetViews>
    <sheetView showGridLines="0" zoomScale="80" zoomScaleNormal="80" workbookViewId="0">
      <selection activeCell="M50" sqref="M50"/>
    </sheetView>
  </sheetViews>
  <sheetFormatPr baseColWidth="10" defaultColWidth="10.77734375" defaultRowHeight="13.2" x14ac:dyDescent="0.25"/>
  <cols>
    <col min="1" max="1" width="73" style="16" customWidth="1"/>
    <col min="2" max="2" width="99.109375" style="16" customWidth="1"/>
    <col min="3" max="3" width="26.33203125" style="21" customWidth="1"/>
    <col min="4" max="8" width="13.6640625" style="23" bestFit="1" customWidth="1"/>
    <col min="9" max="10" width="14.6640625" style="23" bestFit="1" customWidth="1"/>
    <col min="11" max="11" width="14.6640625" style="23" customWidth="1"/>
    <col min="12" max="12" width="15.21875" style="6" customWidth="1"/>
    <col min="13" max="16384" width="10.77734375" style="6"/>
  </cols>
  <sheetData>
    <row r="1" spans="1:13" x14ac:dyDescent="0.25">
      <c r="A1" s="2" t="s">
        <v>11</v>
      </c>
      <c r="B1" s="2" t="s">
        <v>13</v>
      </c>
      <c r="C1" s="3" t="s">
        <v>42</v>
      </c>
      <c r="D1" s="4">
        <v>2017</v>
      </c>
      <c r="E1" s="4">
        <v>2018</v>
      </c>
      <c r="F1" s="4">
        <v>2019</v>
      </c>
      <c r="G1" s="4">
        <v>2020</v>
      </c>
      <c r="H1" s="4">
        <v>2021</v>
      </c>
      <c r="I1" s="4">
        <v>2022</v>
      </c>
      <c r="J1" s="4">
        <v>2023</v>
      </c>
      <c r="K1" s="4">
        <v>2024</v>
      </c>
      <c r="L1" s="5" t="s">
        <v>22</v>
      </c>
    </row>
    <row r="2" spans="1:13" x14ac:dyDescent="0.25">
      <c r="A2" s="7" t="s">
        <v>0</v>
      </c>
      <c r="B2" s="7" t="s">
        <v>91</v>
      </c>
      <c r="C2" s="8"/>
      <c r="D2" s="9">
        <v>33.404772999999999</v>
      </c>
      <c r="E2" s="9">
        <v>33.543461000000001</v>
      </c>
      <c r="F2" s="9">
        <v>34.503116000000006</v>
      </c>
      <c r="G2" s="9">
        <v>35.546508000000003</v>
      </c>
      <c r="H2" s="9">
        <v>36.304746000000002</v>
      </c>
      <c r="I2" s="9">
        <v>36.926352999999999</v>
      </c>
      <c r="J2" s="9">
        <v>37.518130999999997</v>
      </c>
      <c r="K2" s="9">
        <v>38.139403999999999</v>
      </c>
      <c r="L2" s="10"/>
      <c r="M2" s="42"/>
    </row>
    <row r="3" spans="1:13" x14ac:dyDescent="0.25">
      <c r="A3" s="7" t="s">
        <v>0</v>
      </c>
      <c r="B3" s="11" t="s">
        <v>12</v>
      </c>
      <c r="C3" s="3"/>
      <c r="D3" s="9">
        <v>308468.83378016116</v>
      </c>
      <c r="E3" s="9">
        <v>303959.07377490576</v>
      </c>
      <c r="F3" s="9">
        <v>323473.51654186274</v>
      </c>
      <c r="G3" s="9">
        <v>290887.39985433355</v>
      </c>
      <c r="H3" s="9">
        <v>299569.47221412853</v>
      </c>
      <c r="I3" s="9">
        <v>305824.91372500104</v>
      </c>
      <c r="J3" s="9">
        <v>414584.31993302022</v>
      </c>
      <c r="K3" s="9">
        <v>386768.96520276472</v>
      </c>
      <c r="L3" s="10"/>
    </row>
    <row r="4" spans="1:13" x14ac:dyDescent="0.25">
      <c r="A4" s="7" t="s">
        <v>0</v>
      </c>
      <c r="B4" s="7" t="s">
        <v>1</v>
      </c>
      <c r="C4" s="8"/>
      <c r="D4" s="23">
        <v>4.3214172394885999</v>
      </c>
      <c r="E4" s="9">
        <v>3.2414952260143401</v>
      </c>
      <c r="F4" s="9">
        <v>3.5177879775053098</v>
      </c>
      <c r="G4" s="9">
        <v>2.5347370400039102</v>
      </c>
      <c r="H4" s="9">
        <v>3.4942924853332058</v>
      </c>
      <c r="I4" s="9">
        <v>10.150812598457422</v>
      </c>
      <c r="J4" s="9">
        <v>11.774166666666668</v>
      </c>
      <c r="K4" s="9">
        <v>6.6291666666666664</v>
      </c>
      <c r="L4" s="10"/>
    </row>
    <row r="5" spans="1:13" x14ac:dyDescent="0.25">
      <c r="A5" s="7" t="s">
        <v>0</v>
      </c>
      <c r="B5" s="7" t="s">
        <v>2</v>
      </c>
      <c r="C5" s="8"/>
      <c r="D5" s="9">
        <v>2984</v>
      </c>
      <c r="E5" s="9">
        <v>3249.75</v>
      </c>
      <c r="F5" s="9">
        <v>3277.14</v>
      </c>
      <c r="G5" s="9">
        <v>3432.5</v>
      </c>
      <c r="H5" s="9">
        <v>3981.16</v>
      </c>
      <c r="I5" s="9">
        <v>4810.2</v>
      </c>
      <c r="J5" s="9">
        <v>3822.05</v>
      </c>
      <c r="K5" s="9">
        <v>4409.1499999999996</v>
      </c>
      <c r="L5" s="10"/>
    </row>
    <row r="6" spans="1:13" x14ac:dyDescent="0.25">
      <c r="A6" s="7" t="s">
        <v>3</v>
      </c>
      <c r="B6" s="7" t="s">
        <v>4</v>
      </c>
      <c r="C6" s="8"/>
      <c r="D6" s="9">
        <v>20031.161628721482</v>
      </c>
      <c r="E6" s="9">
        <v>20080.634886953736</v>
      </c>
      <c r="F6" s="9">
        <v>22932.510759863202</v>
      </c>
      <c r="G6" s="9">
        <v>27488.913967790126</v>
      </c>
      <c r="H6" s="9">
        <v>27202.877272106623</v>
      </c>
      <c r="I6" s="9">
        <v>24126.123530169643</v>
      </c>
      <c r="J6" s="9">
        <v>30165.05195103884</v>
      </c>
      <c r="K6" s="9">
        <v>30845.190808970892</v>
      </c>
      <c r="L6" s="10"/>
    </row>
    <row r="7" spans="1:13" x14ac:dyDescent="0.25">
      <c r="A7" s="7" t="s">
        <v>3</v>
      </c>
      <c r="B7" s="7" t="s">
        <v>5</v>
      </c>
      <c r="C7" s="8"/>
      <c r="D7" s="9">
        <v>75316.766560908174</v>
      </c>
      <c r="E7" s="9">
        <v>73724.42071714747</v>
      </c>
      <c r="F7" s="9">
        <v>79198.298853430126</v>
      </c>
      <c r="G7" s="9">
        <v>94283.094144521485</v>
      </c>
      <c r="H7" s="9">
        <v>97438.76677037598</v>
      </c>
      <c r="I7" s="9">
        <v>79906.872677803432</v>
      </c>
      <c r="J7" s="9">
        <v>97423.99957406889</v>
      </c>
      <c r="K7" s="9">
        <v>90967.719191064025</v>
      </c>
      <c r="L7" s="10"/>
    </row>
    <row r="8" spans="1:13" x14ac:dyDescent="0.25">
      <c r="A8" s="7" t="s">
        <v>6</v>
      </c>
      <c r="B8" s="7" t="s">
        <v>7</v>
      </c>
      <c r="C8" s="8"/>
      <c r="D8" s="9">
        <v>25</v>
      </c>
      <c r="E8" s="9">
        <v>25</v>
      </c>
      <c r="F8" s="9">
        <v>26</v>
      </c>
      <c r="G8" s="9">
        <v>25</v>
      </c>
      <c r="H8" s="9">
        <v>28</v>
      </c>
      <c r="I8" s="9">
        <v>29</v>
      </c>
      <c r="J8" s="9">
        <v>29</v>
      </c>
      <c r="K8" s="9">
        <v>30</v>
      </c>
      <c r="L8" s="10"/>
    </row>
    <row r="9" spans="1:13" x14ac:dyDescent="0.25">
      <c r="A9" s="7" t="s">
        <v>6</v>
      </c>
      <c r="B9" s="7" t="s">
        <v>8</v>
      </c>
      <c r="C9" s="8"/>
      <c r="D9" s="9">
        <v>5722</v>
      </c>
      <c r="E9" s="9">
        <v>5652</v>
      </c>
      <c r="F9" s="9">
        <v>5615</v>
      </c>
      <c r="G9" s="9">
        <v>5350</v>
      </c>
      <c r="H9" s="9">
        <v>5089</v>
      </c>
      <c r="I9" s="9">
        <v>5003</v>
      </c>
      <c r="J9" s="9">
        <v>5386</v>
      </c>
      <c r="K9" s="9">
        <v>4967</v>
      </c>
      <c r="L9" s="10"/>
    </row>
    <row r="10" spans="1:13" x14ac:dyDescent="0.25">
      <c r="A10" s="7" t="s">
        <v>6</v>
      </c>
      <c r="B10" s="7" t="s">
        <v>9</v>
      </c>
      <c r="C10" s="8"/>
      <c r="D10" s="9" t="s">
        <v>132</v>
      </c>
      <c r="E10" s="9" t="s">
        <v>132</v>
      </c>
      <c r="F10" s="9" t="s">
        <v>132</v>
      </c>
      <c r="G10" s="9" t="s">
        <v>132</v>
      </c>
      <c r="H10" s="9" t="s">
        <v>132</v>
      </c>
      <c r="I10" s="9" t="s">
        <v>132</v>
      </c>
      <c r="J10" s="9" t="s">
        <v>132</v>
      </c>
      <c r="K10" s="9" t="s">
        <v>132</v>
      </c>
      <c r="L10" s="10"/>
    </row>
    <row r="11" spans="1:13" x14ac:dyDescent="0.25">
      <c r="A11" s="7" t="s">
        <v>6</v>
      </c>
      <c r="B11" s="7" t="s">
        <v>10</v>
      </c>
      <c r="C11" s="8"/>
      <c r="D11" s="9">
        <v>25</v>
      </c>
      <c r="E11" s="9">
        <v>25</v>
      </c>
      <c r="F11" s="9">
        <v>23</v>
      </c>
      <c r="G11" s="9">
        <v>21</v>
      </c>
      <c r="H11" s="9">
        <v>21</v>
      </c>
      <c r="I11" s="9">
        <v>21</v>
      </c>
      <c r="J11" s="9">
        <v>23</v>
      </c>
      <c r="K11" s="9">
        <v>24</v>
      </c>
      <c r="L11" s="10"/>
    </row>
    <row r="12" spans="1:13" x14ac:dyDescent="0.25">
      <c r="A12" s="12" t="s">
        <v>87</v>
      </c>
      <c r="B12" s="12" t="s">
        <v>27</v>
      </c>
      <c r="C12" s="13" t="s">
        <v>63</v>
      </c>
      <c r="D12" s="24">
        <f>D13+D27+D31+D32+D33+D34+D38</f>
        <v>965.80330700000002</v>
      </c>
      <c r="E12" s="24">
        <f t="shared" ref="E12:K12" si="0">E13+E27+E31+E32+E33+E34+E38</f>
        <v>1197.0809769999998</v>
      </c>
      <c r="F12" s="24">
        <f t="shared" si="0"/>
        <v>1404.4531470000018</v>
      </c>
      <c r="G12" s="24">
        <f t="shared" si="0"/>
        <v>1503.295298</v>
      </c>
      <c r="H12" s="24">
        <f t="shared" si="0"/>
        <v>2495.6744476574863</v>
      </c>
      <c r="I12" s="24">
        <f t="shared" si="0"/>
        <v>3217.8488838096409</v>
      </c>
      <c r="J12" s="24">
        <f t="shared" si="0"/>
        <v>4292.1561120000006</v>
      </c>
      <c r="K12" s="24">
        <f t="shared" si="0"/>
        <v>6188.967685999999</v>
      </c>
      <c r="L12" s="10"/>
      <c r="M12" s="14"/>
    </row>
    <row r="13" spans="1:13" x14ac:dyDescent="0.25">
      <c r="A13" s="12" t="s">
        <v>87</v>
      </c>
      <c r="B13" s="12" t="s">
        <v>14</v>
      </c>
      <c r="C13" s="13" t="s">
        <v>83</v>
      </c>
      <c r="D13" s="24">
        <f>D14+D15+D18+D21+D24+D25+D26</f>
        <v>365.35754000000003</v>
      </c>
      <c r="E13" s="24">
        <f t="shared" ref="E13:K13" si="1">E14+E15+E18+E21+E24+E25+E26</f>
        <v>512.88163499999996</v>
      </c>
      <c r="F13" s="24">
        <f t="shared" si="1"/>
        <v>586.82951500000001</v>
      </c>
      <c r="G13" s="24">
        <f t="shared" si="1"/>
        <v>765.77622799999995</v>
      </c>
      <c r="H13" s="24">
        <f t="shared" si="1"/>
        <v>1503.5461434399999</v>
      </c>
      <c r="I13" s="24">
        <f t="shared" si="1"/>
        <v>1899.7455098096411</v>
      </c>
      <c r="J13" s="24">
        <f t="shared" si="1"/>
        <v>2748.9052140000003</v>
      </c>
      <c r="K13" s="24">
        <f t="shared" si="1"/>
        <v>4399.1922749999994</v>
      </c>
      <c r="L13" s="10"/>
      <c r="M13" s="15"/>
    </row>
    <row r="14" spans="1:13" x14ac:dyDescent="0.25">
      <c r="A14" s="7" t="s">
        <v>87</v>
      </c>
      <c r="B14" s="7" t="s">
        <v>20</v>
      </c>
      <c r="C14" s="8" t="s">
        <v>46</v>
      </c>
      <c r="D14" s="9">
        <v>179.10474400000001</v>
      </c>
      <c r="E14" s="9">
        <v>304.60231099999999</v>
      </c>
      <c r="F14" s="9">
        <v>353.43021399999998</v>
      </c>
      <c r="G14" s="9">
        <v>498.34509300000002</v>
      </c>
      <c r="H14" s="9">
        <v>1187.5991404399999</v>
      </c>
      <c r="I14" s="9">
        <v>1530.6908098096412</v>
      </c>
      <c r="J14" s="9">
        <v>2288.2736420000001</v>
      </c>
      <c r="K14" s="9">
        <v>3588.1315610000001</v>
      </c>
      <c r="L14" s="10"/>
      <c r="M14" s="85"/>
    </row>
    <row r="15" spans="1:13" x14ac:dyDescent="0.25">
      <c r="A15" s="12" t="s">
        <v>87</v>
      </c>
      <c r="B15" s="12" t="s">
        <v>21</v>
      </c>
      <c r="C15" s="13" t="s">
        <v>78</v>
      </c>
      <c r="D15" s="24">
        <f>D16+D17</f>
        <v>11.754534</v>
      </c>
      <c r="E15" s="24">
        <f t="shared" ref="E15:K15" si="2">E16+E17</f>
        <v>11.733063</v>
      </c>
      <c r="F15" s="24">
        <f t="shared" si="2"/>
        <v>11.451427000000001</v>
      </c>
      <c r="G15" s="24">
        <f t="shared" si="2"/>
        <v>10.083778000000001</v>
      </c>
      <c r="H15" s="24">
        <f t="shared" si="2"/>
        <v>16.22514</v>
      </c>
      <c r="I15" s="24">
        <f t="shared" si="2"/>
        <v>22.372145</v>
      </c>
      <c r="J15" s="24">
        <f t="shared" si="2"/>
        <v>24.390518</v>
      </c>
      <c r="K15" s="24">
        <f t="shared" si="2"/>
        <v>25.382068</v>
      </c>
      <c r="L15" s="10" t="s">
        <v>133</v>
      </c>
      <c r="M15" s="15"/>
    </row>
    <row r="16" spans="1:13" x14ac:dyDescent="0.25">
      <c r="A16" s="7" t="s">
        <v>87</v>
      </c>
      <c r="B16" s="7" t="s">
        <v>31</v>
      </c>
      <c r="C16" s="8" t="s">
        <v>50</v>
      </c>
      <c r="D16" s="9">
        <v>11.754534</v>
      </c>
      <c r="E16" s="9">
        <v>11.733063</v>
      </c>
      <c r="F16" s="9">
        <v>11.451427000000001</v>
      </c>
      <c r="G16" s="9">
        <v>10.083778000000001</v>
      </c>
      <c r="H16" s="9">
        <v>16.22514</v>
      </c>
      <c r="I16" s="9">
        <v>22.372145</v>
      </c>
      <c r="J16" s="9">
        <v>24.390518</v>
      </c>
      <c r="K16" s="9">
        <v>25.382068</v>
      </c>
      <c r="L16" s="10"/>
      <c r="M16" s="15"/>
    </row>
    <row r="17" spans="1:13" x14ac:dyDescent="0.25">
      <c r="A17" s="7" t="s">
        <v>87</v>
      </c>
      <c r="B17" s="7" t="s">
        <v>32</v>
      </c>
      <c r="C17" s="8" t="s">
        <v>51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10"/>
      <c r="M17" s="15"/>
    </row>
    <row r="18" spans="1:13" x14ac:dyDescent="0.25">
      <c r="A18" s="12" t="s">
        <v>87</v>
      </c>
      <c r="B18" s="12" t="s">
        <v>23</v>
      </c>
      <c r="C18" s="13" t="s">
        <v>79</v>
      </c>
      <c r="D18" s="24">
        <f>D19+D20</f>
        <v>174.49826200000001</v>
      </c>
      <c r="E18" s="24">
        <f t="shared" ref="E18:K18" si="3">E19+E20</f>
        <v>196.54626099999999</v>
      </c>
      <c r="F18" s="24">
        <f t="shared" si="3"/>
        <v>221.94787400000001</v>
      </c>
      <c r="G18" s="24">
        <f t="shared" si="3"/>
        <v>257.34735699999999</v>
      </c>
      <c r="H18" s="24">
        <f t="shared" si="3"/>
        <v>299.72186300000004</v>
      </c>
      <c r="I18" s="24">
        <f t="shared" si="3"/>
        <v>346.68255499999998</v>
      </c>
      <c r="J18" s="24">
        <f t="shared" si="3"/>
        <v>436.24105400000002</v>
      </c>
      <c r="K18" s="24">
        <f t="shared" si="3"/>
        <v>655.79462000000001</v>
      </c>
      <c r="L18" s="10" t="s">
        <v>134</v>
      </c>
      <c r="M18" s="15"/>
    </row>
    <row r="19" spans="1:13" x14ac:dyDescent="0.25">
      <c r="A19" s="7" t="s">
        <v>87</v>
      </c>
      <c r="B19" s="7" t="s">
        <v>33</v>
      </c>
      <c r="C19" s="8" t="s">
        <v>52</v>
      </c>
      <c r="D19" s="9">
        <v>174.49826200000001</v>
      </c>
      <c r="E19" s="9">
        <v>196.54626099999999</v>
      </c>
      <c r="F19" s="9">
        <v>221.94787400000001</v>
      </c>
      <c r="G19" s="9">
        <v>255.856641</v>
      </c>
      <c r="H19" s="9">
        <v>294.29752000000002</v>
      </c>
      <c r="I19" s="9">
        <v>323.03375699999998</v>
      </c>
      <c r="J19" s="9">
        <v>343.579588</v>
      </c>
      <c r="K19" s="9">
        <v>372.85611499999999</v>
      </c>
      <c r="L19" s="10"/>
      <c r="M19" s="15"/>
    </row>
    <row r="20" spans="1:13" x14ac:dyDescent="0.25">
      <c r="A20" s="7" t="s">
        <v>87</v>
      </c>
      <c r="B20" s="7" t="s">
        <v>34</v>
      </c>
      <c r="C20" s="8" t="s">
        <v>53</v>
      </c>
      <c r="D20" s="9">
        <v>0</v>
      </c>
      <c r="E20" s="9">
        <v>0</v>
      </c>
      <c r="F20" s="9">
        <v>0</v>
      </c>
      <c r="G20" s="9">
        <v>1.4907159999999999</v>
      </c>
      <c r="H20" s="9">
        <v>5.4243430000000004</v>
      </c>
      <c r="I20" s="9">
        <v>23.648797999999999</v>
      </c>
      <c r="J20" s="9">
        <v>92.661466000000004</v>
      </c>
      <c r="K20" s="9">
        <v>282.93850500000002</v>
      </c>
      <c r="L20" s="10" t="s">
        <v>135</v>
      </c>
      <c r="M20" s="15"/>
    </row>
    <row r="21" spans="1:13" x14ac:dyDescent="0.25">
      <c r="A21" s="12" t="s">
        <v>87</v>
      </c>
      <c r="B21" s="12" t="s">
        <v>24</v>
      </c>
      <c r="C21" s="13" t="s">
        <v>80</v>
      </c>
      <c r="D21" s="24">
        <f>D22+D23</f>
        <v>0</v>
      </c>
      <c r="E21" s="24">
        <f t="shared" ref="E21:K21" si="4">E22+E23</f>
        <v>0</v>
      </c>
      <c r="F21" s="24">
        <f t="shared" si="4"/>
        <v>0</v>
      </c>
      <c r="G21" s="24">
        <f t="shared" si="4"/>
        <v>0</v>
      </c>
      <c r="H21" s="24">
        <f t="shared" si="4"/>
        <v>0</v>
      </c>
      <c r="I21" s="24">
        <f t="shared" si="4"/>
        <v>0</v>
      </c>
      <c r="J21" s="24">
        <f t="shared" si="4"/>
        <v>0</v>
      </c>
      <c r="K21" s="24">
        <f t="shared" si="4"/>
        <v>129.88402600000001</v>
      </c>
      <c r="L21" s="10" t="s">
        <v>92</v>
      </c>
      <c r="M21" s="15"/>
    </row>
    <row r="22" spans="1:13" x14ac:dyDescent="0.25">
      <c r="A22" s="7" t="s">
        <v>87</v>
      </c>
      <c r="B22" s="7" t="s">
        <v>35</v>
      </c>
      <c r="C22" s="8" t="s">
        <v>54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10"/>
      <c r="M22" s="15"/>
    </row>
    <row r="23" spans="1:13" x14ac:dyDescent="0.25">
      <c r="A23" s="7" t="s">
        <v>87</v>
      </c>
      <c r="B23" s="7" t="s">
        <v>36</v>
      </c>
      <c r="C23" s="8" t="s">
        <v>55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f>129884026/1000000</f>
        <v>129.88402600000001</v>
      </c>
      <c r="L23" s="10" t="s">
        <v>207</v>
      </c>
      <c r="M23" s="15"/>
    </row>
    <row r="24" spans="1:13" x14ac:dyDescent="0.25">
      <c r="A24" s="7" t="s">
        <v>87</v>
      </c>
      <c r="B24" s="7" t="s">
        <v>25</v>
      </c>
      <c r="C24" s="8" t="s">
        <v>47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10" t="s">
        <v>92</v>
      </c>
      <c r="M24" s="15"/>
    </row>
    <row r="25" spans="1:13" x14ac:dyDescent="0.25">
      <c r="A25" s="7" t="s">
        <v>87</v>
      </c>
      <c r="B25" s="7" t="s">
        <v>26</v>
      </c>
      <c r="C25" s="8" t="s">
        <v>48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10" t="s">
        <v>92</v>
      </c>
      <c r="M25" s="15"/>
    </row>
    <row r="26" spans="1:13" x14ac:dyDescent="0.25">
      <c r="A26" s="7" t="s">
        <v>87</v>
      </c>
      <c r="B26" s="7" t="s">
        <v>41</v>
      </c>
      <c r="C26" s="8" t="s">
        <v>49</v>
      </c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10" t="s">
        <v>92</v>
      </c>
      <c r="M26" s="15"/>
    </row>
    <row r="27" spans="1:13" x14ac:dyDescent="0.25">
      <c r="A27" s="12" t="s">
        <v>87</v>
      </c>
      <c r="B27" s="12" t="s">
        <v>15</v>
      </c>
      <c r="C27" s="13" t="s">
        <v>81</v>
      </c>
      <c r="D27" s="24">
        <f>D28+D29+D30</f>
        <v>10.345938</v>
      </c>
      <c r="E27" s="24">
        <f t="shared" ref="E27:K27" si="5">E28+E29+E30</f>
        <v>15.367402999999999</v>
      </c>
      <c r="F27" s="24">
        <f t="shared" si="5"/>
        <v>20.715809999999998</v>
      </c>
      <c r="G27" s="24">
        <f t="shared" si="5"/>
        <v>15.003615999999999</v>
      </c>
      <c r="H27" s="24">
        <f t="shared" si="5"/>
        <v>12.064271</v>
      </c>
      <c r="I27" s="24">
        <f t="shared" si="5"/>
        <v>16.639758999999998</v>
      </c>
      <c r="J27" s="24">
        <f t="shared" si="5"/>
        <v>26.644545000000001</v>
      </c>
      <c r="K27" s="24">
        <f t="shared" si="5"/>
        <v>46.230139999999999</v>
      </c>
      <c r="L27" s="10"/>
      <c r="M27" s="15"/>
    </row>
    <row r="28" spans="1:13" x14ac:dyDescent="0.25">
      <c r="A28" s="7" t="s">
        <v>87</v>
      </c>
      <c r="B28" s="7" t="s">
        <v>37</v>
      </c>
      <c r="C28" s="8" t="s">
        <v>56</v>
      </c>
      <c r="D28" s="9">
        <v>0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9">
        <v>0</v>
      </c>
      <c r="L28" s="10"/>
      <c r="M28" s="15"/>
    </row>
    <row r="29" spans="1:13" x14ac:dyDescent="0.25">
      <c r="A29" s="7" t="s">
        <v>87</v>
      </c>
      <c r="B29" s="7" t="s">
        <v>38</v>
      </c>
      <c r="C29" s="8" t="s">
        <v>57</v>
      </c>
      <c r="D29" s="9">
        <v>0.205292</v>
      </c>
      <c r="E29" s="9">
        <v>0.16572799999999999</v>
      </c>
      <c r="F29" s="9">
        <v>0.20185600000000001</v>
      </c>
      <c r="G29" s="9">
        <v>0.26619700000000002</v>
      </c>
      <c r="H29" s="9">
        <v>0.31981399999999999</v>
      </c>
      <c r="I29" s="9">
        <v>0.64995499999999995</v>
      </c>
      <c r="J29" s="9">
        <v>1.7076739999999999</v>
      </c>
      <c r="K29" s="9">
        <v>2.9901360000000001</v>
      </c>
      <c r="L29" s="10" t="s">
        <v>133</v>
      </c>
    </row>
    <row r="30" spans="1:13" x14ac:dyDescent="0.25">
      <c r="A30" s="7" t="s">
        <v>87</v>
      </c>
      <c r="B30" s="7" t="s">
        <v>39</v>
      </c>
      <c r="C30" s="8" t="s">
        <v>58</v>
      </c>
      <c r="D30" s="9">
        <v>10.140646</v>
      </c>
      <c r="E30" s="9">
        <v>15.201675</v>
      </c>
      <c r="F30" s="9">
        <v>20.513953999999998</v>
      </c>
      <c r="G30" s="9">
        <v>14.737418999999999</v>
      </c>
      <c r="H30" s="9">
        <v>11.744457000000001</v>
      </c>
      <c r="I30" s="9">
        <v>15.989803999999999</v>
      </c>
      <c r="J30" s="9">
        <v>24.936871</v>
      </c>
      <c r="K30" s="9">
        <v>43.240003999999999</v>
      </c>
      <c r="L30" s="10" t="s">
        <v>136</v>
      </c>
    </row>
    <row r="31" spans="1:13" x14ac:dyDescent="0.25">
      <c r="A31" s="7" t="s">
        <v>87</v>
      </c>
      <c r="B31" s="7" t="s">
        <v>16</v>
      </c>
      <c r="C31" s="8" t="s">
        <v>44</v>
      </c>
      <c r="D31" s="9">
        <v>306.588616</v>
      </c>
      <c r="E31" s="9">
        <v>354.66763700000001</v>
      </c>
      <c r="F31" s="9">
        <v>439.73168700000167</v>
      </c>
      <c r="G31" s="9">
        <v>439.30687100000006</v>
      </c>
      <c r="H31" s="9">
        <v>640.52692300000001</v>
      </c>
      <c r="I31" s="9">
        <v>878.47805200000016</v>
      </c>
      <c r="J31" s="9">
        <v>1032.375771</v>
      </c>
      <c r="K31" s="9">
        <v>1203.842885</v>
      </c>
      <c r="L31" s="10"/>
    </row>
    <row r="32" spans="1:13" x14ac:dyDescent="0.25">
      <c r="A32" s="7" t="s">
        <v>87</v>
      </c>
      <c r="B32" s="7" t="s">
        <v>17</v>
      </c>
      <c r="C32" s="8" t="s">
        <v>45</v>
      </c>
      <c r="D32" s="9">
        <v>262.049103</v>
      </c>
      <c r="E32" s="9">
        <v>295.67809</v>
      </c>
      <c r="F32" s="9">
        <v>341.22086300000001</v>
      </c>
      <c r="G32" s="9">
        <v>273.79953899999998</v>
      </c>
      <c r="H32" s="9">
        <v>330.75419599999998</v>
      </c>
      <c r="I32" s="9">
        <v>415.50610500000005</v>
      </c>
      <c r="J32" s="9">
        <v>467.96790099999998</v>
      </c>
      <c r="K32" s="9">
        <v>523.11124700000005</v>
      </c>
      <c r="L32" s="10"/>
    </row>
    <row r="33" spans="1:12" x14ac:dyDescent="0.25">
      <c r="A33" s="7" t="s">
        <v>87</v>
      </c>
      <c r="B33" s="7" t="s">
        <v>18</v>
      </c>
      <c r="C33" s="8" t="s">
        <v>43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10.356120000000001</v>
      </c>
      <c r="K33" s="9">
        <v>11.434759</v>
      </c>
      <c r="L33" s="10"/>
    </row>
    <row r="34" spans="1:12" x14ac:dyDescent="0.25">
      <c r="A34" s="12" t="s">
        <v>87</v>
      </c>
      <c r="B34" s="12" t="s">
        <v>19</v>
      </c>
      <c r="C34" s="13" t="s">
        <v>82</v>
      </c>
      <c r="D34" s="24">
        <f>D35+D36+D37</f>
        <v>21.462109999999999</v>
      </c>
      <c r="E34" s="24">
        <f t="shared" ref="E34:K34" si="6">E35+E36+E37</f>
        <v>18.486211999999998</v>
      </c>
      <c r="F34" s="24">
        <f t="shared" si="6"/>
        <v>15.955272000000001</v>
      </c>
      <c r="G34" s="24">
        <f t="shared" si="6"/>
        <v>9.4090439999999997</v>
      </c>
      <c r="H34" s="24">
        <f t="shared" si="6"/>
        <v>8.7829142174864607</v>
      </c>
      <c r="I34" s="24">
        <f t="shared" si="6"/>
        <v>7.4794579999999993</v>
      </c>
      <c r="J34" s="24">
        <f t="shared" si="6"/>
        <v>5.906561</v>
      </c>
      <c r="K34" s="24">
        <f t="shared" si="6"/>
        <v>5.1563799999999995</v>
      </c>
      <c r="L34" s="10"/>
    </row>
    <row r="35" spans="1:12" x14ac:dyDescent="0.25">
      <c r="A35" s="7" t="s">
        <v>87</v>
      </c>
      <c r="B35" s="7" t="s">
        <v>28</v>
      </c>
      <c r="C35" s="8" t="s">
        <v>59</v>
      </c>
      <c r="D35" s="9">
        <v>13.472</v>
      </c>
      <c r="E35" s="9">
        <v>11.481999999999999</v>
      </c>
      <c r="F35" s="9">
        <v>9.9353899999999999</v>
      </c>
      <c r="G35" s="9">
        <v>5.3696149999999996</v>
      </c>
      <c r="H35" s="9">
        <v>5.5905329999999998</v>
      </c>
      <c r="I35" s="9">
        <v>4.7177769999999999</v>
      </c>
      <c r="J35" s="9">
        <v>3.5707149999999999</v>
      </c>
      <c r="K35" s="9">
        <v>3.2370489999999998</v>
      </c>
      <c r="L35" s="10"/>
    </row>
    <row r="36" spans="1:12" x14ac:dyDescent="0.25">
      <c r="A36" s="7" t="s">
        <v>87</v>
      </c>
      <c r="B36" s="7" t="s">
        <v>29</v>
      </c>
      <c r="C36" s="8" t="s">
        <v>60</v>
      </c>
      <c r="D36" s="9">
        <v>7.9901099999999996</v>
      </c>
      <c r="E36" s="9">
        <v>7.0042119999999999</v>
      </c>
      <c r="F36" s="9">
        <v>6.019882</v>
      </c>
      <c r="G36" s="9">
        <v>4.0394290000000002</v>
      </c>
      <c r="H36" s="9">
        <v>3.1923812174864601</v>
      </c>
      <c r="I36" s="9">
        <v>2.7616809999999998</v>
      </c>
      <c r="J36" s="9">
        <v>2.3358460000000001</v>
      </c>
      <c r="K36" s="9">
        <v>1.9193309999999999</v>
      </c>
      <c r="L36" s="10" t="s">
        <v>137</v>
      </c>
    </row>
    <row r="37" spans="1:12" x14ac:dyDescent="0.25">
      <c r="A37" s="7" t="s">
        <v>87</v>
      </c>
      <c r="B37" s="7" t="s">
        <v>30</v>
      </c>
      <c r="C37" s="8" t="s">
        <v>61</v>
      </c>
      <c r="D37" s="9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  <c r="K37" s="9">
        <v>0</v>
      </c>
      <c r="L37" s="10" t="s">
        <v>92</v>
      </c>
    </row>
    <row r="38" spans="1:12" x14ac:dyDescent="0.25">
      <c r="A38" s="7" t="s">
        <v>87</v>
      </c>
      <c r="B38" s="7" t="s">
        <v>40</v>
      </c>
      <c r="C38" s="8" t="s">
        <v>62</v>
      </c>
      <c r="D38" s="9">
        <v>0</v>
      </c>
      <c r="E38" s="9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  <c r="K38" s="9">
        <v>0</v>
      </c>
      <c r="L38" s="10"/>
    </row>
    <row r="39" spans="1:12" x14ac:dyDescent="0.25">
      <c r="A39" s="12" t="s">
        <v>88</v>
      </c>
      <c r="B39" s="12" t="s">
        <v>27</v>
      </c>
      <c r="C39" s="13" t="s">
        <v>63</v>
      </c>
      <c r="D39" s="24">
        <f>D40+D54+D58+D59+D60+D61+D65</f>
        <v>1183560.9306616136</v>
      </c>
      <c r="E39" s="24">
        <f t="shared" ref="E39:K39" si="7">E40+E54+E58+E59+E60+E61+E65</f>
        <v>1367926.9907285864</v>
      </c>
      <c r="F39" s="24">
        <f t="shared" si="7"/>
        <v>1342877.9048152892</v>
      </c>
      <c r="G39" s="24">
        <f t="shared" si="7"/>
        <v>1418436.3519691648</v>
      </c>
      <c r="H39" s="24">
        <f t="shared" si="7"/>
        <v>1345697.7484219342</v>
      </c>
      <c r="I39" s="24">
        <f t="shared" si="7"/>
        <v>1150353.2165589982</v>
      </c>
      <c r="J39" s="24">
        <f t="shared" si="7"/>
        <v>1590954.7269824981</v>
      </c>
      <c r="K39" s="24">
        <f t="shared" si="7"/>
        <v>1579718.324392145</v>
      </c>
      <c r="L39" s="10"/>
    </row>
    <row r="40" spans="1:12" x14ac:dyDescent="0.25">
      <c r="A40" s="12" t="s">
        <v>88</v>
      </c>
      <c r="B40" s="12" t="s">
        <v>14</v>
      </c>
      <c r="C40" s="13" t="s">
        <v>83</v>
      </c>
      <c r="D40" s="24">
        <f>D41+D42+D45+D48+D51+D52+D53</f>
        <v>1052254.8218318904</v>
      </c>
      <c r="E40" s="24">
        <f t="shared" ref="E40:K40" si="8">E41+E42+E45+E48+E51+E52+E53</f>
        <v>1255105.0716054034</v>
      </c>
      <c r="F40" s="24">
        <f t="shared" si="8"/>
        <v>1226799.0348158639</v>
      </c>
      <c r="G40" s="24">
        <f t="shared" si="8"/>
        <v>1338461.1708441374</v>
      </c>
      <c r="H40" s="24">
        <f t="shared" si="8"/>
        <v>1256391.7106645494</v>
      </c>
      <c r="I40" s="24">
        <f t="shared" si="8"/>
        <v>1067770.2385743619</v>
      </c>
      <c r="J40" s="24">
        <f t="shared" si="8"/>
        <v>1486152.0444292454</v>
      </c>
      <c r="K40" s="24">
        <f t="shared" si="8"/>
        <v>1482173.7874589481</v>
      </c>
      <c r="L40" s="10"/>
    </row>
    <row r="41" spans="1:12" x14ac:dyDescent="0.25">
      <c r="A41" s="7" t="s">
        <v>88</v>
      </c>
      <c r="B41" s="7" t="s">
        <v>20</v>
      </c>
      <c r="C41" s="8" t="s">
        <v>46</v>
      </c>
      <c r="D41" s="9">
        <v>716686.32707774802</v>
      </c>
      <c r="E41" s="9">
        <v>912404.03107931383</v>
      </c>
      <c r="F41" s="9">
        <v>846431.33952165616</v>
      </c>
      <c r="G41" s="9">
        <v>942871.66788055352</v>
      </c>
      <c r="H41" s="9">
        <v>841053.86369801767</v>
      </c>
      <c r="I41" s="9">
        <v>654674.71790582722</v>
      </c>
      <c r="J41" s="9">
        <v>900311.84052705741</v>
      </c>
      <c r="K41" s="9">
        <v>924019.55538015498</v>
      </c>
      <c r="L41" s="10"/>
    </row>
    <row r="42" spans="1:12" x14ac:dyDescent="0.25">
      <c r="A42" s="12" t="s">
        <v>88</v>
      </c>
      <c r="B42" s="12" t="s">
        <v>21</v>
      </c>
      <c r="C42" s="13" t="s">
        <v>78</v>
      </c>
      <c r="D42" s="24">
        <f>D43+D44</f>
        <v>64690.985254691688</v>
      </c>
      <c r="E42" s="24">
        <f t="shared" ref="E42:K42" si="9">E43+E44</f>
        <v>62269.466882067849</v>
      </c>
      <c r="F42" s="24">
        <f t="shared" si="9"/>
        <v>66534.508748481909</v>
      </c>
      <c r="G42" s="24">
        <f t="shared" si="9"/>
        <v>70171.391114348138</v>
      </c>
      <c r="H42" s="24">
        <f t="shared" si="9"/>
        <v>69551.035376623899</v>
      </c>
      <c r="I42" s="24">
        <f t="shared" si="9"/>
        <v>64825.891383470553</v>
      </c>
      <c r="J42" s="24">
        <f t="shared" si="9"/>
        <v>93222.24824545205</v>
      </c>
      <c r="K42" s="24">
        <f t="shared" si="9"/>
        <v>85873.558395609143</v>
      </c>
      <c r="L42" s="10" t="s">
        <v>133</v>
      </c>
    </row>
    <row r="43" spans="1:12" x14ac:dyDescent="0.25">
      <c r="A43" s="7" t="s">
        <v>88</v>
      </c>
      <c r="B43" s="7" t="s">
        <v>31</v>
      </c>
      <c r="C43" s="8" t="s">
        <v>50</v>
      </c>
      <c r="D43" s="9">
        <v>64690.985254691688</v>
      </c>
      <c r="E43" s="9">
        <v>62269.466882067849</v>
      </c>
      <c r="F43" s="9">
        <v>66534.508748481909</v>
      </c>
      <c r="G43" s="9">
        <v>70171.391114348138</v>
      </c>
      <c r="H43" s="9">
        <v>69551.035376623899</v>
      </c>
      <c r="I43" s="9">
        <v>64825.891383470553</v>
      </c>
      <c r="J43" s="9">
        <v>93222.24824545205</v>
      </c>
      <c r="K43" s="9">
        <v>85873.558395609143</v>
      </c>
      <c r="L43" s="10"/>
    </row>
    <row r="44" spans="1:12" x14ac:dyDescent="0.25">
      <c r="A44" s="7" t="s">
        <v>88</v>
      </c>
      <c r="B44" s="7" t="s">
        <v>32</v>
      </c>
      <c r="C44" s="8" t="s">
        <v>51</v>
      </c>
      <c r="D44" s="9">
        <v>0</v>
      </c>
      <c r="E44" s="9">
        <v>0</v>
      </c>
      <c r="F44" s="9">
        <v>0</v>
      </c>
      <c r="G44" s="9">
        <v>0</v>
      </c>
      <c r="H44" s="9">
        <v>0</v>
      </c>
      <c r="I44" s="9">
        <v>0</v>
      </c>
      <c r="J44" s="9">
        <v>0</v>
      </c>
      <c r="K44" s="9">
        <v>0</v>
      </c>
      <c r="L44" s="10"/>
    </row>
    <row r="45" spans="1:12" x14ac:dyDescent="0.25">
      <c r="A45" s="12" t="s">
        <v>88</v>
      </c>
      <c r="B45" s="12" t="s">
        <v>23</v>
      </c>
      <c r="C45" s="13" t="s">
        <v>79</v>
      </c>
      <c r="D45" s="24">
        <f>D46+D47</f>
        <v>270877.50949945074</v>
      </c>
      <c r="E45" s="24">
        <f t="shared" ref="E45:K45" si="10">E46+E47</f>
        <v>280431.57364402182</v>
      </c>
      <c r="F45" s="24">
        <f t="shared" si="10"/>
        <v>313833.18654572585</v>
      </c>
      <c r="G45" s="24">
        <f t="shared" si="10"/>
        <v>325418.11184923584</v>
      </c>
      <c r="H45" s="24">
        <f t="shared" si="10"/>
        <v>345786.81158990785</v>
      </c>
      <c r="I45" s="24">
        <f t="shared" si="10"/>
        <v>348269.62928506406</v>
      </c>
      <c r="J45" s="24">
        <f t="shared" si="10"/>
        <v>492617.95565673598</v>
      </c>
      <c r="K45" s="24">
        <f t="shared" si="10"/>
        <v>470293.42724333197</v>
      </c>
      <c r="L45" s="10" t="s">
        <v>134</v>
      </c>
    </row>
    <row r="46" spans="1:12" x14ac:dyDescent="0.25">
      <c r="A46" s="7" t="s">
        <v>88</v>
      </c>
      <c r="B46" s="7" t="s">
        <v>33</v>
      </c>
      <c r="C46" s="8" t="s">
        <v>52</v>
      </c>
      <c r="D46" s="9">
        <v>270877.50949945074</v>
      </c>
      <c r="E46" s="9">
        <v>280431.57364402182</v>
      </c>
      <c r="F46" s="9">
        <v>313833.18654572585</v>
      </c>
      <c r="G46" s="9">
        <v>325363.63576842827</v>
      </c>
      <c r="H46" s="9">
        <v>345636.68486917886</v>
      </c>
      <c r="I46" s="9">
        <v>347529.79236171267</v>
      </c>
      <c r="J46" s="9">
        <v>488921.85748748184</v>
      </c>
      <c r="K46" s="9">
        <v>460403.22085223685</v>
      </c>
      <c r="L46" s="10"/>
    </row>
    <row r="47" spans="1:12" x14ac:dyDescent="0.25">
      <c r="A47" s="7" t="s">
        <v>88</v>
      </c>
      <c r="B47" s="7" t="s">
        <v>34</v>
      </c>
      <c r="C47" s="8" t="s">
        <v>53</v>
      </c>
      <c r="D47" s="9">
        <v>0</v>
      </c>
      <c r="E47" s="9">
        <v>0</v>
      </c>
      <c r="F47" s="9">
        <v>0</v>
      </c>
      <c r="G47" s="9">
        <v>54.47608080757464</v>
      </c>
      <c r="H47" s="9">
        <v>150.12672072898854</v>
      </c>
      <c r="I47" s="9">
        <v>739.83692335136755</v>
      </c>
      <c r="J47" s="9">
        <v>3696.0981692541177</v>
      </c>
      <c r="K47" s="9">
        <v>9890.2063910951092</v>
      </c>
      <c r="L47" s="10" t="s">
        <v>135</v>
      </c>
    </row>
    <row r="48" spans="1:12" x14ac:dyDescent="0.25">
      <c r="A48" s="12" t="s">
        <v>88</v>
      </c>
      <c r="B48" s="12" t="s">
        <v>24</v>
      </c>
      <c r="C48" s="13" t="s">
        <v>80</v>
      </c>
      <c r="D48" s="24">
        <f>D49+D50</f>
        <v>0</v>
      </c>
      <c r="E48" s="24">
        <f t="shared" ref="E48:K48" si="11">E49+E50</f>
        <v>0</v>
      </c>
      <c r="F48" s="24">
        <f t="shared" si="11"/>
        <v>0</v>
      </c>
      <c r="G48" s="24">
        <f t="shared" si="11"/>
        <v>0</v>
      </c>
      <c r="H48" s="24">
        <f t="shared" si="11"/>
        <v>0</v>
      </c>
      <c r="I48" s="24">
        <f t="shared" si="11"/>
        <v>0</v>
      </c>
      <c r="J48" s="24">
        <f t="shared" si="11"/>
        <v>0</v>
      </c>
      <c r="K48" s="24">
        <f t="shared" si="11"/>
        <v>1987.2464398521258</v>
      </c>
      <c r="L48" s="10" t="s">
        <v>92</v>
      </c>
    </row>
    <row r="49" spans="1:12" x14ac:dyDescent="0.25">
      <c r="A49" s="7" t="s">
        <v>88</v>
      </c>
      <c r="B49" s="7" t="s">
        <v>35</v>
      </c>
      <c r="C49" s="8" t="s">
        <v>54</v>
      </c>
      <c r="D49" s="9">
        <v>0</v>
      </c>
      <c r="E49" s="9">
        <v>0</v>
      </c>
      <c r="F49" s="9">
        <v>0</v>
      </c>
      <c r="G49" s="9">
        <v>0</v>
      </c>
      <c r="H49" s="9">
        <v>0</v>
      </c>
      <c r="I49" s="9">
        <v>0</v>
      </c>
      <c r="J49" s="9">
        <v>0</v>
      </c>
      <c r="K49" s="9">
        <v>0</v>
      </c>
      <c r="L49" s="10"/>
    </row>
    <row r="50" spans="1:12" x14ac:dyDescent="0.25">
      <c r="A50" s="7" t="s">
        <v>88</v>
      </c>
      <c r="B50" s="7" t="s">
        <v>36</v>
      </c>
      <c r="C50" s="8" t="s">
        <v>55</v>
      </c>
      <c r="D50" s="9">
        <v>0</v>
      </c>
      <c r="E50" s="9">
        <v>0</v>
      </c>
      <c r="F50" s="9">
        <v>0</v>
      </c>
      <c r="G50" s="9">
        <v>0</v>
      </c>
      <c r="H50" s="9">
        <v>0</v>
      </c>
      <c r="I50" s="9">
        <v>0</v>
      </c>
      <c r="J50" s="9">
        <v>0</v>
      </c>
      <c r="K50" s="9">
        <f>(8762067640274/1000000)/K5</f>
        <v>1987.2464398521258</v>
      </c>
      <c r="L50" s="10" t="s">
        <v>207</v>
      </c>
    </row>
    <row r="51" spans="1:12" x14ac:dyDescent="0.25">
      <c r="A51" s="7" t="s">
        <v>88</v>
      </c>
      <c r="B51" s="7" t="s">
        <v>25</v>
      </c>
      <c r="C51" s="8" t="s">
        <v>47</v>
      </c>
      <c r="D51" s="9">
        <v>0</v>
      </c>
      <c r="E51" s="9">
        <v>0</v>
      </c>
      <c r="F51" s="9">
        <v>0</v>
      </c>
      <c r="G51" s="9">
        <v>0</v>
      </c>
      <c r="H51" s="9">
        <v>0</v>
      </c>
      <c r="I51" s="9">
        <v>0</v>
      </c>
      <c r="J51" s="9">
        <v>0</v>
      </c>
      <c r="K51" s="9">
        <v>0</v>
      </c>
      <c r="L51" s="10" t="s">
        <v>92</v>
      </c>
    </row>
    <row r="52" spans="1:12" x14ac:dyDescent="0.25">
      <c r="A52" s="7" t="s">
        <v>88</v>
      </c>
      <c r="B52" s="7" t="s">
        <v>26</v>
      </c>
      <c r="C52" s="8" t="s">
        <v>48</v>
      </c>
      <c r="D52" s="9">
        <v>0</v>
      </c>
      <c r="E52" s="9">
        <v>0</v>
      </c>
      <c r="F52" s="9">
        <v>0</v>
      </c>
      <c r="G52" s="9">
        <v>0</v>
      </c>
      <c r="H52" s="9">
        <v>0</v>
      </c>
      <c r="I52" s="9">
        <v>0</v>
      </c>
      <c r="J52" s="9">
        <v>0</v>
      </c>
      <c r="K52" s="9">
        <v>0</v>
      </c>
      <c r="L52" s="10" t="s">
        <v>92</v>
      </c>
    </row>
    <row r="53" spans="1:12" x14ac:dyDescent="0.25">
      <c r="A53" s="7" t="s">
        <v>88</v>
      </c>
      <c r="B53" s="7" t="s">
        <v>41</v>
      </c>
      <c r="C53" s="8" t="s">
        <v>49</v>
      </c>
      <c r="D53" s="9">
        <v>0</v>
      </c>
      <c r="E53" s="9">
        <v>0</v>
      </c>
      <c r="F53" s="9">
        <v>0</v>
      </c>
      <c r="G53" s="9">
        <v>0</v>
      </c>
      <c r="H53" s="9">
        <v>0</v>
      </c>
      <c r="I53" s="9">
        <v>0</v>
      </c>
      <c r="J53" s="9">
        <v>0</v>
      </c>
      <c r="K53" s="9">
        <v>0</v>
      </c>
      <c r="L53" s="10" t="s">
        <v>92</v>
      </c>
    </row>
    <row r="54" spans="1:12" x14ac:dyDescent="0.25">
      <c r="A54" s="12" t="s">
        <v>88</v>
      </c>
      <c r="B54" s="12" t="s">
        <v>15</v>
      </c>
      <c r="C54" s="13" t="s">
        <v>81</v>
      </c>
      <c r="D54" s="24">
        <f>D55+D56+D57</f>
        <v>1249.1522403802446</v>
      </c>
      <c r="E54" s="24">
        <f t="shared" ref="E54:K54" si="12">E55+E56+E57</f>
        <v>1372.7960802304885</v>
      </c>
      <c r="F54" s="24">
        <f t="shared" si="12"/>
        <v>1422.0645575169906</v>
      </c>
      <c r="G54" s="24">
        <f t="shared" si="12"/>
        <v>1216.2536365607893</v>
      </c>
      <c r="H54" s="24">
        <f t="shared" si="12"/>
        <v>972.12974812280095</v>
      </c>
      <c r="I54" s="24">
        <f t="shared" si="12"/>
        <v>1048.0559368036734</v>
      </c>
      <c r="J54" s="24">
        <f t="shared" si="12"/>
        <v>2561.0527613781373</v>
      </c>
      <c r="K54" s="24">
        <f t="shared" si="12"/>
        <v>4508.8965464402445</v>
      </c>
      <c r="L54" s="10"/>
    </row>
    <row r="55" spans="1:12" x14ac:dyDescent="0.25">
      <c r="A55" s="7" t="s">
        <v>88</v>
      </c>
      <c r="B55" s="7" t="s">
        <v>37</v>
      </c>
      <c r="C55" s="8" t="s">
        <v>56</v>
      </c>
      <c r="D55" s="9">
        <v>0</v>
      </c>
      <c r="E55" s="9">
        <v>0</v>
      </c>
      <c r="F55" s="9">
        <v>0</v>
      </c>
      <c r="G55" s="9">
        <v>0</v>
      </c>
      <c r="H55" s="9">
        <v>0</v>
      </c>
      <c r="I55" s="9">
        <v>0</v>
      </c>
      <c r="J55" s="9">
        <v>0</v>
      </c>
      <c r="K55" s="9">
        <v>0</v>
      </c>
      <c r="L55" s="10"/>
    </row>
    <row r="56" spans="1:12" x14ac:dyDescent="0.25">
      <c r="A56" s="7" t="s">
        <v>88</v>
      </c>
      <c r="B56" s="7" t="s">
        <v>38</v>
      </c>
      <c r="C56" s="8" t="s">
        <v>57</v>
      </c>
      <c r="D56" s="9">
        <v>192.66085790884719</v>
      </c>
      <c r="E56" s="9">
        <v>157.30440803138703</v>
      </c>
      <c r="F56" s="9">
        <v>150.71068065447309</v>
      </c>
      <c r="G56" s="9">
        <v>164.98179169701382</v>
      </c>
      <c r="H56" s="9">
        <v>186.8299691547187</v>
      </c>
      <c r="I56" s="9">
        <v>225.83104106828816</v>
      </c>
      <c r="J56" s="9">
        <v>839.09400199220579</v>
      </c>
      <c r="K56" s="9">
        <v>1520.3383872174909</v>
      </c>
      <c r="L56" s="10" t="s">
        <v>133</v>
      </c>
    </row>
    <row r="57" spans="1:12" x14ac:dyDescent="0.25">
      <c r="A57" s="7" t="s">
        <v>88</v>
      </c>
      <c r="B57" s="7" t="s">
        <v>39</v>
      </c>
      <c r="C57" s="8" t="s">
        <v>58</v>
      </c>
      <c r="D57" s="9">
        <v>1056.4913824713974</v>
      </c>
      <c r="E57" s="9">
        <v>1215.4916721991015</v>
      </c>
      <c r="F57" s="9">
        <v>1271.3538768625174</v>
      </c>
      <c r="G57" s="9">
        <v>1051.2718448637756</v>
      </c>
      <c r="H57" s="9">
        <v>785.29977896808225</v>
      </c>
      <c r="I57" s="9">
        <v>822.2248957353853</v>
      </c>
      <c r="J57" s="9">
        <v>1721.9587593859317</v>
      </c>
      <c r="K57" s="9">
        <v>2988.5581592227531</v>
      </c>
      <c r="L57" s="10" t="s">
        <v>136</v>
      </c>
    </row>
    <row r="58" spans="1:12" x14ac:dyDescent="0.25">
      <c r="A58" s="7" t="s">
        <v>88</v>
      </c>
      <c r="B58" s="7" t="s">
        <v>16</v>
      </c>
      <c r="C58" s="8" t="s">
        <v>44</v>
      </c>
      <c r="D58" s="9">
        <v>12967.564806480592</v>
      </c>
      <c r="E58" s="9">
        <v>13534.122827860208</v>
      </c>
      <c r="F58" s="9">
        <v>15870.424552290517</v>
      </c>
      <c r="G58" s="9">
        <v>15578.618635124218</v>
      </c>
      <c r="H58" s="9">
        <v>19074.186326716066</v>
      </c>
      <c r="I58" s="9">
        <v>20866.363069901778</v>
      </c>
      <c r="J58" s="9">
        <v>27308.101030347989</v>
      </c>
      <c r="K58" s="9">
        <v>26091.588037487538</v>
      </c>
      <c r="L58" s="10"/>
    </row>
    <row r="59" spans="1:12" x14ac:dyDescent="0.25">
      <c r="A59" s="7" t="s">
        <v>88</v>
      </c>
      <c r="B59" s="7" t="s">
        <v>17</v>
      </c>
      <c r="C59" s="8" t="s">
        <v>45</v>
      </c>
      <c r="D59" s="9">
        <v>17034.760750690635</v>
      </c>
      <c r="E59" s="9">
        <v>17444.489113007381</v>
      </c>
      <c r="F59" s="9">
        <v>19749.685543837735</v>
      </c>
      <c r="G59" s="9">
        <v>14875.411184401704</v>
      </c>
      <c r="H59" s="9">
        <v>16940.522018430209</v>
      </c>
      <c r="I59" s="9">
        <v>18347.048808242864</v>
      </c>
      <c r="J59" s="9">
        <v>25427.842951222876</v>
      </c>
      <c r="K59" s="9">
        <v>23507.916326156428</v>
      </c>
      <c r="L59" s="10"/>
    </row>
    <row r="60" spans="1:12" x14ac:dyDescent="0.25">
      <c r="A60" s="7" t="s">
        <v>88</v>
      </c>
      <c r="B60" s="7" t="s">
        <v>18</v>
      </c>
      <c r="C60" s="8" t="s">
        <v>43</v>
      </c>
      <c r="D60" s="9">
        <v>0</v>
      </c>
      <c r="E60" s="9">
        <v>0</v>
      </c>
      <c r="F60" s="9">
        <v>0</v>
      </c>
      <c r="G60" s="9">
        <v>0</v>
      </c>
      <c r="H60" s="9">
        <v>0</v>
      </c>
      <c r="I60" s="9">
        <v>0</v>
      </c>
      <c r="J60" s="9">
        <v>377.38316253136406</v>
      </c>
      <c r="K60" s="9">
        <v>359.84458649490267</v>
      </c>
      <c r="L60" s="10"/>
    </row>
    <row r="61" spans="1:12" x14ac:dyDescent="0.25">
      <c r="A61" s="12" t="s">
        <v>88</v>
      </c>
      <c r="B61" s="12" t="s">
        <v>19</v>
      </c>
      <c r="C61" s="13" t="s">
        <v>82</v>
      </c>
      <c r="D61" s="24">
        <f>D62+D63+D64</f>
        <v>100054.63103217157</v>
      </c>
      <c r="E61" s="24">
        <f t="shared" ref="E61:K61" si="13">E62+E63+E64</f>
        <v>80470.511102084769</v>
      </c>
      <c r="F61" s="24">
        <f t="shared" si="13"/>
        <v>79036.695345780172</v>
      </c>
      <c r="G61" s="24">
        <f t="shared" si="13"/>
        <v>48304.897668940423</v>
      </c>
      <c r="H61" s="24">
        <f t="shared" si="13"/>
        <v>52319.199664115717</v>
      </c>
      <c r="I61" s="24">
        <f t="shared" si="13"/>
        <v>42321.510169688125</v>
      </c>
      <c r="J61" s="24">
        <f t="shared" si="13"/>
        <v>49128.302647772165</v>
      </c>
      <c r="K61" s="24">
        <f t="shared" si="13"/>
        <v>43076.291436617947</v>
      </c>
      <c r="L61" s="10"/>
    </row>
    <row r="62" spans="1:12" x14ac:dyDescent="0.25">
      <c r="A62" s="7" t="s">
        <v>88</v>
      </c>
      <c r="B62" s="7" t="s">
        <v>28</v>
      </c>
      <c r="C62" s="8" t="s">
        <v>59</v>
      </c>
      <c r="D62" s="9">
        <v>30033.176943699731</v>
      </c>
      <c r="E62" s="9">
        <v>22382.644818832217</v>
      </c>
      <c r="F62" s="9">
        <v>22411.920149886791</v>
      </c>
      <c r="G62" s="9">
        <v>13761.981063364894</v>
      </c>
      <c r="H62" s="9">
        <v>14085.672471580872</v>
      </c>
      <c r="I62" s="9">
        <v>11258.718409123696</v>
      </c>
      <c r="J62" s="9">
        <v>14636.97832551552</v>
      </c>
      <c r="K62" s="9">
        <v>12403.702043454863</v>
      </c>
      <c r="L62" s="10"/>
    </row>
    <row r="63" spans="1:12" x14ac:dyDescent="0.25">
      <c r="A63" s="7" t="s">
        <v>88</v>
      </c>
      <c r="B63" s="7" t="s">
        <v>29</v>
      </c>
      <c r="C63" s="8" t="s">
        <v>60</v>
      </c>
      <c r="D63" s="9">
        <v>70021.454088471844</v>
      </c>
      <c r="E63" s="9">
        <v>58087.866283252559</v>
      </c>
      <c r="F63" s="9">
        <v>56624.775195893373</v>
      </c>
      <c r="G63" s="9">
        <v>34542.916605575527</v>
      </c>
      <c r="H63" s="9">
        <v>38233.527192534842</v>
      </c>
      <c r="I63" s="9">
        <v>31062.791760564429</v>
      </c>
      <c r="J63" s="9">
        <v>34491.324322256645</v>
      </c>
      <c r="K63" s="9">
        <v>30672.589393163082</v>
      </c>
      <c r="L63" s="10" t="s">
        <v>137</v>
      </c>
    </row>
    <row r="64" spans="1:12" x14ac:dyDescent="0.25">
      <c r="A64" s="7" t="s">
        <v>88</v>
      </c>
      <c r="B64" s="7" t="s">
        <v>30</v>
      </c>
      <c r="C64" s="8" t="s">
        <v>61</v>
      </c>
      <c r="D64" s="9">
        <v>0</v>
      </c>
      <c r="E64" s="9">
        <v>0</v>
      </c>
      <c r="F64" s="9">
        <v>0</v>
      </c>
      <c r="G64" s="9">
        <v>0</v>
      </c>
      <c r="H64" s="9">
        <v>0</v>
      </c>
      <c r="I64" s="9">
        <v>0</v>
      </c>
      <c r="J64" s="9">
        <v>0</v>
      </c>
      <c r="K64" s="9">
        <v>0</v>
      </c>
      <c r="L64" s="10" t="s">
        <v>92</v>
      </c>
    </row>
    <row r="65" spans="1:12" x14ac:dyDescent="0.25">
      <c r="A65" s="7" t="s">
        <v>88</v>
      </c>
      <c r="B65" s="7" t="s">
        <v>40</v>
      </c>
      <c r="C65" s="8" t="s">
        <v>62</v>
      </c>
      <c r="D65" s="9">
        <v>0</v>
      </c>
      <c r="E65" s="9">
        <v>0</v>
      </c>
      <c r="F65" s="9">
        <v>0</v>
      </c>
      <c r="G65" s="9">
        <v>0</v>
      </c>
      <c r="H65" s="9">
        <v>0</v>
      </c>
      <c r="I65" s="9">
        <v>0</v>
      </c>
      <c r="J65" s="9">
        <v>0</v>
      </c>
      <c r="K65" s="9">
        <v>0</v>
      </c>
      <c r="L65" s="10"/>
    </row>
    <row r="66" spans="1:12" x14ac:dyDescent="0.25">
      <c r="A66" s="7" t="s">
        <v>89</v>
      </c>
      <c r="B66" s="7" t="s">
        <v>85</v>
      </c>
      <c r="C66" s="8"/>
      <c r="D66" s="9">
        <v>1.932687</v>
      </c>
      <c r="E66" s="9">
        <v>1.9698370000000001</v>
      </c>
      <c r="F66" s="9">
        <v>1.6528799999999999</v>
      </c>
      <c r="G66" s="9">
        <v>1.5893520000000001</v>
      </c>
      <c r="H66" s="9">
        <v>1.516294</v>
      </c>
      <c r="I66" s="9">
        <v>1.657332</v>
      </c>
      <c r="J66" s="9">
        <v>1.819312</v>
      </c>
      <c r="K66" s="9">
        <v>1.810487</v>
      </c>
      <c r="L66" s="10" t="s">
        <v>138</v>
      </c>
    </row>
    <row r="67" spans="1:12" x14ac:dyDescent="0.25">
      <c r="A67" s="7" t="s">
        <v>89</v>
      </c>
      <c r="B67" s="7" t="s">
        <v>86</v>
      </c>
      <c r="C67" s="8"/>
      <c r="D67" s="9">
        <v>0</v>
      </c>
      <c r="E67" s="9">
        <v>0</v>
      </c>
      <c r="F67" s="9">
        <v>0</v>
      </c>
      <c r="G67" s="9">
        <v>0</v>
      </c>
      <c r="H67" s="9">
        <v>0</v>
      </c>
      <c r="I67" s="9">
        <v>0</v>
      </c>
      <c r="J67" s="9">
        <v>0</v>
      </c>
      <c r="K67" s="9">
        <v>0</v>
      </c>
      <c r="L67" s="10" t="s">
        <v>92</v>
      </c>
    </row>
    <row r="68" spans="1:12" x14ac:dyDescent="0.25">
      <c r="A68" s="7" t="s">
        <v>90</v>
      </c>
      <c r="B68" s="7" t="s">
        <v>85</v>
      </c>
      <c r="C68" s="8"/>
      <c r="D68" s="9">
        <v>4522240.1139410185</v>
      </c>
      <c r="E68" s="9">
        <v>4161669.6668974538</v>
      </c>
      <c r="F68" s="9">
        <v>3778737.7133720256</v>
      </c>
      <c r="G68" s="9">
        <v>3937801.7198464097</v>
      </c>
      <c r="H68" s="9">
        <v>3277209.0219935901</v>
      </c>
      <c r="I68" s="9">
        <v>3124014.1782046487</v>
      </c>
      <c r="J68" s="9">
        <v>4972871.2026268626</v>
      </c>
      <c r="K68" s="9">
        <v>5093548.0971753746</v>
      </c>
      <c r="L68" s="10" t="s">
        <v>138</v>
      </c>
    </row>
    <row r="69" spans="1:12" x14ac:dyDescent="0.25">
      <c r="A69" s="7" t="s">
        <v>90</v>
      </c>
      <c r="B69" s="7" t="s">
        <v>86</v>
      </c>
      <c r="C69" s="8"/>
      <c r="D69" s="9">
        <v>0</v>
      </c>
      <c r="E69" s="9">
        <v>0</v>
      </c>
      <c r="F69" s="9">
        <v>0</v>
      </c>
      <c r="G69" s="9">
        <v>0</v>
      </c>
      <c r="H69" s="9">
        <v>0</v>
      </c>
      <c r="I69" s="9">
        <v>0</v>
      </c>
      <c r="J69" s="9">
        <v>0</v>
      </c>
      <c r="K69" s="9">
        <v>0</v>
      </c>
      <c r="L69" s="10" t="s">
        <v>92</v>
      </c>
    </row>
    <row r="71" spans="1:12" ht="14.4" x14ac:dyDescent="0.3">
      <c r="B71" s="17"/>
      <c r="C71" s="18"/>
      <c r="D71" s="19"/>
      <c r="E71" s="19"/>
      <c r="F71" s="19"/>
      <c r="G71" s="19"/>
      <c r="H71" s="19"/>
      <c r="I71" s="19"/>
      <c r="J71" s="19"/>
      <c r="K71" s="19"/>
    </row>
    <row r="72" spans="1:12" ht="14.4" x14ac:dyDescent="0.3">
      <c r="A72" s="20" t="s">
        <v>64</v>
      </c>
      <c r="B72" s="17"/>
      <c r="C72" s="18"/>
      <c r="D72" s="4">
        <v>2017</v>
      </c>
      <c r="E72" s="4">
        <v>2018</v>
      </c>
      <c r="F72" s="4">
        <v>2019</v>
      </c>
      <c r="G72" s="4">
        <v>2020</v>
      </c>
      <c r="H72" s="4">
        <v>2021</v>
      </c>
      <c r="I72" s="4">
        <v>2022</v>
      </c>
      <c r="J72" s="4">
        <v>2023</v>
      </c>
      <c r="K72" s="4">
        <v>2024</v>
      </c>
      <c r="L72" s="5" t="s">
        <v>22</v>
      </c>
    </row>
    <row r="73" spans="1:12" ht="14.4" x14ac:dyDescent="0.3">
      <c r="A73" s="11" t="s">
        <v>66</v>
      </c>
      <c r="B73" s="27"/>
      <c r="C73" s="28"/>
      <c r="D73" s="25">
        <f>IFERROR(D39/D3,"")</f>
        <v>3.8368898282447264</v>
      </c>
      <c r="E73" s="25">
        <f t="shared" ref="E73:K73" si="14">IFERROR(E39/E3,"")</f>
        <v>4.5003657029880042</v>
      </c>
      <c r="F73" s="25">
        <f t="shared" si="14"/>
        <v>4.1514307544293167</v>
      </c>
      <c r="G73" s="25">
        <f t="shared" si="14"/>
        <v>4.8762385468723268</v>
      </c>
      <c r="H73" s="25">
        <f t="shared" si="14"/>
        <v>4.4921057492134784</v>
      </c>
      <c r="I73" s="25">
        <f t="shared" si="14"/>
        <v>3.7614764688314448</v>
      </c>
      <c r="J73" s="25">
        <f t="shared" si="14"/>
        <v>3.8374696062782379</v>
      </c>
      <c r="K73" s="25">
        <f t="shared" si="14"/>
        <v>4.0843978357052855</v>
      </c>
      <c r="L73" s="10"/>
    </row>
    <row r="74" spans="1:12" ht="14.4" x14ac:dyDescent="0.3">
      <c r="A74" s="11" t="s">
        <v>65</v>
      </c>
      <c r="B74" s="27" t="s">
        <v>75</v>
      </c>
      <c r="C74" s="28"/>
      <c r="D74" s="25">
        <f>IFERROR(D12/D2,"")</f>
        <v>28.912135011364995</v>
      </c>
      <c r="E74" s="25">
        <f t="shared" ref="E74:K74" si="15">IFERROR(E12/E2,"")</f>
        <v>35.687461618823406</v>
      </c>
      <c r="F74" s="25">
        <f t="shared" si="15"/>
        <v>40.705110431185446</v>
      </c>
      <c r="G74" s="25">
        <f t="shared" si="15"/>
        <v>42.290941715006149</v>
      </c>
      <c r="H74" s="25">
        <f t="shared" si="15"/>
        <v>68.742374555037131</v>
      </c>
      <c r="I74" s="25">
        <f t="shared" si="15"/>
        <v>87.142342050666116</v>
      </c>
      <c r="J74" s="25">
        <f t="shared" si="15"/>
        <v>114.40218362689764</v>
      </c>
      <c r="K74" s="25">
        <f t="shared" si="15"/>
        <v>162.272270589231</v>
      </c>
      <c r="L74" s="10"/>
    </row>
    <row r="75" spans="1:12" ht="14.4" x14ac:dyDescent="0.3">
      <c r="A75" s="11" t="s">
        <v>65</v>
      </c>
      <c r="B75" s="27" t="s">
        <v>68</v>
      </c>
      <c r="C75" s="28"/>
      <c r="D75" s="25">
        <f>IFERROR(D13/D2,"")</f>
        <v>10.937285519048432</v>
      </c>
      <c r="E75" s="25">
        <f t="shared" ref="E75:K75" si="16">IFERROR(E13/E2,"")</f>
        <v>15.290063091581395</v>
      </c>
      <c r="F75" s="25">
        <f t="shared" si="16"/>
        <v>17.008015015223549</v>
      </c>
      <c r="G75" s="25">
        <f t="shared" si="16"/>
        <v>21.54293828243269</v>
      </c>
      <c r="H75" s="25">
        <f t="shared" si="16"/>
        <v>41.41458925067262</v>
      </c>
      <c r="I75" s="25">
        <f t="shared" si="16"/>
        <v>51.446876159409548</v>
      </c>
      <c r="J75" s="25">
        <f t="shared" si="16"/>
        <v>73.268714105188252</v>
      </c>
      <c r="K75" s="25">
        <f t="shared" si="16"/>
        <v>115.34507133357405</v>
      </c>
      <c r="L75" s="10"/>
    </row>
    <row r="76" spans="1:12" ht="14.4" x14ac:dyDescent="0.3">
      <c r="A76" s="11" t="s">
        <v>65</v>
      </c>
      <c r="B76" s="27" t="s">
        <v>69</v>
      </c>
      <c r="C76" s="28"/>
      <c r="D76" s="25">
        <f>IFERROR(D27/D2,"")</f>
        <v>0.30971436327377527</v>
      </c>
      <c r="E76" s="25">
        <f t="shared" ref="E76:K76" si="17">IFERROR(E27/E2,"")</f>
        <v>0.45813409057580551</v>
      </c>
      <c r="F76" s="25">
        <f t="shared" si="17"/>
        <v>0.6004040330734185</v>
      </c>
      <c r="G76" s="25">
        <f t="shared" si="17"/>
        <v>0.42208410457646073</v>
      </c>
      <c r="H76" s="25">
        <f t="shared" si="17"/>
        <v>0.33230561646127477</v>
      </c>
      <c r="I76" s="25">
        <f t="shared" si="17"/>
        <v>0.45062015737107852</v>
      </c>
      <c r="J76" s="25">
        <f t="shared" si="17"/>
        <v>0.71017783375189991</v>
      </c>
      <c r="K76" s="25">
        <f t="shared" si="17"/>
        <v>1.212135879207761</v>
      </c>
      <c r="L76" s="10"/>
    </row>
    <row r="77" spans="1:12" ht="14.4" x14ac:dyDescent="0.3">
      <c r="A77" s="11" t="s">
        <v>65</v>
      </c>
      <c r="B77" s="11" t="s">
        <v>71</v>
      </c>
      <c r="C77" s="28"/>
      <c r="D77" s="25">
        <f>IFERROR(D31/D2,"")</f>
        <v>9.1779883072398079</v>
      </c>
      <c r="E77" s="25">
        <f t="shared" ref="E77:K77" si="18">IFERROR(E31/E2,"")</f>
        <v>10.573376343007657</v>
      </c>
      <c r="F77" s="25">
        <f t="shared" si="18"/>
        <v>12.744694913931879</v>
      </c>
      <c r="G77" s="25">
        <f t="shared" si="18"/>
        <v>12.358650559993123</v>
      </c>
      <c r="H77" s="25">
        <f t="shared" si="18"/>
        <v>17.643063058477257</v>
      </c>
      <c r="I77" s="25">
        <f t="shared" si="18"/>
        <v>23.790003090746605</v>
      </c>
      <c r="J77" s="25">
        <f t="shared" si="18"/>
        <v>27.516716411060031</v>
      </c>
      <c r="K77" s="25">
        <f t="shared" si="18"/>
        <v>31.564281523644159</v>
      </c>
      <c r="L77" s="10"/>
    </row>
    <row r="78" spans="1:12" ht="14.4" x14ac:dyDescent="0.3">
      <c r="A78" s="11" t="s">
        <v>65</v>
      </c>
      <c r="B78" s="11" t="s">
        <v>70</v>
      </c>
      <c r="C78" s="28"/>
      <c r="D78" s="25">
        <f>IFERROR(D32/D2,"")</f>
        <v>7.8446604920799796</v>
      </c>
      <c r="E78" s="25">
        <f t="shared" ref="E78:K78" si="19">IFERROR(E32/E2,"")</f>
        <v>8.8147758515437626</v>
      </c>
      <c r="F78" s="25">
        <f t="shared" si="19"/>
        <v>9.8895665829138437</v>
      </c>
      <c r="G78" s="25">
        <f t="shared" si="19"/>
        <v>7.7025720501153012</v>
      </c>
      <c r="H78" s="25">
        <f t="shared" si="19"/>
        <v>9.1104946995084326</v>
      </c>
      <c r="I78" s="25">
        <f t="shared" si="19"/>
        <v>11.252291960703513</v>
      </c>
      <c r="J78" s="25">
        <f t="shared" si="19"/>
        <v>12.473113359511432</v>
      </c>
      <c r="K78" s="25">
        <f t="shared" si="19"/>
        <v>13.715768788626065</v>
      </c>
      <c r="L78" s="10"/>
    </row>
    <row r="79" spans="1:12" ht="14.4" x14ac:dyDescent="0.3">
      <c r="A79" s="11" t="s">
        <v>65</v>
      </c>
      <c r="B79" s="11" t="s">
        <v>72</v>
      </c>
      <c r="C79" s="28"/>
      <c r="D79" s="25">
        <f>IFERROR(D33/D2,"")</f>
        <v>0</v>
      </c>
      <c r="E79" s="25">
        <f t="shared" ref="E79:K79" si="20">IFERROR(E33/E2,"")</f>
        <v>0</v>
      </c>
      <c r="F79" s="25">
        <f t="shared" si="20"/>
        <v>0</v>
      </c>
      <c r="G79" s="25">
        <f t="shared" si="20"/>
        <v>0</v>
      </c>
      <c r="H79" s="25">
        <f t="shared" si="20"/>
        <v>0</v>
      </c>
      <c r="I79" s="25">
        <f t="shared" si="20"/>
        <v>0</v>
      </c>
      <c r="J79" s="25">
        <f t="shared" si="20"/>
        <v>0.27602974146020232</v>
      </c>
      <c r="K79" s="25">
        <f t="shared" si="20"/>
        <v>0.29981483192553299</v>
      </c>
      <c r="L79" s="10"/>
    </row>
    <row r="80" spans="1:12" x14ac:dyDescent="0.25">
      <c r="A80" s="11" t="s">
        <v>65</v>
      </c>
      <c r="B80" s="11" t="s">
        <v>73</v>
      </c>
      <c r="C80" s="3"/>
      <c r="D80" s="26">
        <f>IFERROR(D34/D2,"")</f>
        <v>0.64248632972300102</v>
      </c>
      <c r="E80" s="26">
        <f t="shared" ref="E80:K80" si="21">IFERROR(E34/E2,"")</f>
        <v>0.55111224211478949</v>
      </c>
      <c r="F80" s="26">
        <f t="shared" si="21"/>
        <v>0.4624298860427562</v>
      </c>
      <c r="G80" s="26">
        <f t="shared" si="21"/>
        <v>0.26469671788857568</v>
      </c>
      <c r="H80" s="26">
        <f t="shared" si="21"/>
        <v>0.24192192991755018</v>
      </c>
      <c r="I80" s="26">
        <f t="shared" si="21"/>
        <v>0.20255068243538699</v>
      </c>
      <c r="J80" s="26">
        <f t="shared" si="21"/>
        <v>0.15743217592582104</v>
      </c>
      <c r="K80" s="26">
        <f t="shared" si="21"/>
        <v>0.13519823225344579</v>
      </c>
      <c r="L80" s="10"/>
    </row>
    <row r="81" spans="1:12" x14ac:dyDescent="0.25">
      <c r="A81" s="11" t="s">
        <v>65</v>
      </c>
      <c r="B81" s="11" t="s">
        <v>74</v>
      </c>
      <c r="C81" s="3"/>
      <c r="D81" s="26">
        <f>IFERROR(D38/D2,"")</f>
        <v>0</v>
      </c>
      <c r="E81" s="26">
        <f t="shared" ref="E81:K81" si="22">IFERROR(E38/E2,"")</f>
        <v>0</v>
      </c>
      <c r="F81" s="26">
        <f t="shared" si="22"/>
        <v>0</v>
      </c>
      <c r="G81" s="26">
        <f t="shared" si="22"/>
        <v>0</v>
      </c>
      <c r="H81" s="26">
        <f t="shared" si="22"/>
        <v>0</v>
      </c>
      <c r="I81" s="26">
        <f t="shared" si="22"/>
        <v>0</v>
      </c>
      <c r="J81" s="26">
        <f t="shared" si="22"/>
        <v>0</v>
      </c>
      <c r="K81" s="26">
        <f t="shared" si="22"/>
        <v>0</v>
      </c>
      <c r="L81" s="10"/>
    </row>
    <row r="82" spans="1:12" x14ac:dyDescent="0.25">
      <c r="A82" s="11" t="s">
        <v>65</v>
      </c>
      <c r="B82" s="11" t="s">
        <v>76</v>
      </c>
      <c r="C82" s="3"/>
      <c r="D82" s="26">
        <f>IFERROR((D17+D20+D23+D24+D25)/D2,"")</f>
        <v>0</v>
      </c>
      <c r="E82" s="26">
        <f t="shared" ref="E82:J82" si="23">IFERROR((E17+E20+E23+E24+E25)/E2,"")</f>
        <v>0</v>
      </c>
      <c r="F82" s="26">
        <f t="shared" si="23"/>
        <v>0</v>
      </c>
      <c r="G82" s="26">
        <f t="shared" si="23"/>
        <v>4.193705890885259E-2</v>
      </c>
      <c r="H82" s="26">
        <f t="shared" si="23"/>
        <v>0.1494114020244075</v>
      </c>
      <c r="I82" s="26">
        <f t="shared" si="23"/>
        <v>0.64043145555154068</v>
      </c>
      <c r="J82" s="26">
        <f t="shared" si="23"/>
        <v>2.469778305321233</v>
      </c>
      <c r="K82" s="26">
        <f>IFERROR((K17+K20+K23+K24+K25)/K2,"")</f>
        <v>10.824042530921565</v>
      </c>
      <c r="L82" s="10"/>
    </row>
    <row r="83" spans="1:12" ht="14.4" x14ac:dyDescent="0.3">
      <c r="A83" s="11" t="s">
        <v>67</v>
      </c>
      <c r="B83" s="27" t="s">
        <v>68</v>
      </c>
      <c r="C83" s="3"/>
      <c r="D83" s="26">
        <f>IFERROR(D40/D13,"")</f>
        <v>2880.0687179793531</v>
      </c>
      <c r="E83" s="26">
        <f t="shared" ref="E83:K83" si="24">IFERROR(E40/E13,"")</f>
        <v>2447.1632165292945</v>
      </c>
      <c r="F83" s="26">
        <f t="shared" si="24"/>
        <v>2090.5544173521398</v>
      </c>
      <c r="G83" s="26">
        <f t="shared" si="24"/>
        <v>1747.8489432086908</v>
      </c>
      <c r="H83" s="26">
        <f t="shared" si="24"/>
        <v>835.61899057518792</v>
      </c>
      <c r="I83" s="26">
        <f t="shared" si="24"/>
        <v>562.05961959681372</v>
      </c>
      <c r="J83" s="26">
        <f t="shared" si="24"/>
        <v>540.63415386618897</v>
      </c>
      <c r="K83" s="26">
        <f t="shared" si="24"/>
        <v>336.91952858754013</v>
      </c>
      <c r="L83" s="10"/>
    </row>
    <row r="84" spans="1:12" ht="14.4" x14ac:dyDescent="0.3">
      <c r="A84" s="11" t="s">
        <v>67</v>
      </c>
      <c r="B84" s="27" t="s">
        <v>69</v>
      </c>
      <c r="C84" s="3"/>
      <c r="D84" s="26">
        <f>IFERROR(D54/D27,"")</f>
        <v>120.73842317441344</v>
      </c>
      <c r="E84" s="26">
        <f t="shared" ref="E84:K84" si="25">IFERROR(E54/E27,"")</f>
        <v>89.331689956363391</v>
      </c>
      <c r="F84" s="26">
        <f t="shared" si="25"/>
        <v>68.646341008002622</v>
      </c>
      <c r="G84" s="26">
        <f t="shared" si="25"/>
        <v>81.064033934272203</v>
      </c>
      <c r="H84" s="26">
        <f t="shared" si="25"/>
        <v>80.579236666915136</v>
      </c>
      <c r="I84" s="26">
        <f t="shared" si="25"/>
        <v>62.985043040808073</v>
      </c>
      <c r="J84" s="26">
        <f t="shared" si="25"/>
        <v>96.119215448345514</v>
      </c>
      <c r="K84" s="26">
        <f t="shared" si="25"/>
        <v>97.531535626763073</v>
      </c>
      <c r="L84" s="10"/>
    </row>
    <row r="85" spans="1:12" x14ac:dyDescent="0.25">
      <c r="A85" s="11" t="s">
        <v>67</v>
      </c>
      <c r="B85" s="11" t="s">
        <v>71</v>
      </c>
      <c r="C85" s="3"/>
      <c r="D85" s="26">
        <f>IFERROR(D58/D31,"")</f>
        <v>42.296302373081559</v>
      </c>
      <c r="E85" s="26">
        <f t="shared" ref="E85:K88" si="26">IFERROR(E58/E31,"")</f>
        <v>38.160016353170128</v>
      </c>
      <c r="F85" s="26">
        <f t="shared" si="26"/>
        <v>36.091155178204062</v>
      </c>
      <c r="G85" s="26">
        <f t="shared" si="26"/>
        <v>35.461814197584488</v>
      </c>
      <c r="H85" s="26">
        <f t="shared" si="26"/>
        <v>29.778898656405214</v>
      </c>
      <c r="I85" s="26">
        <f t="shared" si="26"/>
        <v>23.752856457137501</v>
      </c>
      <c r="J85" s="26">
        <f t="shared" si="26"/>
        <v>26.451706633812496</v>
      </c>
      <c r="K85" s="26">
        <f t="shared" si="26"/>
        <v>21.673582460461638</v>
      </c>
      <c r="L85" s="10"/>
    </row>
    <row r="86" spans="1:12" x14ac:dyDescent="0.25">
      <c r="A86" s="11" t="s">
        <v>67</v>
      </c>
      <c r="B86" s="11" t="s">
        <v>70</v>
      </c>
      <c r="C86" s="3"/>
      <c r="D86" s="26">
        <f>IFERROR(D59/D32,"")</f>
        <v>65.005987639998281</v>
      </c>
      <c r="E86" s="26">
        <f t="shared" si="26"/>
        <v>58.998247428503689</v>
      </c>
      <c r="F86" s="26">
        <f t="shared" si="26"/>
        <v>57.879478324388785</v>
      </c>
      <c r="G86" s="26">
        <f t="shared" si="26"/>
        <v>54.329569869734897</v>
      </c>
      <c r="H86" s="26">
        <f t="shared" si="26"/>
        <v>51.217859737840513</v>
      </c>
      <c r="I86" s="26">
        <f t="shared" si="26"/>
        <v>44.155906706215212</v>
      </c>
      <c r="J86" s="26">
        <f t="shared" si="26"/>
        <v>54.336724584925918</v>
      </c>
      <c r="K86" s="26">
        <f t="shared" si="26"/>
        <v>44.938655899624401</v>
      </c>
      <c r="L86" s="10"/>
    </row>
    <row r="87" spans="1:12" x14ac:dyDescent="0.25">
      <c r="A87" s="11" t="s">
        <v>67</v>
      </c>
      <c r="B87" s="11" t="s">
        <v>72</v>
      </c>
      <c r="C87" s="3"/>
      <c r="D87" s="26" t="str">
        <f>IFERROR(D60/D33,"")</f>
        <v/>
      </c>
      <c r="E87" s="26" t="str">
        <f t="shared" si="26"/>
        <v/>
      </c>
      <c r="F87" s="26" t="str">
        <f t="shared" si="26"/>
        <v/>
      </c>
      <c r="G87" s="26" t="str">
        <f t="shared" si="26"/>
        <v/>
      </c>
      <c r="H87" s="26" t="str">
        <f t="shared" si="26"/>
        <v/>
      </c>
      <c r="I87" s="26" t="str">
        <f t="shared" si="26"/>
        <v/>
      </c>
      <c r="J87" s="26">
        <f t="shared" si="26"/>
        <v>36.440593825811604</v>
      </c>
      <c r="K87" s="26">
        <f t="shared" si="26"/>
        <v>31.46936341158591</v>
      </c>
      <c r="L87" s="10"/>
    </row>
    <row r="88" spans="1:12" x14ac:dyDescent="0.25">
      <c r="A88" s="11" t="s">
        <v>67</v>
      </c>
      <c r="B88" s="11" t="s">
        <v>73</v>
      </c>
      <c r="C88" s="3"/>
      <c r="D88" s="26">
        <f>IFERROR(D61/D34,"")</f>
        <v>4661.9195890884712</v>
      </c>
      <c r="E88" s="26">
        <f t="shared" si="26"/>
        <v>4353.0016372248019</v>
      </c>
      <c r="F88" s="26">
        <f t="shared" si="26"/>
        <v>4953.6413635430454</v>
      </c>
      <c r="G88" s="26">
        <f t="shared" si="26"/>
        <v>5133.8794535279485</v>
      </c>
      <c r="H88" s="26">
        <f t="shared" si="26"/>
        <v>5956.9293708858168</v>
      </c>
      <c r="I88" s="26">
        <f t="shared" si="26"/>
        <v>5658.3659096271585</v>
      </c>
      <c r="J88" s="26">
        <f t="shared" si="26"/>
        <v>8317.5815246422007</v>
      </c>
      <c r="K88" s="26">
        <f t="shared" si="26"/>
        <v>8353.9792328373678</v>
      </c>
      <c r="L88" s="10"/>
    </row>
    <row r="89" spans="1:12" x14ac:dyDescent="0.25">
      <c r="A89" s="11" t="s">
        <v>67</v>
      </c>
      <c r="B89" s="11" t="s">
        <v>74</v>
      </c>
      <c r="C89" s="3"/>
      <c r="D89" s="26" t="str">
        <f>IFERROR(D65/D38,"")</f>
        <v/>
      </c>
      <c r="E89" s="26" t="str">
        <f t="shared" ref="E89:K89" si="27">IFERROR(E65/E38,"")</f>
        <v/>
      </c>
      <c r="F89" s="26" t="str">
        <f t="shared" si="27"/>
        <v/>
      </c>
      <c r="G89" s="26" t="str">
        <f t="shared" si="27"/>
        <v/>
      </c>
      <c r="H89" s="26" t="str">
        <f t="shared" si="27"/>
        <v/>
      </c>
      <c r="I89" s="26" t="str">
        <f t="shared" si="27"/>
        <v/>
      </c>
      <c r="J89" s="26" t="str">
        <f t="shared" si="27"/>
        <v/>
      </c>
      <c r="K89" s="26" t="str">
        <f t="shared" si="27"/>
        <v/>
      </c>
      <c r="L89" s="10"/>
    </row>
    <row r="90" spans="1:12" x14ac:dyDescent="0.25">
      <c r="A90" s="11" t="s">
        <v>67</v>
      </c>
      <c r="B90" s="11" t="s">
        <v>76</v>
      </c>
      <c r="C90" s="3"/>
      <c r="D90" s="26" t="str">
        <f>IFERROR((D44+D47+D50+D51+D52)/(D17+D20+D23+D24+D25),"")</f>
        <v/>
      </c>
      <c r="E90" s="26" t="str">
        <f t="shared" ref="E90:K90" si="28">IFERROR((E44+E47+E50+E51+E52)/(E17+E20+E23+E24+E25),"")</f>
        <v/>
      </c>
      <c r="F90" s="26" t="str">
        <f t="shared" si="28"/>
        <v/>
      </c>
      <c r="G90" s="26">
        <f t="shared" si="28"/>
        <v>36.54356752565522</v>
      </c>
      <c r="H90" s="26">
        <f t="shared" si="28"/>
        <v>27.676480032510579</v>
      </c>
      <c r="I90" s="26">
        <f t="shared" si="28"/>
        <v>31.284335184873562</v>
      </c>
      <c r="J90" s="26">
        <f t="shared" si="28"/>
        <v>39.888190083827482</v>
      </c>
      <c r="K90" s="26">
        <f t="shared" si="28"/>
        <v>28.771328934435594</v>
      </c>
      <c r="L90" s="10"/>
    </row>
    <row r="91" spans="1:12" customFormat="1" ht="14.4" x14ac:dyDescent="0.3"/>
    <row r="92" spans="1:12" ht="13.8" x14ac:dyDescent="0.25">
      <c r="D92" s="22" t="s">
        <v>84</v>
      </c>
    </row>
    <row r="93" spans="1:12" x14ac:dyDescent="0.25">
      <c r="A93" s="20" t="s">
        <v>77</v>
      </c>
    </row>
  </sheetData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03F080-F8AF-4A60-92B2-C72BBEF8C580}">
  <dimension ref="A1:M93"/>
  <sheetViews>
    <sheetView showGridLines="0" zoomScale="80" zoomScaleNormal="80" workbookViewId="0">
      <selection activeCell="B87" sqref="B87"/>
    </sheetView>
  </sheetViews>
  <sheetFormatPr baseColWidth="10" defaultColWidth="10.77734375" defaultRowHeight="13.2" x14ac:dyDescent="0.25"/>
  <cols>
    <col min="1" max="1" width="72.109375" style="16" customWidth="1"/>
    <col min="2" max="2" width="99.109375" style="16" customWidth="1"/>
    <col min="3" max="3" width="31.109375" style="21" customWidth="1"/>
    <col min="4" max="8" width="13.6640625" style="23" bestFit="1" customWidth="1"/>
    <col min="9" max="10" width="14.6640625" style="23" bestFit="1" customWidth="1"/>
    <col min="11" max="11" width="14.6640625" style="23" customWidth="1"/>
    <col min="12" max="12" width="98.5546875" style="6" customWidth="1"/>
    <col min="13" max="16384" width="10.77734375" style="6"/>
  </cols>
  <sheetData>
    <row r="1" spans="1:13" x14ac:dyDescent="0.25">
      <c r="A1" s="2" t="s">
        <v>11</v>
      </c>
      <c r="B1" s="2" t="s">
        <v>13</v>
      </c>
      <c r="C1" s="3" t="s">
        <v>42</v>
      </c>
      <c r="D1" s="4">
        <v>2017</v>
      </c>
      <c r="E1" s="4">
        <v>2018</v>
      </c>
      <c r="F1" s="4">
        <v>2019</v>
      </c>
      <c r="G1" s="4">
        <v>2020</v>
      </c>
      <c r="H1" s="4">
        <v>2021</v>
      </c>
      <c r="I1" s="4">
        <v>2022</v>
      </c>
      <c r="J1" s="4">
        <v>2023</v>
      </c>
      <c r="K1" s="4">
        <v>2024</v>
      </c>
      <c r="L1" s="5" t="s">
        <v>22</v>
      </c>
    </row>
    <row r="2" spans="1:13" x14ac:dyDescent="0.25">
      <c r="A2" s="7" t="s">
        <v>0</v>
      </c>
      <c r="B2" s="7" t="s">
        <v>91</v>
      </c>
      <c r="C2" s="8"/>
      <c r="D2" s="43">
        <v>12.019009</v>
      </c>
      <c r="E2" s="43">
        <v>12.341811999999999</v>
      </c>
      <c r="F2" s="43">
        <v>12.673565999999999</v>
      </c>
      <c r="G2" s="43">
        <v>12.929380999999999</v>
      </c>
      <c r="H2" s="43">
        <v>13.152946999999999</v>
      </c>
      <c r="I2" s="43">
        <v>13.375985999999999</v>
      </c>
      <c r="J2" s="43">
        <v>13.590685000000001</v>
      </c>
      <c r="K2" s="43">
        <v>15.25</v>
      </c>
      <c r="L2" s="10" t="s">
        <v>139</v>
      </c>
    </row>
    <row r="3" spans="1:13" x14ac:dyDescent="0.25">
      <c r="A3" s="7" t="s">
        <v>0</v>
      </c>
      <c r="B3" s="11" t="s">
        <v>12</v>
      </c>
      <c r="C3" s="3"/>
      <c r="D3" s="34">
        <v>104467.48571411338</v>
      </c>
      <c r="E3" s="34">
        <v>107478.96099999805</v>
      </c>
      <c r="F3" s="34">
        <v>107595.83000000032</v>
      </c>
      <c r="G3" s="34">
        <v>95865.473000000406</v>
      </c>
      <c r="H3" s="34">
        <v>107179.07400000573</v>
      </c>
      <c r="I3" s="34">
        <v>116133.12099999734</v>
      </c>
      <c r="J3" s="34">
        <v>121147.05699999332</v>
      </c>
      <c r="K3" s="34">
        <v>124676.07467008443</v>
      </c>
      <c r="L3" s="10"/>
    </row>
    <row r="4" spans="1:13" x14ac:dyDescent="0.25">
      <c r="A4" s="7" t="s">
        <v>0</v>
      </c>
      <c r="B4" s="7" t="s">
        <v>1</v>
      </c>
      <c r="C4" s="8"/>
      <c r="D4" s="34">
        <v>-0.19670054309900001</v>
      </c>
      <c r="E4" s="34">
        <v>0.26617035809425998</v>
      </c>
      <c r="F4" s="34">
        <v>-6.5333180752280007E-2</v>
      </c>
      <c r="G4" s="34">
        <v>-0.93298918884634996</v>
      </c>
      <c r="H4" s="34">
        <v>1.94067847036972</v>
      </c>
      <c r="I4" s="34">
        <v>3.7376421652042202</v>
      </c>
      <c r="J4" s="34">
        <v>1.3497420738656001</v>
      </c>
      <c r="K4" s="34">
        <v>0.52916960669669</v>
      </c>
      <c r="L4" s="10"/>
    </row>
    <row r="5" spans="1:13" x14ac:dyDescent="0.25">
      <c r="A5" s="7" t="s">
        <v>0</v>
      </c>
      <c r="B5" s="7" t="s">
        <v>2</v>
      </c>
      <c r="C5" s="8"/>
      <c r="D5" s="44" t="s">
        <v>132</v>
      </c>
      <c r="E5" s="44" t="s">
        <v>132</v>
      </c>
      <c r="F5" s="44" t="s">
        <v>132</v>
      </c>
      <c r="G5" s="44" t="s">
        <v>132</v>
      </c>
      <c r="H5" s="44" t="s">
        <v>132</v>
      </c>
      <c r="I5" s="44" t="s">
        <v>132</v>
      </c>
      <c r="J5" s="44" t="s">
        <v>132</v>
      </c>
      <c r="K5" s="44" t="s">
        <v>132</v>
      </c>
      <c r="L5" s="45" t="s">
        <v>140</v>
      </c>
    </row>
    <row r="6" spans="1:13" x14ac:dyDescent="0.25">
      <c r="A6" s="7" t="s">
        <v>3</v>
      </c>
      <c r="B6" s="7" t="s">
        <v>4</v>
      </c>
      <c r="C6" s="8"/>
      <c r="D6" s="44" t="s">
        <v>132</v>
      </c>
      <c r="E6" s="44" t="s">
        <v>132</v>
      </c>
      <c r="F6" s="44" t="s">
        <v>132</v>
      </c>
      <c r="G6" s="44" t="s">
        <v>132</v>
      </c>
      <c r="H6" s="44" t="s">
        <v>132</v>
      </c>
      <c r="I6" s="44" t="s">
        <v>132</v>
      </c>
      <c r="J6" s="44" t="s">
        <v>132</v>
      </c>
      <c r="K6" s="44" t="s">
        <v>132</v>
      </c>
      <c r="L6" s="45" t="s">
        <v>141</v>
      </c>
    </row>
    <row r="7" spans="1:13" x14ac:dyDescent="0.25">
      <c r="A7" s="7" t="s">
        <v>3</v>
      </c>
      <c r="B7" s="7" t="s">
        <v>5</v>
      </c>
      <c r="C7" s="9"/>
      <c r="D7" s="34">
        <v>20833.75</v>
      </c>
      <c r="E7" s="34">
        <v>20833.21</v>
      </c>
      <c r="F7" s="34">
        <v>21028.11</v>
      </c>
      <c r="G7" s="34">
        <v>23768.940000000002</v>
      </c>
      <c r="H7" s="34">
        <v>26251.492494999999</v>
      </c>
      <c r="I7" s="34">
        <v>26599.380366999998</v>
      </c>
      <c r="J7" s="34">
        <v>26469.210461999999</v>
      </c>
      <c r="K7" s="34">
        <v>29461.758430000002</v>
      </c>
      <c r="L7" s="45" t="s">
        <v>142</v>
      </c>
    </row>
    <row r="8" spans="1:13" x14ac:dyDescent="0.25">
      <c r="A8" s="7" t="s">
        <v>6</v>
      </c>
      <c r="B8" s="7" t="s">
        <v>7</v>
      </c>
      <c r="C8" s="8"/>
      <c r="D8" s="34">
        <v>24</v>
      </c>
      <c r="E8" s="34">
        <v>24</v>
      </c>
      <c r="F8" s="34">
        <v>24</v>
      </c>
      <c r="G8" s="34">
        <v>24</v>
      </c>
      <c r="H8" s="34">
        <v>24</v>
      </c>
      <c r="I8" s="34">
        <v>24</v>
      </c>
      <c r="J8" s="34">
        <v>24</v>
      </c>
      <c r="K8" s="34">
        <v>24</v>
      </c>
      <c r="L8" s="45" t="s">
        <v>143</v>
      </c>
    </row>
    <row r="9" spans="1:13" x14ac:dyDescent="0.25">
      <c r="A9" s="7" t="s">
        <v>6</v>
      </c>
      <c r="B9" s="7" t="s">
        <v>8</v>
      </c>
      <c r="C9" s="8"/>
      <c r="D9" s="34">
        <v>1286</v>
      </c>
      <c r="E9" s="34">
        <v>1291</v>
      </c>
      <c r="F9" s="34">
        <v>1280</v>
      </c>
      <c r="G9" s="34">
        <v>1285</v>
      </c>
      <c r="H9" s="34">
        <v>1248</v>
      </c>
      <c r="I9" s="34">
        <v>1227</v>
      </c>
      <c r="J9" s="34">
        <v>1226</v>
      </c>
      <c r="K9" s="34">
        <v>1200</v>
      </c>
      <c r="L9" s="45" t="s">
        <v>144</v>
      </c>
    </row>
    <row r="10" spans="1:13" x14ac:dyDescent="0.25">
      <c r="A10" s="7" t="s">
        <v>6</v>
      </c>
      <c r="B10" s="7" t="s">
        <v>9</v>
      </c>
      <c r="C10" s="8"/>
      <c r="D10" s="44" t="s">
        <v>132</v>
      </c>
      <c r="E10" s="44" t="s">
        <v>132</v>
      </c>
      <c r="F10" s="44" t="s">
        <v>132</v>
      </c>
      <c r="G10" s="44" t="s">
        <v>132</v>
      </c>
      <c r="H10" s="44" t="s">
        <v>132</v>
      </c>
      <c r="I10" s="44" t="s">
        <v>132</v>
      </c>
      <c r="J10" s="44" t="s">
        <v>132</v>
      </c>
      <c r="K10" s="44" t="s">
        <v>132</v>
      </c>
      <c r="L10" s="10"/>
    </row>
    <row r="11" spans="1:13" x14ac:dyDescent="0.25">
      <c r="A11" s="7" t="s">
        <v>6</v>
      </c>
      <c r="B11" s="7" t="s">
        <v>10</v>
      </c>
      <c r="C11" s="8"/>
      <c r="D11" s="43">
        <v>685</v>
      </c>
      <c r="E11" s="43">
        <v>638</v>
      </c>
      <c r="F11" s="43">
        <v>589</v>
      </c>
      <c r="G11" s="43">
        <v>564</v>
      </c>
      <c r="H11" s="43">
        <v>538</v>
      </c>
      <c r="I11" s="43">
        <v>503</v>
      </c>
      <c r="J11" s="43">
        <v>468</v>
      </c>
      <c r="K11" s="43">
        <f>398+64</f>
        <v>462</v>
      </c>
      <c r="L11" s="45" t="s">
        <v>145</v>
      </c>
    </row>
    <row r="12" spans="1:13" x14ac:dyDescent="0.25">
      <c r="A12" s="12" t="s">
        <v>87</v>
      </c>
      <c r="B12" s="12" t="s">
        <v>27</v>
      </c>
      <c r="C12" s="13" t="s">
        <v>63</v>
      </c>
      <c r="D12" s="46">
        <f>D13+D27+D31+D32+D33+D34+D38</f>
        <v>262.15321199999983</v>
      </c>
      <c r="E12" s="46">
        <f t="shared" ref="E12:I12" si="0">E13+E27+E31+E32+E33+E34+E38</f>
        <v>308.5890500000001</v>
      </c>
      <c r="F12" s="46">
        <f t="shared" si="0"/>
        <v>346.28588799999994</v>
      </c>
      <c r="G12" s="46">
        <f t="shared" si="0"/>
        <v>321.37262900000007</v>
      </c>
      <c r="H12" s="46">
        <f t="shared" si="0"/>
        <v>399.42572100000001</v>
      </c>
      <c r="I12" s="46">
        <f t="shared" si="0"/>
        <v>493.368652</v>
      </c>
      <c r="J12" s="46">
        <f>J13+J27+J31+J32+J33+J34+J38</f>
        <v>602.48137400000007</v>
      </c>
      <c r="K12" s="46">
        <f>K13+K27+K31+K32+K33+K34+K38</f>
        <v>725.45090900000002</v>
      </c>
      <c r="L12" s="10"/>
      <c r="M12" s="14"/>
    </row>
    <row r="13" spans="1:13" x14ac:dyDescent="0.25">
      <c r="A13" s="12" t="s">
        <v>87</v>
      </c>
      <c r="B13" s="12" t="s">
        <v>14</v>
      </c>
      <c r="C13" s="13" t="s">
        <v>83</v>
      </c>
      <c r="D13" s="46">
        <f>D14+D15+D18+D21+D24+D25+D26</f>
        <v>28.272768999999997</v>
      </c>
      <c r="E13" s="46">
        <f t="shared" ref="E13:K13" si="1">E14+E15+E18+E21+E24+E25+E26</f>
        <v>34.967264</v>
      </c>
      <c r="F13" s="46">
        <f t="shared" si="1"/>
        <v>42.728802000000002</v>
      </c>
      <c r="G13" s="46">
        <f t="shared" si="1"/>
        <v>66.290834000000004</v>
      </c>
      <c r="H13" s="46">
        <f t="shared" si="1"/>
        <v>96.572686000000004</v>
      </c>
      <c r="I13" s="46">
        <f t="shared" si="1"/>
        <v>136.171425</v>
      </c>
      <c r="J13" s="46">
        <f t="shared" si="1"/>
        <v>176.21111300000001</v>
      </c>
      <c r="K13" s="46">
        <f t="shared" si="1"/>
        <v>234.93400300000002</v>
      </c>
      <c r="L13" s="10"/>
      <c r="M13" s="15"/>
    </row>
    <row r="14" spans="1:13" x14ac:dyDescent="0.25">
      <c r="A14" s="7" t="s">
        <v>87</v>
      </c>
      <c r="B14" s="7" t="s">
        <v>20</v>
      </c>
      <c r="C14" s="8" t="s">
        <v>46</v>
      </c>
      <c r="D14" s="43">
        <v>0</v>
      </c>
      <c r="E14" s="43">
        <v>0</v>
      </c>
      <c r="F14" s="43">
        <v>0</v>
      </c>
      <c r="G14" s="43">
        <v>0</v>
      </c>
      <c r="H14" s="43">
        <v>0</v>
      </c>
      <c r="I14" s="43">
        <v>0</v>
      </c>
      <c r="J14" s="43">
        <v>0</v>
      </c>
      <c r="K14" s="43">
        <v>0</v>
      </c>
      <c r="L14" s="10" t="s">
        <v>146</v>
      </c>
      <c r="M14" s="15"/>
    </row>
    <row r="15" spans="1:13" x14ac:dyDescent="0.25">
      <c r="A15" s="12" t="s">
        <v>87</v>
      </c>
      <c r="B15" s="12" t="s">
        <v>21</v>
      </c>
      <c r="C15" s="13" t="s">
        <v>78</v>
      </c>
      <c r="D15" s="46">
        <f>D16+D17</f>
        <v>24.435182999999999</v>
      </c>
      <c r="E15" s="46">
        <f t="shared" ref="E15:J15" si="2">E16+E17</f>
        <v>29.741040999999999</v>
      </c>
      <c r="F15" s="46">
        <f t="shared" si="2"/>
        <v>33.039591000000001</v>
      </c>
      <c r="G15" s="46">
        <f t="shared" si="2"/>
        <v>40.510688000000002</v>
      </c>
      <c r="H15" s="46">
        <f t="shared" si="2"/>
        <v>55.476108000000004</v>
      </c>
      <c r="I15" s="46">
        <f t="shared" si="2"/>
        <v>65.420581999999996</v>
      </c>
      <c r="J15" s="46">
        <f t="shared" si="2"/>
        <v>76.268726000000001</v>
      </c>
      <c r="K15" s="46">
        <f>K16+K17</f>
        <v>65.53</v>
      </c>
      <c r="L15" s="10" t="s">
        <v>147</v>
      </c>
      <c r="M15" s="15"/>
    </row>
    <row r="16" spans="1:13" x14ac:dyDescent="0.25">
      <c r="A16" s="7" t="s">
        <v>87</v>
      </c>
      <c r="B16" s="7" t="s">
        <v>31</v>
      </c>
      <c r="C16" s="8" t="s">
        <v>50</v>
      </c>
      <c r="D16" s="47">
        <v>24.435182999999999</v>
      </c>
      <c r="E16" s="47">
        <v>29.741040999999999</v>
      </c>
      <c r="F16" s="47">
        <v>33.039591000000001</v>
      </c>
      <c r="G16" s="47">
        <v>40.510688000000002</v>
      </c>
      <c r="H16" s="47">
        <v>55.476108000000004</v>
      </c>
      <c r="I16" s="47">
        <v>65.420581999999996</v>
      </c>
      <c r="J16" s="47">
        <v>76.268726000000001</v>
      </c>
      <c r="K16" s="37">
        <v>65.53</v>
      </c>
      <c r="L16" s="10" t="s">
        <v>148</v>
      </c>
      <c r="M16" s="15"/>
    </row>
    <row r="17" spans="1:13" x14ac:dyDescent="0.25">
      <c r="A17" s="7" t="s">
        <v>87</v>
      </c>
      <c r="B17" s="7" t="s">
        <v>32</v>
      </c>
      <c r="C17" s="8" t="s">
        <v>51</v>
      </c>
      <c r="D17" s="47">
        <v>0</v>
      </c>
      <c r="E17" s="47">
        <v>0</v>
      </c>
      <c r="F17" s="47">
        <v>0</v>
      </c>
      <c r="G17" s="47">
        <v>0</v>
      </c>
      <c r="H17" s="47">
        <v>0</v>
      </c>
      <c r="I17" s="47">
        <v>0</v>
      </c>
      <c r="J17" s="47">
        <v>0</v>
      </c>
      <c r="K17" s="47">
        <v>0</v>
      </c>
      <c r="L17" s="10"/>
      <c r="M17" s="15"/>
    </row>
    <row r="18" spans="1:13" x14ac:dyDescent="0.25">
      <c r="A18" s="12" t="s">
        <v>87</v>
      </c>
      <c r="B18" s="12" t="s">
        <v>23</v>
      </c>
      <c r="C18" s="13" t="s">
        <v>79</v>
      </c>
      <c r="D18" s="46">
        <f>D19+D20</f>
        <v>3.8375859999999999</v>
      </c>
      <c r="E18" s="46">
        <f t="shared" ref="E18:K18" si="3">E19+E20</f>
        <v>5.2262230000000001</v>
      </c>
      <c r="F18" s="46">
        <f t="shared" si="3"/>
        <v>9.6892110000000002</v>
      </c>
      <c r="G18" s="46">
        <f t="shared" si="3"/>
        <v>25.780145999999998</v>
      </c>
      <c r="H18" s="46">
        <f t="shared" si="3"/>
        <v>41.096578000000001</v>
      </c>
      <c r="I18" s="46">
        <f t="shared" si="3"/>
        <v>70.750843000000003</v>
      </c>
      <c r="J18" s="46">
        <f t="shared" si="3"/>
        <v>99.942386999999997</v>
      </c>
      <c r="K18" s="46">
        <f t="shared" si="3"/>
        <v>169.38092900000001</v>
      </c>
      <c r="L18" s="10"/>
      <c r="M18" s="15"/>
    </row>
    <row r="19" spans="1:13" x14ac:dyDescent="0.25">
      <c r="A19" s="7" t="s">
        <v>87</v>
      </c>
      <c r="B19" s="7" t="s">
        <v>33</v>
      </c>
      <c r="C19" s="8" t="s">
        <v>52</v>
      </c>
      <c r="D19" s="47"/>
      <c r="E19" s="47"/>
      <c r="F19" s="47"/>
      <c r="G19" s="47"/>
      <c r="H19" s="47"/>
      <c r="I19" s="47"/>
      <c r="J19" s="47"/>
      <c r="K19" s="47"/>
      <c r="L19" s="10"/>
      <c r="M19" s="15"/>
    </row>
    <row r="20" spans="1:13" x14ac:dyDescent="0.25">
      <c r="A20" s="7" t="s">
        <v>87</v>
      </c>
      <c r="B20" s="7" t="s">
        <v>34</v>
      </c>
      <c r="C20" s="8" t="s">
        <v>53</v>
      </c>
      <c r="D20" s="47">
        <v>3.8375859999999999</v>
      </c>
      <c r="E20" s="47">
        <v>5.2262230000000001</v>
      </c>
      <c r="F20" s="47">
        <v>9.6892110000000002</v>
      </c>
      <c r="G20" s="47">
        <v>25.780145999999998</v>
      </c>
      <c r="H20" s="47">
        <v>41.096578000000001</v>
      </c>
      <c r="I20" s="47">
        <v>70.750843000000003</v>
      </c>
      <c r="J20" s="47">
        <v>99.942386999999997</v>
      </c>
      <c r="K20" s="47">
        <v>169.38092900000001</v>
      </c>
      <c r="L20" s="10" t="s">
        <v>149</v>
      </c>
      <c r="M20" s="15"/>
    </row>
    <row r="21" spans="1:13" x14ac:dyDescent="0.25">
      <c r="A21" s="12" t="s">
        <v>87</v>
      </c>
      <c r="B21" s="12" t="s">
        <v>24</v>
      </c>
      <c r="C21" s="13" t="s">
        <v>80</v>
      </c>
      <c r="D21" s="46">
        <f>D22+D23</f>
        <v>0</v>
      </c>
      <c r="E21" s="46">
        <f t="shared" ref="E21:K21" si="4">E22+E23</f>
        <v>0</v>
      </c>
      <c r="F21" s="46">
        <f t="shared" si="4"/>
        <v>0</v>
      </c>
      <c r="G21" s="46">
        <f t="shared" si="4"/>
        <v>0</v>
      </c>
      <c r="H21" s="46">
        <f t="shared" si="4"/>
        <v>0</v>
      </c>
      <c r="I21" s="46">
        <f t="shared" si="4"/>
        <v>0</v>
      </c>
      <c r="J21" s="46">
        <f t="shared" si="4"/>
        <v>0</v>
      </c>
      <c r="K21" s="46">
        <f t="shared" si="4"/>
        <v>2.3074000000000001E-2</v>
      </c>
      <c r="L21" s="10"/>
      <c r="M21" s="15"/>
    </row>
    <row r="22" spans="1:13" x14ac:dyDescent="0.25">
      <c r="A22" s="7" t="s">
        <v>87</v>
      </c>
      <c r="B22" s="7" t="s">
        <v>35</v>
      </c>
      <c r="C22" s="8" t="s">
        <v>54</v>
      </c>
      <c r="D22" s="34">
        <v>0</v>
      </c>
      <c r="E22" s="34">
        <v>0</v>
      </c>
      <c r="F22" s="34">
        <v>0</v>
      </c>
      <c r="G22" s="34">
        <v>0</v>
      </c>
      <c r="H22" s="34">
        <v>0</v>
      </c>
      <c r="I22" s="34">
        <v>0</v>
      </c>
      <c r="J22" s="34">
        <v>0</v>
      </c>
      <c r="K22" s="34">
        <v>0</v>
      </c>
      <c r="L22" s="10"/>
      <c r="M22" s="15"/>
    </row>
    <row r="23" spans="1:13" x14ac:dyDescent="0.25">
      <c r="A23" s="7" t="s">
        <v>87</v>
      </c>
      <c r="B23" s="7" t="s">
        <v>36</v>
      </c>
      <c r="C23" s="8" t="s">
        <v>55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34">
        <v>2.3074000000000001E-2</v>
      </c>
      <c r="L23" s="10" t="s">
        <v>150</v>
      </c>
      <c r="M23" s="15"/>
    </row>
    <row r="24" spans="1:13" x14ac:dyDescent="0.25">
      <c r="A24" s="7" t="s">
        <v>87</v>
      </c>
      <c r="B24" s="7" t="s">
        <v>25</v>
      </c>
      <c r="C24" s="8" t="s">
        <v>47</v>
      </c>
      <c r="D24" s="9"/>
      <c r="E24" s="9"/>
      <c r="F24" s="9"/>
      <c r="G24" s="9"/>
      <c r="H24" s="9"/>
      <c r="I24" s="9"/>
      <c r="J24" s="9"/>
      <c r="K24" s="9"/>
      <c r="L24" s="10"/>
      <c r="M24" s="15"/>
    </row>
    <row r="25" spans="1:13" x14ac:dyDescent="0.25">
      <c r="A25" s="7" t="s">
        <v>87</v>
      </c>
      <c r="B25" s="7" t="s">
        <v>26</v>
      </c>
      <c r="C25" s="8" t="s">
        <v>48</v>
      </c>
      <c r="D25" s="9"/>
      <c r="E25" s="9"/>
      <c r="F25" s="9"/>
      <c r="G25" s="9"/>
      <c r="H25" s="9"/>
      <c r="I25" s="9"/>
      <c r="J25" s="9"/>
      <c r="K25" s="9"/>
      <c r="L25" s="10"/>
      <c r="M25" s="15"/>
    </row>
    <row r="26" spans="1:13" x14ac:dyDescent="0.25">
      <c r="A26" s="7" t="s">
        <v>87</v>
      </c>
      <c r="B26" s="7" t="s">
        <v>41</v>
      </c>
      <c r="C26" s="8" t="s">
        <v>49</v>
      </c>
      <c r="D26" s="9"/>
      <c r="E26" s="9"/>
      <c r="F26" s="9"/>
      <c r="G26" s="9"/>
      <c r="H26" s="9"/>
      <c r="I26" s="9"/>
      <c r="J26" s="9"/>
      <c r="K26" s="9"/>
      <c r="L26" s="10"/>
      <c r="M26" s="15"/>
    </row>
    <row r="27" spans="1:13" x14ac:dyDescent="0.25">
      <c r="A27" s="12" t="s">
        <v>87</v>
      </c>
      <c r="B27" s="12" t="s">
        <v>15</v>
      </c>
      <c r="C27" s="13" t="s">
        <v>81</v>
      </c>
      <c r="D27" s="46">
        <f>D28+D29+D30</f>
        <v>8.2663569999999993</v>
      </c>
      <c r="E27" s="46">
        <f t="shared" ref="E27:K27" si="5">E28+E29+E30</f>
        <v>8.6576140000000006</v>
      </c>
      <c r="F27" s="46">
        <f t="shared" si="5"/>
        <v>9.4461589999999998</v>
      </c>
      <c r="G27" s="46">
        <f t="shared" si="5"/>
        <v>9.2109719999999999</v>
      </c>
      <c r="H27" s="46">
        <f t="shared" si="5"/>
        <v>9.95716</v>
      </c>
      <c r="I27" s="46">
        <f t="shared" si="5"/>
        <v>10.610068999999999</v>
      </c>
      <c r="J27" s="46">
        <f t="shared" si="5"/>
        <v>11.208933999999999</v>
      </c>
      <c r="K27" s="46">
        <f t="shared" si="5"/>
        <v>11.562811999999999</v>
      </c>
      <c r="L27" s="10"/>
      <c r="M27" s="15"/>
    </row>
    <row r="28" spans="1:13" x14ac:dyDescent="0.25">
      <c r="A28" s="7" t="s">
        <v>87</v>
      </c>
      <c r="B28" s="7" t="s">
        <v>37</v>
      </c>
      <c r="C28" s="8" t="s">
        <v>56</v>
      </c>
      <c r="D28" s="34"/>
      <c r="E28" s="34"/>
      <c r="F28" s="34"/>
      <c r="G28" s="34"/>
      <c r="H28" s="34"/>
      <c r="I28" s="34"/>
      <c r="J28" s="34"/>
      <c r="K28" s="34"/>
      <c r="L28" s="10"/>
      <c r="M28" s="15"/>
    </row>
    <row r="29" spans="1:13" x14ac:dyDescent="0.25">
      <c r="A29" s="7" t="s">
        <v>87</v>
      </c>
      <c r="B29" s="7" t="s">
        <v>38</v>
      </c>
      <c r="C29" s="8" t="s">
        <v>57</v>
      </c>
      <c r="D29" s="34">
        <v>8.2663569999999993</v>
      </c>
      <c r="E29" s="34">
        <v>8.6576140000000006</v>
      </c>
      <c r="F29" s="34">
        <v>9.4461589999999998</v>
      </c>
      <c r="G29" s="34">
        <v>9.2109719999999999</v>
      </c>
      <c r="H29" s="34">
        <v>9.95716</v>
      </c>
      <c r="I29" s="34">
        <v>10.610068999999999</v>
      </c>
      <c r="J29" s="34">
        <v>11.208933999999999</v>
      </c>
      <c r="K29" s="34">
        <v>11.562811999999999</v>
      </c>
      <c r="L29" s="10" t="s">
        <v>151</v>
      </c>
    </row>
    <row r="30" spans="1:13" x14ac:dyDescent="0.25">
      <c r="A30" s="7" t="s">
        <v>87</v>
      </c>
      <c r="B30" s="7" t="s">
        <v>39</v>
      </c>
      <c r="C30" s="8" t="s">
        <v>58</v>
      </c>
      <c r="D30" s="34"/>
      <c r="E30" s="34"/>
      <c r="F30" s="34"/>
      <c r="G30" s="34"/>
      <c r="H30" s="34"/>
      <c r="I30" s="34"/>
      <c r="J30" s="34"/>
      <c r="K30" s="34"/>
      <c r="L30" s="10"/>
    </row>
    <row r="31" spans="1:13" x14ac:dyDescent="0.25">
      <c r="A31" s="7" t="s">
        <v>87</v>
      </c>
      <c r="B31" s="7" t="s">
        <v>16</v>
      </c>
      <c r="C31" s="8" t="s">
        <v>44</v>
      </c>
      <c r="D31" s="43">
        <v>37.474750999999998</v>
      </c>
      <c r="E31" s="43">
        <v>46.936235000000003</v>
      </c>
      <c r="F31" s="43">
        <v>59.801622000000002</v>
      </c>
      <c r="G31" s="43">
        <v>61.115125999999997</v>
      </c>
      <c r="H31" s="43">
        <v>122.788043</v>
      </c>
      <c r="I31" s="43">
        <v>150.45558399999999</v>
      </c>
      <c r="J31" s="43">
        <v>197.52015900000001</v>
      </c>
      <c r="K31" s="43">
        <v>240.11152799999999</v>
      </c>
      <c r="L31" s="10"/>
    </row>
    <row r="32" spans="1:13" x14ac:dyDescent="0.25">
      <c r="A32" s="7" t="s">
        <v>87</v>
      </c>
      <c r="B32" s="7" t="s">
        <v>17</v>
      </c>
      <c r="C32" s="8" t="s">
        <v>45</v>
      </c>
      <c r="D32" s="43">
        <v>157.69825699999981</v>
      </c>
      <c r="E32" s="43">
        <v>188.06929700000006</v>
      </c>
      <c r="F32" s="43">
        <v>205.96360099999995</v>
      </c>
      <c r="G32" s="43">
        <v>166.96184800000003</v>
      </c>
      <c r="H32" s="43">
        <v>150.900679</v>
      </c>
      <c r="I32" s="43">
        <v>177.54086100000001</v>
      </c>
      <c r="J32" s="43">
        <v>200.69774799999999</v>
      </c>
      <c r="K32" s="34">
        <v>223.93258299999999</v>
      </c>
      <c r="L32" s="10"/>
    </row>
    <row r="33" spans="1:12" x14ac:dyDescent="0.25">
      <c r="A33" s="7" t="s">
        <v>87</v>
      </c>
      <c r="B33" s="7" t="s">
        <v>18</v>
      </c>
      <c r="C33" s="8" t="s">
        <v>43</v>
      </c>
      <c r="D33" s="34">
        <v>0</v>
      </c>
      <c r="E33" s="34">
        <v>0</v>
      </c>
      <c r="F33" s="34">
        <v>0</v>
      </c>
      <c r="G33" s="34">
        <v>0</v>
      </c>
      <c r="H33" s="34">
        <v>0</v>
      </c>
      <c r="I33" s="34">
        <v>0</v>
      </c>
      <c r="J33" s="34">
        <v>0</v>
      </c>
      <c r="K33" s="34">
        <v>0</v>
      </c>
      <c r="L33" s="10" t="s">
        <v>146</v>
      </c>
    </row>
    <row r="34" spans="1:12" x14ac:dyDescent="0.25">
      <c r="A34" s="12" t="s">
        <v>87</v>
      </c>
      <c r="B34" s="12" t="s">
        <v>19</v>
      </c>
      <c r="C34" s="13" t="s">
        <v>82</v>
      </c>
      <c r="D34" s="46">
        <f>D35+D36+D37</f>
        <v>30.441078000000001</v>
      </c>
      <c r="E34" s="46">
        <f t="shared" ref="E34:K34" si="6">E35+E36+E37</f>
        <v>29.958639999999999</v>
      </c>
      <c r="F34" s="46">
        <f t="shared" si="6"/>
        <v>28.345704000000001</v>
      </c>
      <c r="G34" s="46">
        <f t="shared" si="6"/>
        <v>17.793849000000002</v>
      </c>
      <c r="H34" s="46">
        <f t="shared" si="6"/>
        <v>19.207153000000002</v>
      </c>
      <c r="I34" s="46">
        <f t="shared" si="6"/>
        <v>18.590713000000001</v>
      </c>
      <c r="J34" s="46">
        <f t="shared" si="6"/>
        <v>16.843419999999998</v>
      </c>
      <c r="K34" s="46">
        <f t="shared" si="6"/>
        <v>14.909983</v>
      </c>
      <c r="L34" s="10"/>
    </row>
    <row r="35" spans="1:12" x14ac:dyDescent="0.25">
      <c r="A35" s="7" t="s">
        <v>87</v>
      </c>
      <c r="B35" s="7" t="s">
        <v>28</v>
      </c>
      <c r="C35" s="8" t="s">
        <v>59</v>
      </c>
      <c r="D35" s="34"/>
      <c r="E35" s="34"/>
      <c r="F35" s="34"/>
      <c r="G35" s="34"/>
      <c r="H35" s="34"/>
      <c r="I35" s="34"/>
      <c r="J35" s="34"/>
      <c r="K35" s="34"/>
      <c r="L35" s="10"/>
    </row>
    <row r="36" spans="1:12" x14ac:dyDescent="0.25">
      <c r="A36" s="7" t="s">
        <v>87</v>
      </c>
      <c r="B36" s="7" t="s">
        <v>29</v>
      </c>
      <c r="C36" s="8" t="s">
        <v>60</v>
      </c>
      <c r="D36" s="34">
        <v>30.441078000000001</v>
      </c>
      <c r="E36" s="34">
        <v>29.958639999999999</v>
      </c>
      <c r="F36" s="34">
        <v>28.345704000000001</v>
      </c>
      <c r="G36" s="34">
        <v>17.793849000000002</v>
      </c>
      <c r="H36" s="34">
        <v>19.207153000000002</v>
      </c>
      <c r="I36" s="34">
        <v>18.590713000000001</v>
      </c>
      <c r="J36" s="34">
        <v>16.843419999999998</v>
      </c>
      <c r="K36" s="34">
        <v>14.909983</v>
      </c>
      <c r="L36" s="10" t="s">
        <v>152</v>
      </c>
    </row>
    <row r="37" spans="1:12" x14ac:dyDescent="0.25">
      <c r="A37" s="7" t="s">
        <v>87</v>
      </c>
      <c r="B37" s="7" t="s">
        <v>30</v>
      </c>
      <c r="C37" s="8" t="s">
        <v>61</v>
      </c>
      <c r="D37" s="34"/>
      <c r="E37" s="34"/>
      <c r="F37" s="34"/>
      <c r="G37" s="34"/>
      <c r="H37" s="34"/>
      <c r="I37" s="34"/>
      <c r="J37" s="34"/>
      <c r="K37" s="34"/>
      <c r="L37" s="10"/>
    </row>
    <row r="38" spans="1:12" x14ac:dyDescent="0.25">
      <c r="A38" s="7" t="s">
        <v>87</v>
      </c>
      <c r="B38" s="7" t="s">
        <v>40</v>
      </c>
      <c r="C38" s="8" t="s">
        <v>62</v>
      </c>
      <c r="D38" s="34"/>
      <c r="E38" s="34"/>
      <c r="F38" s="34"/>
      <c r="G38" s="34"/>
      <c r="H38" s="34"/>
      <c r="I38" s="34"/>
      <c r="J38" s="34"/>
      <c r="K38" s="34"/>
      <c r="L38" s="10"/>
    </row>
    <row r="39" spans="1:12" x14ac:dyDescent="0.25">
      <c r="A39" s="12" t="s">
        <v>88</v>
      </c>
      <c r="B39" s="12" t="s">
        <v>27</v>
      </c>
      <c r="C39" s="13" t="s">
        <v>63</v>
      </c>
      <c r="D39" s="46">
        <f>D40+D54+D58+D59+D60+D61+D65</f>
        <v>94423.853471083887</v>
      </c>
      <c r="E39" s="46">
        <f t="shared" ref="E39:K39" si="7">E40+E54+E58+E59+E60+E61+E65</f>
        <v>102486.49330949306</v>
      </c>
      <c r="F39" s="46">
        <f t="shared" si="7"/>
        <v>108168.62955788907</v>
      </c>
      <c r="G39" s="46">
        <f t="shared" si="7"/>
        <v>96662.683711869919</v>
      </c>
      <c r="H39" s="46">
        <f t="shared" si="7"/>
        <v>120142.29313525006</v>
      </c>
      <c r="I39" s="46">
        <f t="shared" si="7"/>
        <v>147599.89068117045</v>
      </c>
      <c r="J39" s="46">
        <f t="shared" si="7"/>
        <v>160623.12013146977</v>
      </c>
      <c r="K39" s="46">
        <f t="shared" si="7"/>
        <v>184366.35331904975</v>
      </c>
      <c r="L39" s="10"/>
    </row>
    <row r="40" spans="1:12" x14ac:dyDescent="0.25">
      <c r="A40" s="12" t="s">
        <v>88</v>
      </c>
      <c r="B40" s="12" t="s">
        <v>14</v>
      </c>
      <c r="C40" s="13" t="s">
        <v>83</v>
      </c>
      <c r="D40" s="46">
        <f>D41+D42+D45+D48+D51+D52+D53</f>
        <v>18844.084409810002</v>
      </c>
      <c r="E40" s="46">
        <f t="shared" ref="E40:K40" si="8">E41+E42+E45+E48+E51+E52+E53</f>
        <v>23026.893149390096</v>
      </c>
      <c r="F40" s="46">
        <f t="shared" si="8"/>
        <v>28829.618097609986</v>
      </c>
      <c r="G40" s="46">
        <f t="shared" si="8"/>
        <v>39568.322395419978</v>
      </c>
      <c r="H40" s="46">
        <f t="shared" si="8"/>
        <v>57016.517542269779</v>
      </c>
      <c r="I40" s="46">
        <f t="shared" si="8"/>
        <v>77354.76754143025</v>
      </c>
      <c r="J40" s="46">
        <f t="shared" si="8"/>
        <v>91612.013251890094</v>
      </c>
      <c r="K40" s="46">
        <f t="shared" si="8"/>
        <v>116713.06375658978</v>
      </c>
      <c r="L40" s="10"/>
    </row>
    <row r="41" spans="1:12" x14ac:dyDescent="0.25">
      <c r="A41" s="7" t="s">
        <v>88</v>
      </c>
      <c r="B41" s="7" t="s">
        <v>20</v>
      </c>
      <c r="C41" s="8" t="s">
        <v>46</v>
      </c>
      <c r="D41" s="34"/>
      <c r="E41" s="34"/>
      <c r="F41" s="34"/>
      <c r="G41" s="34"/>
      <c r="H41" s="34"/>
      <c r="I41" s="34"/>
      <c r="J41" s="34"/>
      <c r="K41" s="34"/>
      <c r="L41" s="10"/>
    </row>
    <row r="42" spans="1:12" x14ac:dyDescent="0.25">
      <c r="A42" s="12" t="s">
        <v>88</v>
      </c>
      <c r="B42" s="12" t="s">
        <v>21</v>
      </c>
      <c r="C42" s="13" t="s">
        <v>78</v>
      </c>
      <c r="D42" s="46">
        <f>D43+D47</f>
        <v>17701.925170630002</v>
      </c>
      <c r="E42" s="46">
        <f t="shared" ref="E42:J42" si="9">E43+E47</f>
        <v>21343.089747520098</v>
      </c>
      <c r="F42" s="46">
        <f t="shared" si="9"/>
        <v>25221.374598239989</v>
      </c>
      <c r="G42" s="46">
        <f t="shared" si="9"/>
        <v>31707.898004749979</v>
      </c>
      <c r="H42" s="46">
        <f t="shared" si="9"/>
        <v>44372.426095049886</v>
      </c>
      <c r="I42" s="46">
        <f t="shared" si="9"/>
        <v>57041.248484980184</v>
      </c>
      <c r="J42" s="46">
        <f t="shared" si="9"/>
        <v>66128.631587620097</v>
      </c>
      <c r="K42" s="46">
        <f>K43+K47</f>
        <v>76729.276718699897</v>
      </c>
      <c r="L42" s="10" t="s">
        <v>147</v>
      </c>
    </row>
    <row r="43" spans="1:12" x14ac:dyDescent="0.25">
      <c r="A43" s="7" t="s">
        <v>88</v>
      </c>
      <c r="B43" s="7" t="s">
        <v>31</v>
      </c>
      <c r="C43" s="8" t="s">
        <v>50</v>
      </c>
      <c r="D43" s="47">
        <v>16559.765931450002</v>
      </c>
      <c r="E43" s="47">
        <v>19659.2863456501</v>
      </c>
      <c r="F43" s="47">
        <v>21613.131098869992</v>
      </c>
      <c r="G43" s="47">
        <v>23847.47361407998</v>
      </c>
      <c r="H43" s="47">
        <v>31728.334647830001</v>
      </c>
      <c r="I43" s="47">
        <v>36727.729428530118</v>
      </c>
      <c r="J43" s="47">
        <v>40645.2499233501</v>
      </c>
      <c r="K43" s="47">
        <v>36745.512754809999</v>
      </c>
      <c r="L43" s="10" t="s">
        <v>153</v>
      </c>
    </row>
    <row r="44" spans="1:12" x14ac:dyDescent="0.25">
      <c r="A44" s="7" t="s">
        <v>88</v>
      </c>
      <c r="B44" s="7" t="s">
        <v>32</v>
      </c>
      <c r="C44" s="8" t="s">
        <v>51</v>
      </c>
      <c r="D44" s="48">
        <v>0</v>
      </c>
      <c r="E44" s="48">
        <v>0</v>
      </c>
      <c r="F44" s="48">
        <v>0</v>
      </c>
      <c r="G44" s="48">
        <v>0</v>
      </c>
      <c r="H44" s="48">
        <v>0</v>
      </c>
      <c r="I44" s="48">
        <v>0</v>
      </c>
      <c r="J44" s="48">
        <v>0</v>
      </c>
      <c r="K44" s="48">
        <v>0</v>
      </c>
      <c r="L44" s="10"/>
    </row>
    <row r="45" spans="1:12" x14ac:dyDescent="0.25">
      <c r="A45" s="12" t="s">
        <v>88</v>
      </c>
      <c r="B45" s="12" t="s">
        <v>23</v>
      </c>
      <c r="C45" s="13" t="s">
        <v>79</v>
      </c>
      <c r="D45" s="46">
        <f>+D46+D47</f>
        <v>1142.15923918</v>
      </c>
      <c r="E45" s="46">
        <f t="shared" ref="E45:K45" si="10">+E46+E47</f>
        <v>1683.8034018699989</v>
      </c>
      <c r="F45" s="46">
        <f t="shared" si="10"/>
        <v>3608.2434993699972</v>
      </c>
      <c r="G45" s="46">
        <f t="shared" si="10"/>
        <v>7860.4243906700003</v>
      </c>
      <c r="H45" s="46">
        <f t="shared" si="10"/>
        <v>12644.091447219889</v>
      </c>
      <c r="I45" s="46">
        <f t="shared" si="10"/>
        <v>20313.519056450063</v>
      </c>
      <c r="J45" s="46">
        <f t="shared" si="10"/>
        <v>25483.38166427</v>
      </c>
      <c r="K45" s="46">
        <f t="shared" si="10"/>
        <v>39983.763963889891</v>
      </c>
      <c r="L45" s="10"/>
    </row>
    <row r="46" spans="1:12" x14ac:dyDescent="0.25">
      <c r="A46" s="7" t="s">
        <v>88</v>
      </c>
      <c r="B46" s="7" t="s">
        <v>33</v>
      </c>
      <c r="C46" s="8" t="s">
        <v>52</v>
      </c>
      <c r="D46" s="34"/>
      <c r="E46" s="34"/>
      <c r="F46" s="34"/>
      <c r="G46" s="34"/>
      <c r="H46" s="34"/>
      <c r="I46" s="34"/>
      <c r="J46" s="34"/>
      <c r="K46" s="34"/>
      <c r="L46" s="10"/>
    </row>
    <row r="47" spans="1:12" x14ac:dyDescent="0.25">
      <c r="A47" s="7" t="s">
        <v>88</v>
      </c>
      <c r="B47" s="7" t="s">
        <v>34</v>
      </c>
      <c r="C47" s="8" t="s">
        <v>53</v>
      </c>
      <c r="D47" s="47">
        <v>1142.15923918</v>
      </c>
      <c r="E47" s="47">
        <v>1683.8034018699989</v>
      </c>
      <c r="F47" s="47">
        <v>3608.2434993699972</v>
      </c>
      <c r="G47" s="47">
        <v>7860.4243906700003</v>
      </c>
      <c r="H47" s="47">
        <v>12644.091447219889</v>
      </c>
      <c r="I47" s="47">
        <v>20313.519056450063</v>
      </c>
      <c r="J47" s="47">
        <v>25483.38166427</v>
      </c>
      <c r="K47" s="47">
        <v>39983.763963889891</v>
      </c>
      <c r="L47" s="10" t="s">
        <v>154</v>
      </c>
    </row>
    <row r="48" spans="1:12" x14ac:dyDescent="0.25">
      <c r="A48" s="12" t="s">
        <v>88</v>
      </c>
      <c r="B48" s="12" t="s">
        <v>24</v>
      </c>
      <c r="C48" s="13" t="s">
        <v>80</v>
      </c>
      <c r="D48" s="46">
        <f>D49+D50</f>
        <v>0</v>
      </c>
      <c r="E48" s="46">
        <f t="shared" ref="E48:J48" si="11">E49+E50</f>
        <v>0</v>
      </c>
      <c r="F48" s="46">
        <f t="shared" si="11"/>
        <v>0</v>
      </c>
      <c r="G48" s="46">
        <f t="shared" si="11"/>
        <v>0</v>
      </c>
      <c r="H48" s="46">
        <f t="shared" si="11"/>
        <v>0</v>
      </c>
      <c r="I48" s="46">
        <f t="shared" si="11"/>
        <v>0</v>
      </c>
      <c r="J48" s="46">
        <f t="shared" si="11"/>
        <v>0</v>
      </c>
      <c r="K48" s="46">
        <f>K49+K23</f>
        <v>2.3074000000000001E-2</v>
      </c>
      <c r="L48" s="10"/>
    </row>
    <row r="49" spans="1:12" x14ac:dyDescent="0.25">
      <c r="A49" s="7" t="s">
        <v>88</v>
      </c>
      <c r="B49" s="7" t="s">
        <v>35</v>
      </c>
      <c r="C49" s="8" t="s">
        <v>54</v>
      </c>
      <c r="D49" s="34">
        <v>0</v>
      </c>
      <c r="E49" s="34">
        <v>0</v>
      </c>
      <c r="F49" s="34">
        <v>0</v>
      </c>
      <c r="G49" s="34">
        <v>0</v>
      </c>
      <c r="H49" s="34">
        <v>0</v>
      </c>
      <c r="I49" s="34">
        <v>0</v>
      </c>
      <c r="J49" s="34">
        <v>0</v>
      </c>
      <c r="K49" s="34">
        <v>0</v>
      </c>
      <c r="L49" s="10"/>
    </row>
    <row r="50" spans="1:12" x14ac:dyDescent="0.25">
      <c r="A50" s="7" t="s">
        <v>88</v>
      </c>
      <c r="B50" s="7" t="s">
        <v>36</v>
      </c>
      <c r="C50" s="8" t="s">
        <v>55</v>
      </c>
      <c r="D50" s="34">
        <v>0</v>
      </c>
      <c r="E50" s="34">
        <v>0</v>
      </c>
      <c r="F50" s="34">
        <v>0</v>
      </c>
      <c r="G50" s="34">
        <v>0</v>
      </c>
      <c r="H50" s="34">
        <v>0</v>
      </c>
      <c r="I50" s="34">
        <v>0</v>
      </c>
      <c r="J50" s="34">
        <v>0</v>
      </c>
      <c r="K50" s="34">
        <v>0.58924541000000019</v>
      </c>
      <c r="L50" s="10" t="s">
        <v>150</v>
      </c>
    </row>
    <row r="51" spans="1:12" x14ac:dyDescent="0.25">
      <c r="A51" s="7" t="s">
        <v>88</v>
      </c>
      <c r="B51" s="7" t="s">
        <v>25</v>
      </c>
      <c r="C51" s="8" t="s">
        <v>47</v>
      </c>
      <c r="D51" s="34"/>
      <c r="E51" s="34"/>
      <c r="F51" s="34"/>
      <c r="G51" s="34"/>
      <c r="H51" s="34"/>
      <c r="I51" s="34"/>
      <c r="J51" s="34"/>
      <c r="K51" s="34"/>
      <c r="L51" s="10"/>
    </row>
    <row r="52" spans="1:12" x14ac:dyDescent="0.25">
      <c r="A52" s="7" t="s">
        <v>88</v>
      </c>
      <c r="B52" s="7" t="s">
        <v>26</v>
      </c>
      <c r="C52" s="8" t="s">
        <v>48</v>
      </c>
      <c r="D52" s="34"/>
      <c r="E52" s="34"/>
      <c r="F52" s="34"/>
      <c r="G52" s="34"/>
      <c r="H52" s="34"/>
      <c r="I52" s="34"/>
      <c r="J52" s="34"/>
      <c r="K52" s="34"/>
      <c r="L52" s="10"/>
    </row>
    <row r="53" spans="1:12" x14ac:dyDescent="0.25">
      <c r="A53" s="7" t="s">
        <v>88</v>
      </c>
      <c r="B53" s="7" t="s">
        <v>41</v>
      </c>
      <c r="C53" s="8" t="s">
        <v>49</v>
      </c>
      <c r="D53" s="34"/>
      <c r="E53" s="34"/>
      <c r="F53" s="34"/>
      <c r="G53" s="34"/>
      <c r="H53" s="34"/>
      <c r="I53" s="34"/>
      <c r="J53" s="34"/>
      <c r="K53" s="34"/>
      <c r="L53" s="10"/>
    </row>
    <row r="54" spans="1:12" x14ac:dyDescent="0.25">
      <c r="A54" s="12" t="s">
        <v>88</v>
      </c>
      <c r="B54" s="12" t="s">
        <v>15</v>
      </c>
      <c r="C54" s="13" t="s">
        <v>81</v>
      </c>
      <c r="D54" s="46">
        <f>D55+D56+D57</f>
        <v>9686.9777192300098</v>
      </c>
      <c r="E54" s="46">
        <f t="shared" ref="E54:K54" si="12">E55+E56+E57</f>
        <v>10510.731605599947</v>
      </c>
      <c r="F54" s="46">
        <f t="shared" si="12"/>
        <v>10582.90216981</v>
      </c>
      <c r="G54" s="46">
        <f t="shared" si="12"/>
        <v>9729.9971998199508</v>
      </c>
      <c r="H54" s="46">
        <f t="shared" si="12"/>
        <v>9757.7109516999226</v>
      </c>
      <c r="I54" s="46">
        <f t="shared" si="12"/>
        <v>11435.47706117997</v>
      </c>
      <c r="J54" s="46">
        <f t="shared" si="12"/>
        <v>11486</v>
      </c>
      <c r="K54" s="46">
        <f t="shared" si="12"/>
        <v>13037.86079463</v>
      </c>
      <c r="L54" s="10"/>
    </row>
    <row r="55" spans="1:12" x14ac:dyDescent="0.25">
      <c r="A55" s="7" t="s">
        <v>88</v>
      </c>
      <c r="B55" s="7" t="s">
        <v>37</v>
      </c>
      <c r="C55" s="8" t="s">
        <v>56</v>
      </c>
      <c r="D55" s="34"/>
      <c r="E55" s="34"/>
      <c r="F55" s="34"/>
      <c r="G55" s="34"/>
      <c r="H55" s="34"/>
      <c r="I55" s="34"/>
      <c r="J55" s="34"/>
      <c r="K55" s="34"/>
      <c r="L55" s="10"/>
    </row>
    <row r="56" spans="1:12" x14ac:dyDescent="0.25">
      <c r="A56" s="7" t="s">
        <v>88</v>
      </c>
      <c r="B56" s="7" t="s">
        <v>38</v>
      </c>
      <c r="C56" s="8" t="s">
        <v>57</v>
      </c>
      <c r="D56" s="34">
        <v>9686.9777192300098</v>
      </c>
      <c r="E56" s="34">
        <v>10510.731605599947</v>
      </c>
      <c r="F56" s="34">
        <v>10582.90216981</v>
      </c>
      <c r="G56" s="34">
        <v>9729.9971998199508</v>
      </c>
      <c r="H56" s="34">
        <v>9757.7109516999226</v>
      </c>
      <c r="I56" s="34">
        <v>11435.47706117997</v>
      </c>
      <c r="J56" s="34">
        <v>11486</v>
      </c>
      <c r="K56" s="34">
        <v>13037.86079463</v>
      </c>
      <c r="L56" s="10" t="s">
        <v>155</v>
      </c>
    </row>
    <row r="57" spans="1:12" x14ac:dyDescent="0.25">
      <c r="A57" s="7" t="s">
        <v>88</v>
      </c>
      <c r="B57" s="7" t="s">
        <v>39</v>
      </c>
      <c r="C57" s="8" t="s">
        <v>58</v>
      </c>
      <c r="D57" s="34"/>
      <c r="E57" s="34"/>
      <c r="F57" s="34"/>
      <c r="G57" s="34"/>
      <c r="H57" s="34"/>
      <c r="I57" s="34"/>
      <c r="J57" s="34"/>
      <c r="K57" s="34"/>
      <c r="L57" s="10"/>
    </row>
    <row r="58" spans="1:12" x14ac:dyDescent="0.25">
      <c r="A58" s="7" t="s">
        <v>88</v>
      </c>
      <c r="B58" s="7" t="s">
        <v>16</v>
      </c>
      <c r="C58" s="8" t="s">
        <v>44</v>
      </c>
      <c r="D58" s="43">
        <v>1384.5930559374999</v>
      </c>
      <c r="E58" s="43">
        <v>1618.8607409609374</v>
      </c>
      <c r="F58" s="43">
        <v>1866.1341005390625</v>
      </c>
      <c r="G58" s="43">
        <v>1990.1416798599976</v>
      </c>
      <c r="H58" s="43">
        <v>3426.0129801801627</v>
      </c>
      <c r="I58" s="43">
        <v>4163.2008921999031</v>
      </c>
      <c r="J58" s="43">
        <v>5065.6487873795659</v>
      </c>
      <c r="K58" s="34">
        <v>5673.6333130499997</v>
      </c>
      <c r="L58" s="10"/>
    </row>
    <row r="59" spans="1:12" x14ac:dyDescent="0.25">
      <c r="A59" s="7" t="s">
        <v>88</v>
      </c>
      <c r="B59" s="7" t="s">
        <v>17</v>
      </c>
      <c r="C59" s="8" t="s">
        <v>45</v>
      </c>
      <c r="D59" s="43">
        <v>10551.421719146367</v>
      </c>
      <c r="E59" s="43">
        <v>12344.882627972083</v>
      </c>
      <c r="F59" s="43">
        <v>13971.205711340011</v>
      </c>
      <c r="G59" s="43">
        <v>11553.994685749994</v>
      </c>
      <c r="H59" s="43">
        <v>10526.128974360194</v>
      </c>
      <c r="I59" s="43">
        <v>12752.114378160319</v>
      </c>
      <c r="J59" s="43">
        <v>14697.6233287301</v>
      </c>
      <c r="K59" s="43">
        <v>14991.29842556995</v>
      </c>
      <c r="L59" s="10"/>
    </row>
    <row r="60" spans="1:12" x14ac:dyDescent="0.25">
      <c r="A60" s="7" t="s">
        <v>88</v>
      </c>
      <c r="B60" s="7" t="s">
        <v>18</v>
      </c>
      <c r="C60" s="8" t="s">
        <v>43</v>
      </c>
      <c r="D60" s="34"/>
      <c r="E60" s="34"/>
      <c r="F60" s="34"/>
      <c r="G60" s="34"/>
      <c r="H60" s="34"/>
      <c r="I60" s="34"/>
      <c r="J60" s="34"/>
      <c r="K60" s="34"/>
      <c r="L60" s="10"/>
    </row>
    <row r="61" spans="1:12" x14ac:dyDescent="0.25">
      <c r="A61" s="12" t="s">
        <v>88</v>
      </c>
      <c r="B61" s="12" t="s">
        <v>19</v>
      </c>
      <c r="C61" s="13" t="s">
        <v>82</v>
      </c>
      <c r="D61" s="46">
        <f>D62+D63+D64</f>
        <v>53956.776566959998</v>
      </c>
      <c r="E61" s="46">
        <f t="shared" ref="E61:I61" si="13">E62+E63+E64</f>
        <v>54985.125185570003</v>
      </c>
      <c r="F61" s="46">
        <f t="shared" si="13"/>
        <v>52918.769478590002</v>
      </c>
      <c r="G61" s="46">
        <f t="shared" si="13"/>
        <v>33820.22775102</v>
      </c>
      <c r="H61" s="46">
        <f t="shared" si="13"/>
        <v>39415.922686739999</v>
      </c>
      <c r="I61" s="46">
        <f t="shared" si="13"/>
        <v>41894.3308082</v>
      </c>
      <c r="J61" s="46">
        <f>J62+J63+J64</f>
        <v>37761.834763469997</v>
      </c>
      <c r="K61" s="46">
        <f>K62+K63+K64</f>
        <v>33950.497029209997</v>
      </c>
      <c r="L61" s="10"/>
    </row>
    <row r="62" spans="1:12" x14ac:dyDescent="0.25">
      <c r="A62" s="7" t="s">
        <v>88</v>
      </c>
      <c r="B62" s="7" t="s">
        <v>28</v>
      </c>
      <c r="C62" s="8" t="s">
        <v>59</v>
      </c>
      <c r="D62" s="34"/>
      <c r="E62" s="34"/>
      <c r="F62" s="34"/>
      <c r="G62" s="34"/>
      <c r="H62" s="34"/>
      <c r="I62" s="34"/>
      <c r="J62" s="34"/>
      <c r="K62" s="34"/>
      <c r="L62" s="10"/>
    </row>
    <row r="63" spans="1:12" x14ac:dyDescent="0.25">
      <c r="A63" s="7" t="s">
        <v>88</v>
      </c>
      <c r="B63" s="7" t="s">
        <v>29</v>
      </c>
      <c r="C63" s="8" t="s">
        <v>60</v>
      </c>
      <c r="D63" s="34">
        <v>53956.776566959998</v>
      </c>
      <c r="E63" s="34">
        <v>54985.125185570003</v>
      </c>
      <c r="F63" s="34">
        <v>52918.769478590002</v>
      </c>
      <c r="G63" s="34">
        <v>33820.22775102</v>
      </c>
      <c r="H63" s="34">
        <v>39415.922686739999</v>
      </c>
      <c r="I63" s="34">
        <v>41894.3308082</v>
      </c>
      <c r="J63" s="34">
        <v>37761.834763469997</v>
      </c>
      <c r="K63" s="34">
        <v>33950.497029209997</v>
      </c>
      <c r="L63" s="10"/>
    </row>
    <row r="64" spans="1:12" x14ac:dyDescent="0.25">
      <c r="A64" s="7" t="s">
        <v>88</v>
      </c>
      <c r="B64" s="7" t="s">
        <v>30</v>
      </c>
      <c r="C64" s="8" t="s">
        <v>61</v>
      </c>
      <c r="D64" s="34"/>
      <c r="E64" s="34"/>
      <c r="F64" s="34"/>
      <c r="G64" s="34"/>
      <c r="H64" s="34"/>
      <c r="I64" s="34"/>
      <c r="J64" s="34"/>
      <c r="K64" s="34"/>
      <c r="L64" s="10"/>
    </row>
    <row r="65" spans="1:12" x14ac:dyDescent="0.25">
      <c r="A65" s="7" t="s">
        <v>88</v>
      </c>
      <c r="B65" s="7" t="s">
        <v>40</v>
      </c>
      <c r="C65" s="8" t="s">
        <v>62</v>
      </c>
      <c r="D65" s="34"/>
      <c r="E65" s="34"/>
      <c r="F65" s="34"/>
      <c r="G65" s="34"/>
      <c r="H65" s="34"/>
      <c r="I65" s="34"/>
      <c r="J65" s="34"/>
      <c r="K65" s="34"/>
      <c r="L65" s="10"/>
    </row>
    <row r="66" spans="1:12" x14ac:dyDescent="0.25">
      <c r="A66" s="7" t="s">
        <v>89</v>
      </c>
      <c r="B66" s="7" t="s">
        <v>85</v>
      </c>
      <c r="C66" s="8"/>
      <c r="D66" s="47">
        <f>0.387006+0.86</f>
        <v>1.2470060000000001</v>
      </c>
      <c r="E66" s="47">
        <f>0.455182+0.89</f>
        <v>1.3451819999999999</v>
      </c>
      <c r="F66" s="47">
        <f>0.508323+0.86</f>
        <v>1.368323</v>
      </c>
      <c r="G66" s="47">
        <f>0.542908+0.87</f>
        <v>1.4129079999999998</v>
      </c>
      <c r="H66" s="47">
        <f>0.708493+0.88</f>
        <v>1.5884930000000002</v>
      </c>
      <c r="I66" s="47">
        <f>0.853196+0.85</f>
        <v>1.7031959999999999</v>
      </c>
      <c r="J66" s="47">
        <f>0.915926+0.89</f>
        <v>1.8059259999999999</v>
      </c>
      <c r="K66" s="34">
        <f>0.964724+0.99</f>
        <v>1.9547240000000001</v>
      </c>
      <c r="L66" s="10" t="s">
        <v>156</v>
      </c>
    </row>
    <row r="67" spans="1:12" x14ac:dyDescent="0.25">
      <c r="A67" s="7" t="s">
        <v>89</v>
      </c>
      <c r="B67" s="7" t="s">
        <v>86</v>
      </c>
      <c r="C67" s="8"/>
      <c r="D67" s="34"/>
      <c r="E67" s="34"/>
      <c r="F67" s="34"/>
      <c r="G67" s="34"/>
      <c r="H67" s="34"/>
      <c r="I67" s="34"/>
      <c r="J67" s="34"/>
      <c r="K67" s="34"/>
      <c r="L67" s="10" t="s">
        <v>92</v>
      </c>
    </row>
    <row r="68" spans="1:12" x14ac:dyDescent="0.25">
      <c r="A68" s="7" t="s">
        <v>90</v>
      </c>
      <c r="B68" s="7" t="s">
        <v>85</v>
      </c>
      <c r="C68" s="8"/>
      <c r="D68" s="47">
        <f>44572.9618165499+94565.8615</f>
        <v>139138.82331654988</v>
      </c>
      <c r="E68" s="47">
        <f>49312.85693477+108715.8168587</f>
        <v>158028.67379346999</v>
      </c>
      <c r="F68" s="47">
        <f>53154.9559265501+110167.17</f>
        <v>163322.1259265501</v>
      </c>
      <c r="G68" s="47">
        <f>52510.11508096+113134.66</f>
        <v>165644.77508096001</v>
      </c>
      <c r="H68" s="47">
        <f>67577.3436335+122735.837</f>
        <v>190313.18063349999</v>
      </c>
      <c r="I68" s="47">
        <f>79625.15065252+127659.59</f>
        <v>207284.74065251998</v>
      </c>
      <c r="J68" s="47">
        <f>83695.3001714901+130447.82</f>
        <v>214143.12017149013</v>
      </c>
      <c r="K68" s="34">
        <f>94018.63896417+143668.205</f>
        <v>237686.84396416997</v>
      </c>
      <c r="L68" s="10" t="s">
        <v>157</v>
      </c>
    </row>
    <row r="69" spans="1:12" x14ac:dyDescent="0.25">
      <c r="A69" s="7" t="s">
        <v>90</v>
      </c>
      <c r="B69" s="7" t="s">
        <v>86</v>
      </c>
      <c r="C69" s="8"/>
      <c r="D69" s="34"/>
      <c r="E69" s="34"/>
      <c r="F69" s="34"/>
      <c r="G69" s="34"/>
      <c r="H69" s="34"/>
      <c r="I69" s="34"/>
      <c r="J69" s="34"/>
      <c r="K69" s="34"/>
      <c r="L69" s="10" t="s">
        <v>92</v>
      </c>
    </row>
    <row r="70" spans="1:12" ht="14.4" x14ac:dyDescent="0.3">
      <c r="D70" s="49"/>
      <c r="E70" s="49"/>
      <c r="F70" s="49"/>
      <c r="G70" s="49"/>
      <c r="H70" s="49"/>
      <c r="I70" s="49"/>
      <c r="J70" s="49"/>
      <c r="K70" s="49"/>
    </row>
    <row r="71" spans="1:12" ht="14.4" x14ac:dyDescent="0.3">
      <c r="B71" s="17"/>
      <c r="C71" s="18"/>
      <c r="D71" s="19"/>
      <c r="E71" s="19"/>
      <c r="F71" s="19"/>
      <c r="G71" s="19"/>
      <c r="H71" s="19"/>
      <c r="I71" s="19"/>
      <c r="J71" s="19"/>
      <c r="K71" s="19"/>
    </row>
    <row r="72" spans="1:12" ht="14.4" x14ac:dyDescent="0.3">
      <c r="A72" s="20" t="s">
        <v>64</v>
      </c>
      <c r="B72" s="17"/>
      <c r="C72" s="18"/>
      <c r="D72" s="4">
        <v>2017</v>
      </c>
      <c r="E72" s="4">
        <v>2018</v>
      </c>
      <c r="F72" s="4">
        <v>2019</v>
      </c>
      <c r="G72" s="4">
        <v>2020</v>
      </c>
      <c r="H72" s="4">
        <v>2021</v>
      </c>
      <c r="I72" s="4">
        <v>2022</v>
      </c>
      <c r="J72" s="4">
        <v>2023</v>
      </c>
      <c r="K72" s="4">
        <v>2024</v>
      </c>
      <c r="L72" s="5" t="s">
        <v>22</v>
      </c>
    </row>
    <row r="73" spans="1:12" ht="14.4" x14ac:dyDescent="0.3">
      <c r="A73" s="11" t="s">
        <v>66</v>
      </c>
      <c r="B73" s="27"/>
      <c r="C73" s="28"/>
      <c r="D73" s="25">
        <f>IFERROR(D39/D3,"")</f>
        <v>0.90385877314483298</v>
      </c>
      <c r="E73" s="25">
        <f t="shared" ref="E73:K73" si="14">IFERROR(E39/E3,"")</f>
        <v>0.95354934915583078</v>
      </c>
      <c r="F73" s="25">
        <f t="shared" si="14"/>
        <v>1.0053236222806101</v>
      </c>
      <c r="G73" s="25">
        <f t="shared" si="14"/>
        <v>1.0083159315541008</v>
      </c>
      <c r="H73" s="25">
        <f t="shared" si="14"/>
        <v>1.1209491615428926</v>
      </c>
      <c r="I73" s="25">
        <f t="shared" si="14"/>
        <v>1.2709543101073968</v>
      </c>
      <c r="J73" s="25">
        <f t="shared" si="14"/>
        <v>1.3258524318215887</v>
      </c>
      <c r="K73" s="25">
        <f t="shared" si="14"/>
        <v>1.478762896625649</v>
      </c>
      <c r="L73" s="10"/>
    </row>
    <row r="74" spans="1:12" ht="14.4" x14ac:dyDescent="0.3">
      <c r="A74" s="11" t="s">
        <v>65</v>
      </c>
      <c r="B74" s="27" t="s">
        <v>75</v>
      </c>
      <c r="C74" s="28"/>
      <c r="D74" s="25">
        <f>IFERROR(D12/D2,"")</f>
        <v>21.811549687665583</v>
      </c>
      <c r="E74" s="25">
        <f t="shared" ref="E74:K74" si="15">IFERROR(E12/E2,"")</f>
        <v>25.003544860349528</v>
      </c>
      <c r="F74" s="25">
        <f t="shared" si="15"/>
        <v>27.323476912496449</v>
      </c>
      <c r="G74" s="25">
        <f t="shared" si="15"/>
        <v>24.855994962171824</v>
      </c>
      <c r="H74" s="25">
        <f t="shared" si="15"/>
        <v>30.367773929295087</v>
      </c>
      <c r="I74" s="25">
        <f t="shared" si="15"/>
        <v>36.884656727362007</v>
      </c>
      <c r="J74" s="25">
        <f t="shared" si="15"/>
        <v>44.330464137753175</v>
      </c>
      <c r="K74" s="25">
        <f t="shared" si="15"/>
        <v>47.570551409836064</v>
      </c>
      <c r="L74" s="10"/>
    </row>
    <row r="75" spans="1:12" ht="14.4" x14ac:dyDescent="0.3">
      <c r="A75" s="11" t="s">
        <v>65</v>
      </c>
      <c r="B75" s="27" t="s">
        <v>68</v>
      </c>
      <c r="C75" s="28"/>
      <c r="D75" s="25">
        <f>IFERROR(D13/D2,"")</f>
        <v>2.3523377842549245</v>
      </c>
      <c r="E75" s="25">
        <f t="shared" ref="E75:K75" si="16">IFERROR(E13/E2,"")</f>
        <v>2.8332358327934344</v>
      </c>
      <c r="F75" s="25">
        <f t="shared" si="16"/>
        <v>3.3714900762737186</v>
      </c>
      <c r="G75" s="25">
        <f t="shared" si="16"/>
        <v>5.1271467675057307</v>
      </c>
      <c r="H75" s="25">
        <f t="shared" si="16"/>
        <v>7.3422850407593074</v>
      </c>
      <c r="I75" s="25">
        <f t="shared" si="16"/>
        <v>10.180290634275485</v>
      </c>
      <c r="J75" s="25">
        <f t="shared" si="16"/>
        <v>12.965579954211286</v>
      </c>
      <c r="K75" s="25">
        <f t="shared" si="16"/>
        <v>15.405508393442624</v>
      </c>
      <c r="L75" s="10"/>
    </row>
    <row r="76" spans="1:12" ht="14.4" x14ac:dyDescent="0.3">
      <c r="A76" s="11" t="s">
        <v>65</v>
      </c>
      <c r="B76" s="27" t="s">
        <v>69</v>
      </c>
      <c r="C76" s="28"/>
      <c r="D76" s="25">
        <f>IFERROR(D27/D2,"")</f>
        <v>0.68777359264811255</v>
      </c>
      <c r="E76" s="25">
        <f t="shared" ref="E76:K76" si="17">IFERROR(E27/E2,"")</f>
        <v>0.70148645920064256</v>
      </c>
      <c r="F76" s="25">
        <f t="shared" si="17"/>
        <v>0.74534341794566739</v>
      </c>
      <c r="G76" s="25">
        <f t="shared" si="17"/>
        <v>0.7124062629139013</v>
      </c>
      <c r="H76" s="25">
        <f t="shared" si="17"/>
        <v>0.75702882403464411</v>
      </c>
      <c r="I76" s="25">
        <f t="shared" si="17"/>
        <v>0.79321771120274798</v>
      </c>
      <c r="J76" s="25">
        <f>IFERROR(J27/J2,"")</f>
        <v>0.82475121746990665</v>
      </c>
      <c r="K76" s="25">
        <f t="shared" si="17"/>
        <v>0.75821718032786878</v>
      </c>
      <c r="L76" s="10"/>
    </row>
    <row r="77" spans="1:12" ht="14.4" x14ac:dyDescent="0.3">
      <c r="A77" s="11" t="s">
        <v>65</v>
      </c>
      <c r="B77" s="11" t="s">
        <v>71</v>
      </c>
      <c r="C77" s="28"/>
      <c r="D77" s="25">
        <f>IFERROR(D31/D2,"")</f>
        <v>3.1179568132447524</v>
      </c>
      <c r="E77" s="25">
        <f t="shared" ref="E77:J77" si="18">IFERROR(E31/E2,"")</f>
        <v>3.8030262493060181</v>
      </c>
      <c r="F77" s="25">
        <f t="shared" si="18"/>
        <v>4.7186105315583635</v>
      </c>
      <c r="G77" s="25">
        <f t="shared" si="18"/>
        <v>4.7268408286521995</v>
      </c>
      <c r="H77" s="25">
        <f t="shared" si="18"/>
        <v>9.3354016404080404</v>
      </c>
      <c r="I77" s="25">
        <f t="shared" si="18"/>
        <v>11.248186414070709</v>
      </c>
      <c r="J77" s="25">
        <f t="shared" si="18"/>
        <v>14.533495478704715</v>
      </c>
      <c r="K77" s="25">
        <f>IFERROR(K32/K2,"")</f>
        <v>14.684103803278688</v>
      </c>
      <c r="L77" s="10"/>
    </row>
    <row r="78" spans="1:12" ht="14.4" x14ac:dyDescent="0.3">
      <c r="A78" s="11" t="s">
        <v>65</v>
      </c>
      <c r="B78" s="11" t="s">
        <v>70</v>
      </c>
      <c r="C78" s="28"/>
      <c r="D78" s="25">
        <f>IFERROR(D32/D2,"")</f>
        <v>13.120737075743916</v>
      </c>
      <c r="E78" s="25">
        <f t="shared" ref="E78:K78" si="19">IFERROR(E32/E2,"")</f>
        <v>15.238386146215813</v>
      </c>
      <c r="F78" s="25">
        <f t="shared" si="19"/>
        <v>16.251432390851949</v>
      </c>
      <c r="G78" s="25">
        <f t="shared" si="19"/>
        <v>12.913367469022688</v>
      </c>
      <c r="H78" s="25">
        <f t="shared" si="19"/>
        <v>11.47276568513505</v>
      </c>
      <c r="I78" s="25">
        <f t="shared" si="19"/>
        <v>13.273104577113045</v>
      </c>
      <c r="J78" s="25">
        <f t="shared" si="19"/>
        <v>14.767301868890344</v>
      </c>
      <c r="K78" s="25">
        <f t="shared" si="19"/>
        <v>14.684103803278688</v>
      </c>
      <c r="L78" s="10"/>
    </row>
    <row r="79" spans="1:12" ht="14.4" x14ac:dyDescent="0.3">
      <c r="A79" s="11" t="s">
        <v>65</v>
      </c>
      <c r="B79" s="11" t="s">
        <v>72</v>
      </c>
      <c r="C79" s="28"/>
      <c r="D79" s="25">
        <f>IFERROR(D33/D2,"")</f>
        <v>0</v>
      </c>
      <c r="E79" s="25">
        <f t="shared" ref="E79:K79" si="20">IFERROR(E33/E2,"")</f>
        <v>0</v>
      </c>
      <c r="F79" s="25">
        <f t="shared" si="20"/>
        <v>0</v>
      </c>
      <c r="G79" s="25">
        <f t="shared" si="20"/>
        <v>0</v>
      </c>
      <c r="H79" s="25">
        <f t="shared" si="20"/>
        <v>0</v>
      </c>
      <c r="I79" s="25">
        <f t="shared" si="20"/>
        <v>0</v>
      </c>
      <c r="J79" s="25">
        <f t="shared" si="20"/>
        <v>0</v>
      </c>
      <c r="K79" s="25">
        <f t="shared" si="20"/>
        <v>0</v>
      </c>
      <c r="L79" s="10"/>
    </row>
    <row r="80" spans="1:12" x14ac:dyDescent="0.25">
      <c r="A80" s="11" t="s">
        <v>65</v>
      </c>
      <c r="B80" s="11" t="s">
        <v>73</v>
      </c>
      <c r="C80" s="3"/>
      <c r="D80" s="26">
        <f>IFERROR(D34/D2,"")</f>
        <v>2.532744421773875</v>
      </c>
      <c r="E80" s="26">
        <f t="shared" ref="E80:K80" si="21">IFERROR(E34/E2,"")</f>
        <v>2.4274101728336164</v>
      </c>
      <c r="F80" s="26">
        <f t="shared" si="21"/>
        <v>2.2366004958667514</v>
      </c>
      <c r="G80" s="26">
        <f t="shared" si="21"/>
        <v>1.3762336340773005</v>
      </c>
      <c r="H80" s="26">
        <f t="shared" si="21"/>
        <v>1.4602927389580451</v>
      </c>
      <c r="I80" s="26">
        <f t="shared" si="21"/>
        <v>1.3898573907000202</v>
      </c>
      <c r="J80" s="26">
        <f t="shared" si="21"/>
        <v>1.2393356184769198</v>
      </c>
      <c r="K80" s="26">
        <f t="shared" si="21"/>
        <v>0.97770380327868855</v>
      </c>
      <c r="L80" s="10"/>
    </row>
    <row r="81" spans="1:12" x14ac:dyDescent="0.25">
      <c r="A81" s="11" t="s">
        <v>65</v>
      </c>
      <c r="B81" s="11" t="s">
        <v>74</v>
      </c>
      <c r="C81" s="3"/>
      <c r="D81" s="26">
        <f>IFERROR(D38/D2,"")</f>
        <v>0</v>
      </c>
      <c r="E81" s="26">
        <f t="shared" ref="E81:K81" si="22">IFERROR(E38/E2,"")</f>
        <v>0</v>
      </c>
      <c r="F81" s="26">
        <f t="shared" si="22"/>
        <v>0</v>
      </c>
      <c r="G81" s="26">
        <f t="shared" si="22"/>
        <v>0</v>
      </c>
      <c r="H81" s="26">
        <f t="shared" si="22"/>
        <v>0</v>
      </c>
      <c r="I81" s="26">
        <f t="shared" si="22"/>
        <v>0</v>
      </c>
      <c r="J81" s="26">
        <f t="shared" si="22"/>
        <v>0</v>
      </c>
      <c r="K81" s="26">
        <f t="shared" si="22"/>
        <v>0</v>
      </c>
      <c r="L81" s="10"/>
    </row>
    <row r="82" spans="1:12" x14ac:dyDescent="0.25">
      <c r="A82" s="11" t="s">
        <v>65</v>
      </c>
      <c r="B82" s="11" t="s">
        <v>76</v>
      </c>
      <c r="C82" s="3"/>
      <c r="D82" s="83">
        <f>IFERROR((D17+D20+D23+D24+D25)/D2,"")</f>
        <v>0.31929304653986029</v>
      </c>
      <c r="E82" s="83">
        <f t="shared" ref="E82:I82" si="23">IFERROR((E17+E20+E23+E24+E25)/E2,"")</f>
        <v>0.42345670149569614</v>
      </c>
      <c r="F82" s="82">
        <f t="shared" si="23"/>
        <v>0.76452128785221152</v>
      </c>
      <c r="G82" s="26">
        <f t="shared" si="23"/>
        <v>1.9939195851680758</v>
      </c>
      <c r="H82" s="26">
        <f t="shared" si="23"/>
        <v>3.1245148330636474</v>
      </c>
      <c r="I82" s="26">
        <f t="shared" si="23"/>
        <v>5.289392722151474</v>
      </c>
      <c r="J82" s="26">
        <f>IFERROR((J17+J20+J23+J24+J25)/J2,"")</f>
        <v>7.3537416988179762</v>
      </c>
      <c r="K82" s="26">
        <f>IFERROR((K17+K20+K23+K24+K25)/K2,"")</f>
        <v>11.108459213114756</v>
      </c>
      <c r="L82" s="10"/>
    </row>
    <row r="83" spans="1:12" ht="14.4" x14ac:dyDescent="0.3">
      <c r="A83" s="11" t="s">
        <v>67</v>
      </c>
      <c r="B83" s="27" t="s">
        <v>68</v>
      </c>
      <c r="C83" s="3"/>
      <c r="D83" s="26">
        <f>IFERROR(D40/D13,"")</f>
        <v>666.51004044952242</v>
      </c>
      <c r="E83" s="26">
        <f t="shared" ref="E83:K83" si="24">IFERROR(E40/E13,"")</f>
        <v>658.52716270252358</v>
      </c>
      <c r="F83" s="26">
        <f t="shared" si="24"/>
        <v>674.71159377719005</v>
      </c>
      <c r="G83" s="26">
        <f t="shared" si="24"/>
        <v>596.88979618841381</v>
      </c>
      <c r="H83" s="26">
        <f t="shared" si="24"/>
        <v>590.40003860169918</v>
      </c>
      <c r="I83" s="26">
        <f t="shared" si="24"/>
        <v>568.0690169867155</v>
      </c>
      <c r="J83" s="26">
        <f t="shared" si="24"/>
        <v>519.89918054651912</v>
      </c>
      <c r="K83" s="26">
        <f t="shared" si="24"/>
        <v>496.7908530319886</v>
      </c>
      <c r="L83" s="10"/>
    </row>
    <row r="84" spans="1:12" ht="14.4" x14ac:dyDescent="0.3">
      <c r="A84" s="11" t="s">
        <v>67</v>
      </c>
      <c r="B84" s="27" t="s">
        <v>69</v>
      </c>
      <c r="C84" s="3"/>
      <c r="D84" s="26">
        <f>IFERROR(D54/D27,"")</f>
        <v>1171.8557182117843</v>
      </c>
      <c r="E84" s="26">
        <f t="shared" ref="E84:K84" si="25">IFERROR(E54/E27,"")</f>
        <v>1214.044840252747</v>
      </c>
      <c r="F84" s="26">
        <f t="shared" si="25"/>
        <v>1120.3391949902602</v>
      </c>
      <c r="G84" s="26">
        <f t="shared" si="25"/>
        <v>1056.3485807816971</v>
      </c>
      <c r="H84" s="26">
        <f t="shared" si="25"/>
        <v>979.96928358085268</v>
      </c>
      <c r="I84" s="26">
        <f t="shared" si="25"/>
        <v>1077.7947873081666</v>
      </c>
      <c r="J84" s="26">
        <f t="shared" si="25"/>
        <v>1024.7183184413434</v>
      </c>
      <c r="K84" s="26">
        <f t="shared" si="25"/>
        <v>1127.5683453670267</v>
      </c>
      <c r="L84" s="10"/>
    </row>
    <row r="85" spans="1:12" x14ac:dyDescent="0.25">
      <c r="A85" s="11" t="s">
        <v>67</v>
      </c>
      <c r="B85" s="11" t="s">
        <v>71</v>
      </c>
      <c r="C85" s="3"/>
      <c r="D85" s="26">
        <f>IFERROR(D58/D31,"")</f>
        <v>36.947358394389333</v>
      </c>
      <c r="E85" s="26">
        <f t="shared" ref="E85:K88" si="26">IFERROR(E58/E31,"")</f>
        <v>34.490639075778816</v>
      </c>
      <c r="F85" s="26">
        <f t="shared" si="26"/>
        <v>31.205409454263005</v>
      </c>
      <c r="G85" s="26">
        <f t="shared" si="26"/>
        <v>32.56381537788203</v>
      </c>
      <c r="H85" s="26">
        <f t="shared" si="26"/>
        <v>27.901845297592718</v>
      </c>
      <c r="I85" s="26">
        <f t="shared" si="26"/>
        <v>27.670630637410596</v>
      </c>
      <c r="J85" s="26">
        <f t="shared" si="26"/>
        <v>25.646236885519951</v>
      </c>
      <c r="K85" s="26">
        <f>IFERROR(K58/K32,"")</f>
        <v>25.336345595808179</v>
      </c>
      <c r="L85" s="10"/>
    </row>
    <row r="86" spans="1:12" x14ac:dyDescent="0.25">
      <c r="A86" s="11" t="s">
        <v>67</v>
      </c>
      <c r="B86" s="11" t="s">
        <v>70</v>
      </c>
      <c r="C86" s="3"/>
      <c r="D86" s="26">
        <f>IFERROR(D59/D32,"")</f>
        <v>66.908930509906526</v>
      </c>
      <c r="E86" s="26">
        <f t="shared" si="26"/>
        <v>65.64007429650826</v>
      </c>
      <c r="F86" s="26">
        <f t="shared" si="26"/>
        <v>67.833372710064509</v>
      </c>
      <c r="G86" s="26">
        <f t="shared" si="26"/>
        <v>69.201406334158406</v>
      </c>
      <c r="H86" s="26">
        <f t="shared" si="26"/>
        <v>69.755345331217455</v>
      </c>
      <c r="I86" s="26">
        <f t="shared" si="26"/>
        <v>71.826363273975105</v>
      </c>
      <c r="J86" s="26">
        <f t="shared" si="26"/>
        <v>73.232627048361806</v>
      </c>
      <c r="K86" s="26">
        <f t="shared" si="26"/>
        <v>66.945587929783088</v>
      </c>
      <c r="L86" s="10"/>
    </row>
    <row r="87" spans="1:12" x14ac:dyDescent="0.25">
      <c r="A87" s="11" t="s">
        <v>67</v>
      </c>
      <c r="B87" s="11" t="s">
        <v>72</v>
      </c>
      <c r="C87" s="3"/>
      <c r="D87" s="26" t="str">
        <f>IFERROR(D60/D33,"")</f>
        <v/>
      </c>
      <c r="E87" s="26" t="str">
        <f t="shared" si="26"/>
        <v/>
      </c>
      <c r="F87" s="26" t="str">
        <f t="shared" si="26"/>
        <v/>
      </c>
      <c r="G87" s="26" t="str">
        <f t="shared" si="26"/>
        <v/>
      </c>
      <c r="H87" s="26" t="str">
        <f t="shared" si="26"/>
        <v/>
      </c>
      <c r="I87" s="26" t="str">
        <f t="shared" si="26"/>
        <v/>
      </c>
      <c r="J87" s="26" t="str">
        <f t="shared" si="26"/>
        <v/>
      </c>
      <c r="K87" s="26" t="str">
        <f t="shared" si="26"/>
        <v/>
      </c>
      <c r="L87" s="10"/>
    </row>
    <row r="88" spans="1:12" x14ac:dyDescent="0.25">
      <c r="A88" s="11" t="s">
        <v>67</v>
      </c>
      <c r="B88" s="11" t="s">
        <v>73</v>
      </c>
      <c r="C88" s="3"/>
      <c r="D88" s="26">
        <f>IFERROR(D61/D34,"")</f>
        <v>1772.498876910995</v>
      </c>
      <c r="E88" s="26">
        <f t="shared" si="26"/>
        <v>1835.367866684536</v>
      </c>
      <c r="F88" s="26">
        <f t="shared" si="26"/>
        <v>1866.9061625207826</v>
      </c>
      <c r="G88" s="26">
        <f t="shared" si="26"/>
        <v>1900.669593802892</v>
      </c>
      <c r="H88" s="26">
        <f t="shared" si="26"/>
        <v>2052.148107881475</v>
      </c>
      <c r="I88" s="26">
        <f t="shared" si="26"/>
        <v>2253.5085560300995</v>
      </c>
      <c r="J88" s="26">
        <f t="shared" si="26"/>
        <v>2241.9339281137677</v>
      </c>
      <c r="K88" s="26">
        <f t="shared" si="26"/>
        <v>2277.0312366694179</v>
      </c>
      <c r="L88" s="10"/>
    </row>
    <row r="89" spans="1:12" x14ac:dyDescent="0.25">
      <c r="A89" s="11" t="s">
        <v>67</v>
      </c>
      <c r="B89" s="11" t="s">
        <v>74</v>
      </c>
      <c r="C89" s="3"/>
      <c r="D89" s="26" t="str">
        <f>IFERROR(D65/D38,"")</f>
        <v/>
      </c>
      <c r="E89" s="26" t="str">
        <f t="shared" ref="E89:K89" si="27">IFERROR(E65/E38,"")</f>
        <v/>
      </c>
      <c r="F89" s="26" t="str">
        <f t="shared" si="27"/>
        <v/>
      </c>
      <c r="G89" s="26" t="str">
        <f t="shared" si="27"/>
        <v/>
      </c>
      <c r="H89" s="26" t="str">
        <f t="shared" si="27"/>
        <v/>
      </c>
      <c r="I89" s="26" t="str">
        <f t="shared" si="27"/>
        <v/>
      </c>
      <c r="J89" s="26" t="str">
        <f t="shared" si="27"/>
        <v/>
      </c>
      <c r="K89" s="26" t="str">
        <f t="shared" si="27"/>
        <v/>
      </c>
      <c r="L89" s="10"/>
    </row>
    <row r="90" spans="1:12" x14ac:dyDescent="0.25">
      <c r="A90" s="11" t="s">
        <v>67</v>
      </c>
      <c r="B90" s="11" t="s">
        <v>76</v>
      </c>
      <c r="C90" s="3"/>
      <c r="D90" s="26">
        <f>IFERROR((D44+D47+D50+D51+D52)/(D17+D20+D23+D24+D25),"")</f>
        <v>297.62440221013941</v>
      </c>
      <c r="E90" s="26">
        <f t="shared" ref="E90:K90" si="28">IFERROR((E44+E47+E50+E51+E52)/(E17+E20+E23+E24+E25),"")</f>
        <v>322.18361173451626</v>
      </c>
      <c r="F90" s="26">
        <f t="shared" si="28"/>
        <v>372.39807238896924</v>
      </c>
      <c r="G90" s="26">
        <f t="shared" si="28"/>
        <v>304.90224495509068</v>
      </c>
      <c r="H90" s="26">
        <f t="shared" si="28"/>
        <v>307.66774419076665</v>
      </c>
      <c r="I90" s="26">
        <f t="shared" si="28"/>
        <v>287.11345611034005</v>
      </c>
      <c r="J90" s="26">
        <f t="shared" si="28"/>
        <v>254.98071868415551</v>
      </c>
      <c r="K90" s="26">
        <f t="shared" si="28"/>
        <v>236.02956542473137</v>
      </c>
      <c r="L90" s="10"/>
    </row>
    <row r="91" spans="1:12" customFormat="1" ht="14.4" x14ac:dyDescent="0.3"/>
    <row r="92" spans="1:12" ht="13.8" x14ac:dyDescent="0.25">
      <c r="D92" s="22" t="s">
        <v>84</v>
      </c>
    </row>
    <row r="93" spans="1:12" x14ac:dyDescent="0.25">
      <c r="A93" s="20" t="s">
        <v>77</v>
      </c>
    </row>
  </sheetData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708B2B-91B7-4895-A12F-5368903C1740}">
  <dimension ref="A1:P93"/>
  <sheetViews>
    <sheetView showGridLines="0" topLeftCell="A64" zoomScale="80" zoomScaleNormal="80" workbookViewId="0">
      <selection activeCell="C71" sqref="C71"/>
    </sheetView>
  </sheetViews>
  <sheetFormatPr baseColWidth="10" defaultColWidth="10.77734375" defaultRowHeight="13.2" x14ac:dyDescent="0.25"/>
  <cols>
    <col min="1" max="1" width="62" style="16" customWidth="1"/>
    <col min="2" max="2" width="91.33203125" style="16" customWidth="1"/>
    <col min="3" max="3" width="26.109375" style="21" customWidth="1"/>
    <col min="4" max="8" width="13.6640625" style="23" bestFit="1" customWidth="1"/>
    <col min="9" max="10" width="14.6640625" style="23" bestFit="1" customWidth="1"/>
    <col min="11" max="11" width="14.6640625" style="23" customWidth="1"/>
    <col min="12" max="12" width="37.5546875" style="6" customWidth="1"/>
    <col min="13" max="16384" width="10.77734375" style="6"/>
  </cols>
  <sheetData>
    <row r="1" spans="1:13" x14ac:dyDescent="0.25">
      <c r="A1" s="2" t="s">
        <v>11</v>
      </c>
      <c r="B1" s="2" t="s">
        <v>13</v>
      </c>
      <c r="C1" s="3" t="s">
        <v>42</v>
      </c>
      <c r="D1" s="4">
        <v>2017</v>
      </c>
      <c r="E1" s="4">
        <v>2018</v>
      </c>
      <c r="F1" s="4">
        <v>2019</v>
      </c>
      <c r="G1" s="4">
        <v>2020</v>
      </c>
      <c r="H1" s="4">
        <v>2021</v>
      </c>
      <c r="I1" s="4">
        <v>2022</v>
      </c>
      <c r="J1" s="4">
        <v>2023</v>
      </c>
      <c r="K1" s="4">
        <v>2024</v>
      </c>
      <c r="L1" s="5" t="s">
        <v>22</v>
      </c>
    </row>
    <row r="2" spans="1:13" x14ac:dyDescent="0.25">
      <c r="A2" s="11" t="s">
        <v>0</v>
      </c>
      <c r="B2" s="11" t="s">
        <v>91</v>
      </c>
      <c r="C2" s="3"/>
      <c r="D2" s="37">
        <v>4.1982222326551817</v>
      </c>
      <c r="E2" s="37">
        <v>4.29259652059757</v>
      </c>
      <c r="F2" s="37">
        <v>4.3870802306600298</v>
      </c>
      <c r="G2" s="37">
        <v>4.4809588075519722</v>
      </c>
      <c r="H2" s="37">
        <v>4.5749810053993345</v>
      </c>
      <c r="I2" s="37">
        <v>4.6691308762347772</v>
      </c>
      <c r="J2" s="37">
        <v>4.7635429456862717</v>
      </c>
      <c r="K2" s="37">
        <v>4.8584347635204761</v>
      </c>
      <c r="L2" s="10"/>
    </row>
    <row r="3" spans="1:13" x14ac:dyDescent="0.25">
      <c r="A3" s="11" t="s">
        <v>0</v>
      </c>
      <c r="B3" s="11" t="s">
        <v>12</v>
      </c>
      <c r="C3" s="3"/>
      <c r="D3" s="37">
        <v>39394.355365631003</v>
      </c>
      <c r="E3" s="37">
        <v>40692.175200481237</v>
      </c>
      <c r="F3" s="37">
        <v>38756.92773948449</v>
      </c>
      <c r="G3" s="37">
        <v>36145.752389081623</v>
      </c>
      <c r="H3" s="37">
        <v>40284.107495923708</v>
      </c>
      <c r="I3" s="37">
        <v>42093.104821793902</v>
      </c>
      <c r="J3" s="37">
        <v>43171.224730199516</v>
      </c>
      <c r="K3" s="37">
        <v>44937.268760160914</v>
      </c>
      <c r="L3" s="10"/>
    </row>
    <row r="4" spans="1:13" x14ac:dyDescent="0.25">
      <c r="A4" s="11" t="s">
        <v>0</v>
      </c>
      <c r="B4" s="11" t="s">
        <v>1</v>
      </c>
      <c r="C4" s="3"/>
      <c r="D4" s="37">
        <v>4.5148247978436586</v>
      </c>
      <c r="E4" s="37">
        <v>3.2000000000000028</v>
      </c>
      <c r="F4" s="37">
        <v>2.8100775193798313</v>
      </c>
      <c r="G4" s="37">
        <v>2.1677662582469566</v>
      </c>
      <c r="H4" s="37">
        <v>6.8265682656826385</v>
      </c>
      <c r="I4" s="37">
        <v>8.1174438687392012</v>
      </c>
      <c r="J4" s="37">
        <v>3.6741214057508103</v>
      </c>
      <c r="K4" s="37">
        <v>3.7750385208012176</v>
      </c>
      <c r="L4" s="10"/>
    </row>
    <row r="5" spans="1:13" x14ac:dyDescent="0.25">
      <c r="A5" s="11" t="s">
        <v>0</v>
      </c>
      <c r="B5" s="11" t="s">
        <v>2</v>
      </c>
      <c r="C5" s="3"/>
      <c r="D5" s="37">
        <v>5579.97</v>
      </c>
      <c r="E5" s="37">
        <v>5960.14</v>
      </c>
      <c r="F5" s="37">
        <v>6442.33</v>
      </c>
      <c r="G5" s="37">
        <v>6891.96</v>
      </c>
      <c r="H5" s="37">
        <v>7322.9</v>
      </c>
      <c r="I5" s="37">
        <v>7345.93</v>
      </c>
      <c r="J5" s="37">
        <v>7278.37</v>
      </c>
      <c r="K5" s="37">
        <v>7831.26</v>
      </c>
      <c r="L5" s="10"/>
    </row>
    <row r="6" spans="1:13" x14ac:dyDescent="0.25">
      <c r="A6" s="11" t="s">
        <v>3</v>
      </c>
      <c r="B6" s="11" t="s">
        <v>4</v>
      </c>
      <c r="C6" s="3"/>
      <c r="D6" s="37">
        <v>1884.5510064088157</v>
      </c>
      <c r="E6" s="37">
        <v>1855.2461508806841</v>
      </c>
      <c r="F6" s="37">
        <v>1773.3947548281444</v>
      </c>
      <c r="G6" s="37">
        <v>2025.8006652867114</v>
      </c>
      <c r="H6" s="37">
        <v>2001.2324596097994</v>
      </c>
      <c r="I6" s="37">
        <v>2107.7877096055363</v>
      </c>
      <c r="J6" s="37">
        <v>2224.4473494011709</v>
      </c>
      <c r="K6" s="37">
        <v>2231.2624034478486</v>
      </c>
      <c r="L6" s="10"/>
    </row>
    <row r="7" spans="1:13" x14ac:dyDescent="0.25">
      <c r="A7" s="11" t="s">
        <v>3</v>
      </c>
      <c r="B7" s="11" t="s">
        <v>5</v>
      </c>
      <c r="C7" s="3"/>
      <c r="D7" s="37">
        <v>5532.5579690557061</v>
      </c>
      <c r="E7" s="37">
        <v>5361.3799249099147</v>
      </c>
      <c r="F7" s="37">
        <v>5350.5920640181857</v>
      </c>
      <c r="G7" s="37">
        <v>6499.5359108102293</v>
      </c>
      <c r="H7" s="37">
        <v>7167.6487355718882</v>
      </c>
      <c r="I7" s="37">
        <v>6795.4412485851253</v>
      </c>
      <c r="J7" s="37">
        <v>6705.4584966145258</v>
      </c>
      <c r="K7" s="37">
        <v>6590.706307145575</v>
      </c>
      <c r="L7" s="10"/>
    </row>
    <row r="8" spans="1:13" x14ac:dyDescent="0.25">
      <c r="A8" s="11" t="s">
        <v>6</v>
      </c>
      <c r="B8" s="11" t="s">
        <v>7</v>
      </c>
      <c r="C8" s="3"/>
      <c r="D8" s="37">
        <v>17</v>
      </c>
      <c r="E8" s="37">
        <v>17</v>
      </c>
      <c r="F8" s="37">
        <v>17</v>
      </c>
      <c r="G8" s="37">
        <v>17</v>
      </c>
      <c r="H8" s="37">
        <v>17</v>
      </c>
      <c r="I8" s="37">
        <v>18</v>
      </c>
      <c r="J8" s="37">
        <v>17</v>
      </c>
      <c r="K8" s="37">
        <v>17</v>
      </c>
      <c r="L8" s="10"/>
    </row>
    <row r="9" spans="1:13" x14ac:dyDescent="0.25">
      <c r="A9" s="11" t="s">
        <v>6</v>
      </c>
      <c r="B9" s="11" t="s">
        <v>8</v>
      </c>
      <c r="C9" s="3"/>
      <c r="D9" s="37">
        <v>547</v>
      </c>
      <c r="E9" s="37">
        <v>549</v>
      </c>
      <c r="F9" s="37">
        <v>533</v>
      </c>
      <c r="G9" s="37">
        <v>481</v>
      </c>
      <c r="H9" s="37">
        <v>478</v>
      </c>
      <c r="I9" s="37">
        <v>463</v>
      </c>
      <c r="J9" s="37">
        <v>472</v>
      </c>
      <c r="K9" s="37">
        <v>422</v>
      </c>
      <c r="L9" s="10"/>
    </row>
    <row r="10" spans="1:13" x14ac:dyDescent="0.25">
      <c r="A10" s="7" t="s">
        <v>6</v>
      </c>
      <c r="B10" s="7" t="s">
        <v>9</v>
      </c>
      <c r="C10" s="8"/>
      <c r="D10" s="9">
        <v>2</v>
      </c>
      <c r="E10" s="9">
        <v>4</v>
      </c>
      <c r="F10" s="9">
        <v>4</v>
      </c>
      <c r="G10" s="9">
        <v>5</v>
      </c>
      <c r="H10" s="9">
        <v>5</v>
      </c>
      <c r="I10" s="9">
        <v>5</v>
      </c>
      <c r="J10" s="9">
        <v>5</v>
      </c>
      <c r="K10" s="9">
        <v>5</v>
      </c>
      <c r="L10" s="10"/>
    </row>
    <row r="11" spans="1:13" x14ac:dyDescent="0.25">
      <c r="A11" s="7" t="s">
        <v>6</v>
      </c>
      <c r="B11" s="7" t="s">
        <v>10</v>
      </c>
      <c r="C11" s="8"/>
      <c r="D11" s="9">
        <v>9</v>
      </c>
      <c r="E11" s="9">
        <v>9</v>
      </c>
      <c r="F11" s="9">
        <v>8</v>
      </c>
      <c r="G11" s="9">
        <v>8</v>
      </c>
      <c r="H11" s="9">
        <v>8</v>
      </c>
      <c r="I11" s="9">
        <v>6</v>
      </c>
      <c r="J11" s="9">
        <v>5</v>
      </c>
      <c r="K11" s="9">
        <v>4</v>
      </c>
      <c r="L11" s="10"/>
    </row>
    <row r="12" spans="1:13" x14ac:dyDescent="0.25">
      <c r="A12" s="12" t="s">
        <v>87</v>
      </c>
      <c r="B12" s="12" t="s">
        <v>27</v>
      </c>
      <c r="C12" s="13" t="s">
        <v>63</v>
      </c>
      <c r="D12" s="24">
        <f>D13+D27+D31+D32+D33+D34+D38</f>
        <v>12.088855000000001</v>
      </c>
      <c r="E12" s="24">
        <f t="shared" ref="E12:K12" si="0">E13+E27+E31+E32+E33+E34+E38</f>
        <v>74.790099999999995</v>
      </c>
      <c r="F12" s="24">
        <f t="shared" si="0"/>
        <v>88.166636999999994</v>
      </c>
      <c r="G12" s="24">
        <f t="shared" si="0"/>
        <v>86.54366499999999</v>
      </c>
      <c r="H12" s="24">
        <f t="shared" si="0"/>
        <v>230.97492314199999</v>
      </c>
      <c r="I12" s="24">
        <f t="shared" si="0"/>
        <v>283.883218</v>
      </c>
      <c r="J12" s="24">
        <f t="shared" si="0"/>
        <v>408.404043</v>
      </c>
      <c r="K12" s="24">
        <f t="shared" si="0"/>
        <v>609.44825700000001</v>
      </c>
      <c r="L12" s="10"/>
      <c r="M12" s="14"/>
    </row>
    <row r="13" spans="1:13" x14ac:dyDescent="0.25">
      <c r="A13" s="12" t="s">
        <v>87</v>
      </c>
      <c r="B13" s="12" t="s">
        <v>14</v>
      </c>
      <c r="C13" s="13" t="s">
        <v>83</v>
      </c>
      <c r="D13" s="24">
        <f>D14+D15+D18+D21+D24+D25+D26</f>
        <v>1.7210969999999999</v>
      </c>
      <c r="E13" s="24">
        <f t="shared" ref="E13:K13" si="1">E14+E15+E18+E21+E24+E25+E26</f>
        <v>3.3421070000000004</v>
      </c>
      <c r="F13" s="24">
        <f t="shared" si="1"/>
        <v>5.402997</v>
      </c>
      <c r="G13" s="24">
        <f t="shared" si="1"/>
        <v>11.611077</v>
      </c>
      <c r="H13" s="24">
        <f t="shared" si="1"/>
        <v>128.598908142</v>
      </c>
      <c r="I13" s="24">
        <f t="shared" si="1"/>
        <v>145.082313</v>
      </c>
      <c r="J13" s="24">
        <f t="shared" si="1"/>
        <v>223.189763</v>
      </c>
      <c r="K13" s="24">
        <f t="shared" si="1"/>
        <v>367.29629299999999</v>
      </c>
      <c r="L13" s="10"/>
      <c r="M13" s="15"/>
    </row>
    <row r="14" spans="1:13" x14ac:dyDescent="0.25">
      <c r="A14" s="11" t="s">
        <v>87</v>
      </c>
      <c r="B14" s="11" t="s">
        <v>20</v>
      </c>
      <c r="C14" s="3" t="s">
        <v>46</v>
      </c>
      <c r="D14" s="37"/>
      <c r="E14" s="37"/>
      <c r="F14" s="37"/>
      <c r="G14" s="37"/>
      <c r="H14" s="37"/>
      <c r="I14" s="37"/>
      <c r="J14" s="37"/>
      <c r="K14" s="37"/>
      <c r="L14" s="10"/>
      <c r="M14" s="15"/>
    </row>
    <row r="15" spans="1:13" x14ac:dyDescent="0.25">
      <c r="A15" s="12" t="s">
        <v>87</v>
      </c>
      <c r="B15" s="12" t="s">
        <v>21</v>
      </c>
      <c r="C15" s="13" t="s">
        <v>78</v>
      </c>
      <c r="D15" s="24">
        <f>D16+D17</f>
        <v>0.35827799999999999</v>
      </c>
      <c r="E15" s="24">
        <f t="shared" ref="E15:G15" si="2">E16+E17</f>
        <v>0.511436</v>
      </c>
      <c r="F15" s="24">
        <f t="shared" si="2"/>
        <v>0.52676299999999998</v>
      </c>
      <c r="G15" s="24">
        <f t="shared" si="2"/>
        <v>1.418021</v>
      </c>
      <c r="H15" s="24">
        <f>H16+H17</f>
        <v>4.2155791420000002</v>
      </c>
      <c r="I15" s="24">
        <f>I16+I17</f>
        <v>3.49491</v>
      </c>
      <c r="J15" s="24">
        <f>J16+J17</f>
        <v>1.5985</v>
      </c>
      <c r="K15" s="24">
        <f>K16+K17</f>
        <v>1.806786</v>
      </c>
      <c r="L15" s="10" t="s">
        <v>92</v>
      </c>
      <c r="M15" s="15"/>
    </row>
    <row r="16" spans="1:13" x14ac:dyDescent="0.25">
      <c r="A16" s="11" t="s">
        <v>87</v>
      </c>
      <c r="B16" s="11" t="s">
        <v>31</v>
      </c>
      <c r="C16" s="3" t="s">
        <v>50</v>
      </c>
      <c r="D16" s="37"/>
      <c r="E16" s="37"/>
      <c r="F16" s="37"/>
      <c r="G16" s="37"/>
      <c r="H16" s="37"/>
      <c r="I16" s="37"/>
      <c r="J16" s="37"/>
      <c r="K16" s="37"/>
      <c r="L16" s="10"/>
      <c r="M16" s="15"/>
    </row>
    <row r="17" spans="1:16" x14ac:dyDescent="0.25">
      <c r="A17" s="11" t="s">
        <v>87</v>
      </c>
      <c r="B17" s="11" t="s">
        <v>32</v>
      </c>
      <c r="C17" s="3" t="s">
        <v>51</v>
      </c>
      <c r="D17" s="37">
        <v>0.35827799999999999</v>
      </c>
      <c r="E17" s="37">
        <v>0.511436</v>
      </c>
      <c r="F17" s="37">
        <v>0.52676299999999998</v>
      </c>
      <c r="G17" s="37">
        <v>1.418021</v>
      </c>
      <c r="H17" s="37">
        <v>4.2155791420000002</v>
      </c>
      <c r="I17" s="37">
        <v>3.49491</v>
      </c>
      <c r="J17" s="37">
        <v>1.5985</v>
      </c>
      <c r="K17" s="47">
        <v>1.806786</v>
      </c>
      <c r="L17" s="10" t="s">
        <v>158</v>
      </c>
      <c r="M17" s="15"/>
      <c r="N17" s="15"/>
      <c r="O17" s="15"/>
      <c r="P17" s="15"/>
    </row>
    <row r="18" spans="1:16" x14ac:dyDescent="0.25">
      <c r="A18" s="12" t="s">
        <v>87</v>
      </c>
      <c r="B18" s="12" t="s">
        <v>23</v>
      </c>
      <c r="C18" s="13" t="s">
        <v>79</v>
      </c>
      <c r="D18" s="24">
        <f>D19+D20</f>
        <v>0</v>
      </c>
      <c r="E18" s="24">
        <f t="shared" ref="E18:K18" si="3">E19+E20</f>
        <v>0</v>
      </c>
      <c r="F18" s="24">
        <f t="shared" si="3"/>
        <v>0</v>
      </c>
      <c r="G18" s="24">
        <f t="shared" si="3"/>
        <v>7.4342000000000005E-2</v>
      </c>
      <c r="H18" s="24">
        <f t="shared" si="3"/>
        <v>0.94765999999999995</v>
      </c>
      <c r="I18" s="24">
        <f t="shared" si="3"/>
        <v>1.3917250000000001</v>
      </c>
      <c r="J18" s="24">
        <f t="shared" si="3"/>
        <v>1.503638</v>
      </c>
      <c r="K18" s="24">
        <f t="shared" si="3"/>
        <v>1.228777</v>
      </c>
      <c r="L18" s="10" t="s">
        <v>92</v>
      </c>
      <c r="M18" s="15"/>
    </row>
    <row r="19" spans="1:16" x14ac:dyDescent="0.25">
      <c r="A19" s="11" t="s">
        <v>87</v>
      </c>
      <c r="B19" s="11" t="s">
        <v>33</v>
      </c>
      <c r="C19" s="3" t="s">
        <v>52</v>
      </c>
      <c r="D19" s="37"/>
      <c r="E19" s="37"/>
      <c r="F19" s="37"/>
      <c r="G19" s="37"/>
      <c r="H19" s="37"/>
      <c r="I19" s="37"/>
      <c r="J19" s="37"/>
      <c r="K19" s="37"/>
      <c r="L19" s="10"/>
      <c r="M19" s="15"/>
    </row>
    <row r="20" spans="1:16" x14ac:dyDescent="0.25">
      <c r="A20" s="11" t="s">
        <v>87</v>
      </c>
      <c r="B20" s="11" t="s">
        <v>34</v>
      </c>
      <c r="C20" s="3" t="s">
        <v>53</v>
      </c>
      <c r="D20" s="37"/>
      <c r="E20" s="37"/>
      <c r="F20" s="37"/>
      <c r="G20" s="37">
        <v>7.4342000000000005E-2</v>
      </c>
      <c r="H20" s="37">
        <v>0.94765999999999995</v>
      </c>
      <c r="I20" s="37">
        <v>1.3917250000000001</v>
      </c>
      <c r="J20" s="37">
        <v>1.503638</v>
      </c>
      <c r="K20" s="47">
        <v>1.228777</v>
      </c>
      <c r="L20" s="10" t="s">
        <v>159</v>
      </c>
      <c r="M20" s="15"/>
    </row>
    <row r="21" spans="1:16" x14ac:dyDescent="0.25">
      <c r="A21" s="12" t="s">
        <v>87</v>
      </c>
      <c r="B21" s="12" t="s">
        <v>24</v>
      </c>
      <c r="C21" s="13" t="s">
        <v>80</v>
      </c>
      <c r="D21" s="24">
        <f>D22+D23</f>
        <v>0</v>
      </c>
      <c r="E21" s="24">
        <f t="shared" ref="E21:K21" si="4">E22+E23</f>
        <v>0</v>
      </c>
      <c r="F21" s="24">
        <f t="shared" si="4"/>
        <v>0</v>
      </c>
      <c r="G21" s="24">
        <f t="shared" si="4"/>
        <v>0</v>
      </c>
      <c r="H21" s="24">
        <f t="shared" si="4"/>
        <v>0</v>
      </c>
      <c r="I21" s="24">
        <f t="shared" si="4"/>
        <v>0</v>
      </c>
      <c r="J21" s="24">
        <f t="shared" si="4"/>
        <v>0</v>
      </c>
      <c r="K21" s="24">
        <f t="shared" si="4"/>
        <v>0</v>
      </c>
      <c r="L21" s="10" t="s">
        <v>92</v>
      </c>
      <c r="M21" s="15"/>
    </row>
    <row r="22" spans="1:16" x14ac:dyDescent="0.25">
      <c r="A22" s="11" t="s">
        <v>87</v>
      </c>
      <c r="B22" s="11" t="s">
        <v>35</v>
      </c>
      <c r="C22" s="3" t="s">
        <v>54</v>
      </c>
      <c r="D22" s="37"/>
      <c r="E22" s="37"/>
      <c r="F22" s="37"/>
      <c r="G22" s="37"/>
      <c r="H22" s="37"/>
      <c r="I22" s="37"/>
      <c r="J22" s="37"/>
      <c r="K22" s="37"/>
      <c r="L22" s="10"/>
      <c r="M22" s="15"/>
    </row>
    <row r="23" spans="1:16" x14ac:dyDescent="0.25">
      <c r="A23" s="11" t="s">
        <v>87</v>
      </c>
      <c r="B23" s="11" t="s">
        <v>36</v>
      </c>
      <c r="C23" s="3" t="s">
        <v>55</v>
      </c>
      <c r="D23" s="37"/>
      <c r="E23" s="37"/>
      <c r="F23" s="37"/>
      <c r="G23" s="37"/>
      <c r="H23" s="37"/>
      <c r="I23" s="37"/>
      <c r="J23" s="37"/>
      <c r="K23" s="37"/>
      <c r="L23" s="10"/>
      <c r="M23" s="15"/>
    </row>
    <row r="24" spans="1:16" x14ac:dyDescent="0.25">
      <c r="A24" s="11" t="s">
        <v>87</v>
      </c>
      <c r="B24" s="11" t="s">
        <v>25</v>
      </c>
      <c r="C24" s="3" t="s">
        <v>47</v>
      </c>
      <c r="D24" s="37">
        <v>1.362819</v>
      </c>
      <c r="E24" s="37">
        <v>2.8306710000000002</v>
      </c>
      <c r="F24" s="37">
        <v>4.8762340000000002</v>
      </c>
      <c r="G24" s="37">
        <v>10.118714000000001</v>
      </c>
      <c r="H24" s="37">
        <v>18.931673</v>
      </c>
      <c r="I24" s="37">
        <v>14.726614</v>
      </c>
      <c r="J24" s="37">
        <v>72.295535999999998</v>
      </c>
      <c r="K24" s="37">
        <v>170.19557699999999</v>
      </c>
      <c r="L24" s="10" t="s">
        <v>208</v>
      </c>
      <c r="M24" s="15" t="s">
        <v>209</v>
      </c>
    </row>
    <row r="25" spans="1:16" x14ac:dyDescent="0.25">
      <c r="A25" s="11" t="s">
        <v>87</v>
      </c>
      <c r="B25" s="11" t="s">
        <v>26</v>
      </c>
      <c r="C25" s="3" t="s">
        <v>48</v>
      </c>
      <c r="D25" s="37"/>
      <c r="E25" s="37"/>
      <c r="F25" s="37"/>
      <c r="G25" s="37"/>
      <c r="H25" s="37"/>
      <c r="I25" s="37"/>
      <c r="J25" s="37"/>
      <c r="K25" s="37"/>
      <c r="L25" s="10" t="s">
        <v>92</v>
      </c>
      <c r="M25" s="15"/>
    </row>
    <row r="26" spans="1:16" x14ac:dyDescent="0.25">
      <c r="A26" s="11" t="s">
        <v>87</v>
      </c>
      <c r="B26" s="11" t="s">
        <v>41</v>
      </c>
      <c r="C26" s="3" t="s">
        <v>49</v>
      </c>
      <c r="D26" s="37"/>
      <c r="E26" s="37"/>
      <c r="F26" s="37"/>
      <c r="G26" s="37"/>
      <c r="H26" s="37">
        <v>104.503996</v>
      </c>
      <c r="I26" s="37">
        <v>125.469064</v>
      </c>
      <c r="J26" s="37">
        <v>147.792089</v>
      </c>
      <c r="K26" s="37">
        <v>194.06515300000001</v>
      </c>
      <c r="L26" s="10" t="s">
        <v>210</v>
      </c>
      <c r="M26" s="15"/>
    </row>
    <row r="27" spans="1:16" x14ac:dyDescent="0.25">
      <c r="A27" s="12" t="s">
        <v>87</v>
      </c>
      <c r="B27" s="12" t="s">
        <v>15</v>
      </c>
      <c r="C27" s="13" t="s">
        <v>81</v>
      </c>
      <c r="D27" s="24">
        <f>D28+D29+D30</f>
        <v>0</v>
      </c>
      <c r="E27" s="24">
        <f t="shared" ref="E27:G27" si="5">E28+E29+E30</f>
        <v>0</v>
      </c>
      <c r="F27" s="24">
        <f t="shared" si="5"/>
        <v>0</v>
      </c>
      <c r="G27" s="24">
        <f t="shared" si="5"/>
        <v>7.4342000000000005E-2</v>
      </c>
      <c r="H27" s="24">
        <f>H28+H29+H30</f>
        <v>0</v>
      </c>
      <c r="I27" s="24">
        <f>I28+I29+I30</f>
        <v>0</v>
      </c>
      <c r="J27" s="24">
        <f>J28+J29+J30</f>
        <v>0</v>
      </c>
      <c r="K27" s="24">
        <f>K28+K29+K30</f>
        <v>0</v>
      </c>
      <c r="L27" s="10"/>
      <c r="M27" s="15"/>
    </row>
    <row r="28" spans="1:16" x14ac:dyDescent="0.25">
      <c r="A28" s="11" t="s">
        <v>87</v>
      </c>
      <c r="B28" s="11" t="s">
        <v>37</v>
      </c>
      <c r="C28" s="3" t="s">
        <v>56</v>
      </c>
      <c r="D28" s="37"/>
      <c r="E28" s="37"/>
      <c r="F28" s="37"/>
      <c r="G28" s="37"/>
      <c r="H28" s="37"/>
      <c r="I28" s="37"/>
      <c r="J28" s="37"/>
      <c r="K28" s="37"/>
      <c r="L28" s="10"/>
      <c r="M28" s="15"/>
    </row>
    <row r="29" spans="1:16" x14ac:dyDescent="0.25">
      <c r="A29" s="11" t="s">
        <v>87</v>
      </c>
      <c r="B29" s="11" t="s">
        <v>38</v>
      </c>
      <c r="C29" s="3" t="s">
        <v>57</v>
      </c>
      <c r="D29" s="37"/>
      <c r="E29" s="37"/>
      <c r="F29" s="37"/>
      <c r="G29" s="37"/>
      <c r="H29" s="37"/>
      <c r="I29" s="37"/>
      <c r="J29" s="37"/>
      <c r="K29" s="37"/>
      <c r="L29" s="10" t="s">
        <v>92</v>
      </c>
    </row>
    <row r="30" spans="1:16" x14ac:dyDescent="0.25">
      <c r="A30" s="11" t="s">
        <v>87</v>
      </c>
      <c r="B30" s="11" t="s">
        <v>39</v>
      </c>
      <c r="C30" s="3" t="s">
        <v>58</v>
      </c>
      <c r="D30" s="37">
        <v>0</v>
      </c>
      <c r="E30" s="37">
        <v>0</v>
      </c>
      <c r="F30" s="37">
        <v>0</v>
      </c>
      <c r="G30" s="37">
        <v>7.4342000000000005E-2</v>
      </c>
      <c r="H30" s="37">
        <v>0</v>
      </c>
      <c r="I30" s="37">
        <v>0</v>
      </c>
      <c r="J30" s="37">
        <v>0</v>
      </c>
      <c r="K30" s="37">
        <v>0</v>
      </c>
      <c r="L30" s="10" t="s">
        <v>92</v>
      </c>
    </row>
    <row r="31" spans="1:16" x14ac:dyDescent="0.25">
      <c r="A31" s="11" t="s">
        <v>87</v>
      </c>
      <c r="B31" s="11" t="s">
        <v>16</v>
      </c>
      <c r="C31" s="3" t="s">
        <v>44</v>
      </c>
      <c r="D31" s="37">
        <v>0</v>
      </c>
      <c r="E31" s="37">
        <v>33.060302999999998</v>
      </c>
      <c r="F31" s="37">
        <v>41.451614999999997</v>
      </c>
      <c r="G31" s="37">
        <v>42.524450999999999</v>
      </c>
      <c r="H31" s="37">
        <v>62.2729128</v>
      </c>
      <c r="I31" s="37">
        <v>86.733311999999998</v>
      </c>
      <c r="J31" s="37">
        <v>119.520809</v>
      </c>
      <c r="K31" s="37">
        <v>148.19470000000001</v>
      </c>
      <c r="L31" s="10" t="s">
        <v>211</v>
      </c>
    </row>
    <row r="32" spans="1:16" x14ac:dyDescent="0.25">
      <c r="A32" s="11" t="s">
        <v>87</v>
      </c>
      <c r="B32" s="11" t="s">
        <v>17</v>
      </c>
      <c r="C32" s="3" t="s">
        <v>45</v>
      </c>
      <c r="D32" s="37">
        <v>0</v>
      </c>
      <c r="E32" s="37">
        <v>27.393018000000001</v>
      </c>
      <c r="F32" s="37">
        <v>30.300149999999999</v>
      </c>
      <c r="G32" s="37">
        <v>21.646913999999999</v>
      </c>
      <c r="H32" s="37">
        <v>28.5759492</v>
      </c>
      <c r="I32" s="37">
        <v>40.926476000000001</v>
      </c>
      <c r="J32" s="37">
        <v>55.194394000000003</v>
      </c>
      <c r="K32" s="37">
        <v>84.304367999999997</v>
      </c>
      <c r="L32" s="10" t="s">
        <v>211</v>
      </c>
    </row>
    <row r="33" spans="1:12" x14ac:dyDescent="0.25">
      <c r="A33" s="11" t="s">
        <v>87</v>
      </c>
      <c r="B33" s="11" t="s">
        <v>18</v>
      </c>
      <c r="C33" s="3" t="s">
        <v>43</v>
      </c>
      <c r="D33" s="37">
        <v>0</v>
      </c>
      <c r="E33" s="37">
        <v>0.92110599999999998</v>
      </c>
      <c r="F33" s="37">
        <v>1.5996760000000001</v>
      </c>
      <c r="G33" s="37">
        <v>3.1461489999999999</v>
      </c>
      <c r="H33" s="37">
        <v>3.8803179999999999</v>
      </c>
      <c r="I33" s="37">
        <v>4.0048649999999997</v>
      </c>
      <c r="J33" s="37">
        <v>4.089226</v>
      </c>
      <c r="K33" s="37">
        <v>3.4737740000000001</v>
      </c>
      <c r="L33" s="10" t="s">
        <v>211</v>
      </c>
    </row>
    <row r="34" spans="1:12" x14ac:dyDescent="0.25">
      <c r="A34" s="12" t="s">
        <v>87</v>
      </c>
      <c r="B34" s="12" t="s">
        <v>19</v>
      </c>
      <c r="C34" s="13" t="s">
        <v>82</v>
      </c>
      <c r="D34" s="24">
        <f>D35+D36+D37</f>
        <v>10.367758</v>
      </c>
      <c r="E34" s="24">
        <f t="shared" ref="E34:K34" si="6">E35+E36+E37</f>
        <v>10.073566</v>
      </c>
      <c r="F34" s="24">
        <f t="shared" si="6"/>
        <v>9.4121989999999993</v>
      </c>
      <c r="G34" s="24">
        <f t="shared" si="6"/>
        <v>7.5407320000000002</v>
      </c>
      <c r="H34" s="24">
        <f t="shared" si="6"/>
        <v>7.6468350000000003</v>
      </c>
      <c r="I34" s="24">
        <f t="shared" si="6"/>
        <v>7.1362519999999998</v>
      </c>
      <c r="J34" s="24">
        <f t="shared" si="6"/>
        <v>6.4098509999999997</v>
      </c>
      <c r="K34" s="24">
        <f t="shared" si="6"/>
        <v>6.1791219999999996</v>
      </c>
      <c r="L34" s="10"/>
    </row>
    <row r="35" spans="1:12" x14ac:dyDescent="0.25">
      <c r="A35" s="11" t="s">
        <v>87</v>
      </c>
      <c r="B35" s="11" t="s">
        <v>28</v>
      </c>
      <c r="C35" s="3" t="s">
        <v>59</v>
      </c>
      <c r="D35" s="37"/>
      <c r="E35" s="37"/>
      <c r="F35" s="37"/>
      <c r="G35" s="37"/>
      <c r="H35" s="37"/>
      <c r="I35" s="37"/>
      <c r="J35" s="37"/>
      <c r="K35" s="37"/>
      <c r="L35" s="10"/>
    </row>
    <row r="36" spans="1:12" x14ac:dyDescent="0.25">
      <c r="A36" s="11" t="s">
        <v>87</v>
      </c>
      <c r="B36" s="11" t="s">
        <v>29</v>
      </c>
      <c r="C36" s="3" t="s">
        <v>60</v>
      </c>
      <c r="D36" s="37">
        <v>10.367758</v>
      </c>
      <c r="E36" s="37">
        <v>10.073566</v>
      </c>
      <c r="F36" s="37">
        <v>9.4121989999999993</v>
      </c>
      <c r="G36" s="37">
        <v>7.5407320000000002</v>
      </c>
      <c r="H36" s="37">
        <v>7.6468350000000003</v>
      </c>
      <c r="I36" s="37">
        <v>7.1362519999999998</v>
      </c>
      <c r="J36" s="37">
        <v>6.4098509999999997</v>
      </c>
      <c r="K36" s="37">
        <v>6.1791219999999996</v>
      </c>
      <c r="L36" s="10" t="s">
        <v>92</v>
      </c>
    </row>
    <row r="37" spans="1:12" x14ac:dyDescent="0.25">
      <c r="A37" s="11" t="s">
        <v>87</v>
      </c>
      <c r="B37" s="11" t="s">
        <v>30</v>
      </c>
      <c r="C37" s="3" t="s">
        <v>61</v>
      </c>
      <c r="D37" s="37">
        <v>0</v>
      </c>
      <c r="E37" s="37">
        <v>0</v>
      </c>
      <c r="F37" s="37">
        <v>0</v>
      </c>
      <c r="G37" s="37">
        <v>0</v>
      </c>
      <c r="H37" s="37">
        <v>0</v>
      </c>
      <c r="I37" s="37">
        <v>0</v>
      </c>
      <c r="J37" s="37">
        <v>0</v>
      </c>
      <c r="K37" s="37">
        <v>0</v>
      </c>
      <c r="L37" s="10" t="s">
        <v>92</v>
      </c>
    </row>
    <row r="38" spans="1:12" x14ac:dyDescent="0.25">
      <c r="A38" s="11" t="s">
        <v>87</v>
      </c>
      <c r="B38" s="11" t="s">
        <v>40</v>
      </c>
      <c r="C38" s="3" t="s">
        <v>62</v>
      </c>
      <c r="D38" s="37"/>
      <c r="E38" s="37"/>
      <c r="F38" s="37"/>
      <c r="G38" s="37"/>
      <c r="H38" s="37"/>
      <c r="I38" s="37"/>
      <c r="J38" s="37"/>
      <c r="K38" s="37"/>
      <c r="L38" s="10"/>
    </row>
    <row r="39" spans="1:12" x14ac:dyDescent="0.25">
      <c r="A39" s="12" t="s">
        <v>88</v>
      </c>
      <c r="B39" s="12" t="s">
        <v>27</v>
      </c>
      <c r="C39" s="13" t="s">
        <v>63</v>
      </c>
      <c r="D39" s="24">
        <f>D40+D54+D58+D59+D60+D61+D65</f>
        <v>23570.185113932348</v>
      </c>
      <c r="E39" s="24">
        <f t="shared" ref="E39:K39" si="7">E40+E54+E58+E59+E60+E61+E65</f>
        <v>24643.855559049611</v>
      </c>
      <c r="F39" s="24">
        <f t="shared" si="7"/>
        <v>22760.27319861314</v>
      </c>
      <c r="G39" s="24">
        <f t="shared" si="7"/>
        <v>19511.946243825936</v>
      </c>
      <c r="H39" s="24">
        <f t="shared" si="7"/>
        <v>23760.360116225587</v>
      </c>
      <c r="I39" s="24">
        <f t="shared" si="7"/>
        <v>23961.604165279918</v>
      </c>
      <c r="J39" s="24">
        <f t="shared" si="7"/>
        <v>28498.458305732584</v>
      </c>
      <c r="K39" s="24">
        <f t="shared" si="7"/>
        <v>33134.900727891261</v>
      </c>
      <c r="L39" s="10"/>
    </row>
    <row r="40" spans="1:12" x14ac:dyDescent="0.25">
      <c r="A40" s="12" t="s">
        <v>88</v>
      </c>
      <c r="B40" s="12" t="s">
        <v>14</v>
      </c>
      <c r="C40" s="13" t="s">
        <v>83</v>
      </c>
      <c r="D40" s="24">
        <f>D41+D42+D45+D48+D51+D52+D53</f>
        <v>1437.0362628745459</v>
      </c>
      <c r="E40" s="24">
        <f t="shared" ref="E40:K40" si="8">E41+E42+E45+E48+E51+E52+E53</f>
        <v>1802.2260918315676</v>
      </c>
      <c r="F40" s="24">
        <f t="shared" si="8"/>
        <v>1971.3726604131427</v>
      </c>
      <c r="G40" s="24">
        <f t="shared" si="8"/>
        <v>2827.9987547133687</v>
      </c>
      <c r="H40" s="24">
        <f t="shared" si="8"/>
        <v>6442.8584648250426</v>
      </c>
      <c r="I40" s="24">
        <f t="shared" si="8"/>
        <v>5928.962167141759</v>
      </c>
      <c r="J40" s="24">
        <f t="shared" si="8"/>
        <v>10771.192727821477</v>
      </c>
      <c r="K40" s="24">
        <f t="shared" si="8"/>
        <v>15588.43965110825</v>
      </c>
      <c r="L40" s="10"/>
    </row>
    <row r="41" spans="1:12" x14ac:dyDescent="0.25">
      <c r="A41" s="11" t="s">
        <v>88</v>
      </c>
      <c r="B41" s="11" t="s">
        <v>20</v>
      </c>
      <c r="C41" s="3" t="s">
        <v>46</v>
      </c>
      <c r="D41" s="37"/>
      <c r="E41" s="37"/>
      <c r="F41" s="37"/>
      <c r="G41" s="37"/>
      <c r="H41" s="37"/>
      <c r="I41" s="37"/>
      <c r="J41" s="37"/>
      <c r="K41" s="37"/>
      <c r="L41" s="10"/>
    </row>
    <row r="42" spans="1:12" x14ac:dyDescent="0.25">
      <c r="A42" s="12" t="s">
        <v>88</v>
      </c>
      <c r="B42" s="12" t="s">
        <v>21</v>
      </c>
      <c r="C42" s="13" t="s">
        <v>78</v>
      </c>
      <c r="D42" s="24">
        <f>D43+D44</f>
        <v>1099.1516152196302</v>
      </c>
      <c r="E42" s="24">
        <f t="shared" ref="E42:K42" si="9">E43+E44</f>
        <v>1179.632505213468</v>
      </c>
      <c r="F42" s="24">
        <f t="shared" si="9"/>
        <v>1078.2607301920891</v>
      </c>
      <c r="G42" s="24">
        <f t="shared" si="9"/>
        <v>1393.6733621590013</v>
      </c>
      <c r="H42" s="24">
        <f t="shared" si="9"/>
        <v>2321.9472018824922</v>
      </c>
      <c r="I42" s="24">
        <f t="shared" si="9"/>
        <v>2416.6436958530317</v>
      </c>
      <c r="J42" s="24">
        <f t="shared" si="9"/>
        <v>2558.6465310309864</v>
      </c>
      <c r="K42" s="24">
        <f t="shared" si="9"/>
        <v>2664.6419929812059</v>
      </c>
      <c r="L42" s="10" t="s">
        <v>92</v>
      </c>
    </row>
    <row r="43" spans="1:12" x14ac:dyDescent="0.25">
      <c r="A43" s="11" t="s">
        <v>88</v>
      </c>
      <c r="B43" s="7" t="s">
        <v>31</v>
      </c>
      <c r="C43" s="3" t="s">
        <v>50</v>
      </c>
      <c r="D43" s="37"/>
      <c r="E43" s="37"/>
      <c r="F43" s="37"/>
      <c r="G43" s="37"/>
      <c r="H43" s="37"/>
      <c r="I43" s="37"/>
      <c r="J43" s="37"/>
      <c r="K43" s="37"/>
      <c r="L43" s="10"/>
    </row>
    <row r="44" spans="1:12" x14ac:dyDescent="0.25">
      <c r="A44" s="7" t="s">
        <v>88</v>
      </c>
      <c r="B44" s="7" t="s">
        <v>32</v>
      </c>
      <c r="C44" s="8" t="s">
        <v>51</v>
      </c>
      <c r="D44" s="9">
        <v>1099.1516152196302</v>
      </c>
      <c r="E44" s="9">
        <v>1179.632505213468</v>
      </c>
      <c r="F44" s="9">
        <v>1078.2607301920891</v>
      </c>
      <c r="G44" s="9">
        <v>1393.6733621590013</v>
      </c>
      <c r="H44" s="9">
        <v>2321.9472018824922</v>
      </c>
      <c r="I44" s="9">
        <v>2416.6436958530317</v>
      </c>
      <c r="J44" s="9">
        <v>2558.6465310309864</v>
      </c>
      <c r="K44" s="9">
        <v>2664.6419929812059</v>
      </c>
      <c r="L44" s="10"/>
    </row>
    <row r="45" spans="1:12" x14ac:dyDescent="0.25">
      <c r="A45" s="12" t="s">
        <v>88</v>
      </c>
      <c r="B45" s="12" t="s">
        <v>23</v>
      </c>
      <c r="C45" s="13" t="s">
        <v>79</v>
      </c>
      <c r="D45" s="24">
        <f>D46+D47</f>
        <v>0</v>
      </c>
      <c r="E45" s="24">
        <f t="shared" ref="E45:K45" si="10">E46+E47</f>
        <v>0</v>
      </c>
      <c r="F45" s="24">
        <f t="shared" si="10"/>
        <v>0</v>
      </c>
      <c r="G45" s="24">
        <f t="shared" si="10"/>
        <v>1.1787568437715832</v>
      </c>
      <c r="H45" s="24">
        <f t="shared" si="10"/>
        <v>12.954924673285173</v>
      </c>
      <c r="I45" s="24">
        <f t="shared" si="10"/>
        <v>18.954880223470685</v>
      </c>
      <c r="J45" s="24">
        <f t="shared" si="10"/>
        <v>19.616980074247394</v>
      </c>
      <c r="K45" s="24">
        <f t="shared" si="10"/>
        <v>14.116211721740818</v>
      </c>
      <c r="L45" s="10" t="s">
        <v>92</v>
      </c>
    </row>
    <row r="46" spans="1:12" x14ac:dyDescent="0.25">
      <c r="A46" s="11" t="s">
        <v>88</v>
      </c>
      <c r="B46" s="11" t="s">
        <v>33</v>
      </c>
      <c r="C46" s="3" t="s">
        <v>52</v>
      </c>
      <c r="D46" s="37"/>
      <c r="E46" s="37"/>
      <c r="F46" s="37"/>
      <c r="G46" s="37"/>
      <c r="H46" s="37"/>
      <c r="I46" s="37"/>
      <c r="J46" s="37"/>
      <c r="K46" s="37"/>
      <c r="L46" s="10"/>
    </row>
    <row r="47" spans="1:12" x14ac:dyDescent="0.25">
      <c r="A47" s="11" t="s">
        <v>88</v>
      </c>
      <c r="B47" s="11" t="s">
        <v>34</v>
      </c>
      <c r="C47" s="3" t="s">
        <v>53</v>
      </c>
      <c r="D47" s="37"/>
      <c r="E47" s="37"/>
      <c r="F47" s="37"/>
      <c r="G47" s="37">
        <v>1.1787568437715832</v>
      </c>
      <c r="H47" s="37">
        <v>12.954924673285173</v>
      </c>
      <c r="I47" s="37">
        <v>18.954880223470685</v>
      </c>
      <c r="J47" s="37">
        <v>19.616980074247394</v>
      </c>
      <c r="K47" s="37">
        <v>14.116211721740818</v>
      </c>
      <c r="L47" s="10"/>
    </row>
    <row r="48" spans="1:12" x14ac:dyDescent="0.25">
      <c r="A48" s="12" t="s">
        <v>88</v>
      </c>
      <c r="B48" s="12" t="s">
        <v>24</v>
      </c>
      <c r="C48" s="13" t="s">
        <v>80</v>
      </c>
      <c r="D48" s="24">
        <f>D49+D50</f>
        <v>0</v>
      </c>
      <c r="E48" s="24">
        <f t="shared" ref="E48:K48" si="11">E49+E50</f>
        <v>0</v>
      </c>
      <c r="F48" s="24">
        <f t="shared" si="11"/>
        <v>0</v>
      </c>
      <c r="G48" s="24">
        <f t="shared" si="11"/>
        <v>0</v>
      </c>
      <c r="H48" s="24">
        <f t="shared" si="11"/>
        <v>0</v>
      </c>
      <c r="I48" s="24">
        <f t="shared" si="11"/>
        <v>0</v>
      </c>
      <c r="J48" s="24">
        <f t="shared" si="11"/>
        <v>0</v>
      </c>
      <c r="K48" s="24">
        <f t="shared" si="11"/>
        <v>0</v>
      </c>
      <c r="L48" s="10" t="s">
        <v>92</v>
      </c>
    </row>
    <row r="49" spans="1:13" x14ac:dyDescent="0.25">
      <c r="A49" s="11" t="s">
        <v>88</v>
      </c>
      <c r="B49" s="11" t="s">
        <v>35</v>
      </c>
      <c r="C49" s="3" t="s">
        <v>54</v>
      </c>
      <c r="D49" s="37"/>
      <c r="E49" s="37"/>
      <c r="F49" s="37"/>
      <c r="G49" s="37"/>
      <c r="H49" s="37"/>
      <c r="I49" s="37"/>
      <c r="J49" s="37"/>
      <c r="K49" s="37"/>
      <c r="L49" s="10"/>
    </row>
    <row r="50" spans="1:13" x14ac:dyDescent="0.25">
      <c r="A50" s="11" t="s">
        <v>88</v>
      </c>
      <c r="B50" s="11" t="s">
        <v>36</v>
      </c>
      <c r="C50" s="3" t="s">
        <v>55</v>
      </c>
      <c r="D50" s="37"/>
      <c r="E50" s="37"/>
      <c r="F50" s="37"/>
      <c r="G50" s="37"/>
      <c r="H50" s="37"/>
      <c r="I50" s="37"/>
      <c r="J50" s="37"/>
      <c r="K50" s="37"/>
      <c r="L50" s="10"/>
    </row>
    <row r="51" spans="1:13" x14ac:dyDescent="0.25">
      <c r="A51" s="11" t="s">
        <v>88</v>
      </c>
      <c r="B51" s="11" t="s">
        <v>25</v>
      </c>
      <c r="C51" s="3" t="s">
        <v>47</v>
      </c>
      <c r="D51" s="37">
        <v>337.88464765491568</v>
      </c>
      <c r="E51" s="37">
        <v>622.59358661809961</v>
      </c>
      <c r="F51" s="37">
        <v>893.11193022105363</v>
      </c>
      <c r="G51" s="37">
        <v>1433.146635710596</v>
      </c>
      <c r="H51" s="37">
        <v>2316.1619502070221</v>
      </c>
      <c r="I51" s="37">
        <v>1452.6517108687397</v>
      </c>
      <c r="J51" s="37">
        <v>5958.7571592079003</v>
      </c>
      <c r="K51" s="37">
        <v>10492.892752653341</v>
      </c>
      <c r="L51" s="10" t="s">
        <v>208</v>
      </c>
      <c r="M51" s="15"/>
    </row>
    <row r="52" spans="1:13" x14ac:dyDescent="0.25">
      <c r="A52" s="11" t="s">
        <v>88</v>
      </c>
      <c r="B52" s="11" t="s">
        <v>26</v>
      </c>
      <c r="C52" s="3" t="s">
        <v>48</v>
      </c>
      <c r="D52" s="37"/>
      <c r="E52" s="37"/>
      <c r="F52" s="37"/>
      <c r="G52" s="37"/>
      <c r="H52" s="37"/>
      <c r="I52" s="37"/>
      <c r="J52" s="37"/>
      <c r="K52" s="37"/>
      <c r="L52" s="10" t="s">
        <v>92</v>
      </c>
    </row>
    <row r="53" spans="1:13" x14ac:dyDescent="0.25">
      <c r="A53" s="11" t="s">
        <v>88</v>
      </c>
      <c r="B53" s="11" t="s">
        <v>41</v>
      </c>
      <c r="C53" s="3" t="s">
        <v>49</v>
      </c>
      <c r="D53" s="37"/>
      <c r="E53" s="37"/>
      <c r="F53" s="37"/>
      <c r="G53" s="37"/>
      <c r="H53" s="37">
        <v>1791.7943880622431</v>
      </c>
      <c r="I53" s="37">
        <v>2040.7118801965169</v>
      </c>
      <c r="J53" s="37">
        <v>2234.1720575083432</v>
      </c>
      <c r="K53" s="37">
        <v>2416.7886937519629</v>
      </c>
      <c r="L53" s="10" t="s">
        <v>210</v>
      </c>
    </row>
    <row r="54" spans="1:13" x14ac:dyDescent="0.25">
      <c r="A54" s="12" t="s">
        <v>88</v>
      </c>
      <c r="B54" s="12" t="s">
        <v>15</v>
      </c>
      <c r="C54" s="13" t="s">
        <v>81</v>
      </c>
      <c r="D54" s="24">
        <f>D55+D56+D57</f>
        <v>0</v>
      </c>
      <c r="E54" s="24">
        <f t="shared" ref="E54:K54" si="12">E55+E56+E57</f>
        <v>0</v>
      </c>
      <c r="F54" s="24">
        <f t="shared" si="12"/>
        <v>0</v>
      </c>
      <c r="G54" s="24">
        <f t="shared" si="12"/>
        <v>0</v>
      </c>
      <c r="H54" s="24">
        <f t="shared" si="12"/>
        <v>0</v>
      </c>
      <c r="I54" s="24">
        <f t="shared" si="12"/>
        <v>0</v>
      </c>
      <c r="J54" s="24">
        <f t="shared" si="12"/>
        <v>0</v>
      </c>
      <c r="K54" s="24">
        <f t="shared" si="12"/>
        <v>0</v>
      </c>
      <c r="L54" s="10"/>
    </row>
    <row r="55" spans="1:13" x14ac:dyDescent="0.25">
      <c r="A55" s="11" t="s">
        <v>88</v>
      </c>
      <c r="B55" s="11" t="s">
        <v>37</v>
      </c>
      <c r="C55" s="3" t="s">
        <v>56</v>
      </c>
      <c r="D55" s="37"/>
      <c r="E55" s="37"/>
      <c r="F55" s="37"/>
      <c r="G55" s="37"/>
      <c r="H55" s="37"/>
      <c r="I55" s="37"/>
      <c r="J55" s="37"/>
      <c r="K55" s="37"/>
      <c r="L55" s="10"/>
    </row>
    <row r="56" spans="1:13" x14ac:dyDescent="0.25">
      <c r="A56" s="7" t="s">
        <v>88</v>
      </c>
      <c r="B56" s="7" t="s">
        <v>38</v>
      </c>
      <c r="C56" s="8" t="s">
        <v>57</v>
      </c>
      <c r="D56" s="9"/>
      <c r="E56" s="9"/>
      <c r="F56" s="9"/>
      <c r="G56" s="9"/>
      <c r="H56" s="9"/>
      <c r="I56" s="9"/>
      <c r="J56" s="9"/>
      <c r="K56" s="9"/>
      <c r="L56" s="10" t="s">
        <v>92</v>
      </c>
    </row>
    <row r="57" spans="1:13" x14ac:dyDescent="0.25">
      <c r="A57" s="11" t="s">
        <v>88</v>
      </c>
      <c r="B57" s="11" t="s">
        <v>39</v>
      </c>
      <c r="C57" s="3" t="s">
        <v>58</v>
      </c>
      <c r="D57" s="37"/>
      <c r="E57" s="37"/>
      <c r="F57" s="37"/>
      <c r="G57" s="37"/>
      <c r="H57" s="37"/>
      <c r="I57" s="37"/>
      <c r="J57" s="37"/>
      <c r="K57" s="37"/>
      <c r="L57" s="10" t="s">
        <v>92</v>
      </c>
    </row>
    <row r="58" spans="1:13" x14ac:dyDescent="0.25">
      <c r="A58" s="11" t="s">
        <v>88</v>
      </c>
      <c r="B58" s="11" t="s">
        <v>16</v>
      </c>
      <c r="C58" s="3" t="s">
        <v>44</v>
      </c>
      <c r="D58" s="37">
        <v>0</v>
      </c>
      <c r="E58" s="37">
        <v>864.02670129442402</v>
      </c>
      <c r="F58" s="37">
        <v>942.91724295759423</v>
      </c>
      <c r="G58" s="37">
        <v>956.23695835223248</v>
      </c>
      <c r="H58" s="37">
        <v>1256.9335033628004</v>
      </c>
      <c r="I58" s="37">
        <v>1586.0953966962729</v>
      </c>
      <c r="J58" s="37">
        <v>1991.3745697770034</v>
      </c>
      <c r="K58" s="37">
        <v>2120.5295660935385</v>
      </c>
      <c r="L58" s="10" t="s">
        <v>211</v>
      </c>
    </row>
    <row r="59" spans="1:13" x14ac:dyDescent="0.25">
      <c r="A59" s="11" t="s">
        <v>88</v>
      </c>
      <c r="B59" s="11" t="s">
        <v>17</v>
      </c>
      <c r="C59" s="3" t="s">
        <v>45</v>
      </c>
      <c r="D59" s="37">
        <v>0</v>
      </c>
      <c r="E59" s="37">
        <v>1311.8750622273972</v>
      </c>
      <c r="F59" s="37">
        <v>1294.5455744014976</v>
      </c>
      <c r="G59" s="37">
        <v>867.91501464184353</v>
      </c>
      <c r="H59" s="37">
        <v>1125.0989998179136</v>
      </c>
      <c r="I59" s="37">
        <v>1516.7575096143034</v>
      </c>
      <c r="J59" s="37">
        <v>1895.3813699600321</v>
      </c>
      <c r="K59" s="37">
        <v>2373.6623917614788</v>
      </c>
      <c r="L59" s="10" t="s">
        <v>211</v>
      </c>
    </row>
    <row r="60" spans="1:13" x14ac:dyDescent="0.25">
      <c r="A60" s="11" t="s">
        <v>88</v>
      </c>
      <c r="B60" s="11" t="s">
        <v>18</v>
      </c>
      <c r="C60" s="3" t="s">
        <v>43</v>
      </c>
      <c r="D60" s="37">
        <v>0</v>
      </c>
      <c r="E60" s="37">
        <v>18.643050048153231</v>
      </c>
      <c r="F60" s="37">
        <v>23.541588946080068</v>
      </c>
      <c r="G60" s="37">
        <v>42.612092849929482</v>
      </c>
      <c r="H60" s="37">
        <v>48.309067469991398</v>
      </c>
      <c r="I60" s="37">
        <v>52.624528840596078</v>
      </c>
      <c r="J60" s="37">
        <v>54.69951657678849</v>
      </c>
      <c r="K60" s="37">
        <v>39.884856284046244</v>
      </c>
      <c r="L60" s="10" t="s">
        <v>211</v>
      </c>
    </row>
    <row r="61" spans="1:13" x14ac:dyDescent="0.25">
      <c r="A61" s="12" t="s">
        <v>88</v>
      </c>
      <c r="B61" s="12" t="s">
        <v>19</v>
      </c>
      <c r="C61" s="13" t="s">
        <v>82</v>
      </c>
      <c r="D61" s="24">
        <f>D62+D63+D64</f>
        <v>22133.148851057802</v>
      </c>
      <c r="E61" s="24">
        <f t="shared" ref="E61:K61" si="13">E62+E63+E64</f>
        <v>20647.084653648068</v>
      </c>
      <c r="F61" s="24">
        <f t="shared" si="13"/>
        <v>18527.896131894828</v>
      </c>
      <c r="G61" s="24">
        <f t="shared" si="13"/>
        <v>14817.183423268561</v>
      </c>
      <c r="H61" s="24">
        <f t="shared" si="13"/>
        <v>14887.160080749842</v>
      </c>
      <c r="I61" s="24">
        <f t="shared" si="13"/>
        <v>14877.164562986987</v>
      </c>
      <c r="J61" s="24">
        <f t="shared" si="13"/>
        <v>13785.810121597282</v>
      </c>
      <c r="K61" s="24">
        <f t="shared" si="13"/>
        <v>13012.384262643944</v>
      </c>
      <c r="L61" s="10"/>
    </row>
    <row r="62" spans="1:13" x14ac:dyDescent="0.25">
      <c r="A62" s="11" t="s">
        <v>88</v>
      </c>
      <c r="B62" s="11" t="s">
        <v>28</v>
      </c>
      <c r="C62" s="3" t="s">
        <v>59</v>
      </c>
      <c r="D62" s="37"/>
      <c r="E62" s="37"/>
      <c r="F62" s="37"/>
      <c r="G62" s="37"/>
      <c r="H62" s="37"/>
      <c r="I62" s="37"/>
      <c r="J62" s="37"/>
      <c r="K62" s="37"/>
      <c r="L62" s="10"/>
    </row>
    <row r="63" spans="1:13" x14ac:dyDescent="0.25">
      <c r="A63" s="11" t="s">
        <v>88</v>
      </c>
      <c r="B63" s="11" t="s">
        <v>29</v>
      </c>
      <c r="C63" s="3" t="s">
        <v>60</v>
      </c>
      <c r="D63" s="37">
        <v>22133.148851057802</v>
      </c>
      <c r="E63" s="37">
        <v>20647.084653648068</v>
      </c>
      <c r="F63" s="37">
        <v>18527.896131894828</v>
      </c>
      <c r="G63" s="37">
        <v>14817.183423268561</v>
      </c>
      <c r="H63" s="37">
        <v>14887.160080749842</v>
      </c>
      <c r="I63" s="37">
        <v>14877.164562986987</v>
      </c>
      <c r="J63" s="37">
        <v>13785.810121597282</v>
      </c>
      <c r="K63" s="37">
        <v>13012.384262643944</v>
      </c>
      <c r="L63" s="10" t="s">
        <v>92</v>
      </c>
    </row>
    <row r="64" spans="1:13" x14ac:dyDescent="0.25">
      <c r="A64" s="11" t="s">
        <v>88</v>
      </c>
      <c r="B64" s="11" t="s">
        <v>30</v>
      </c>
      <c r="C64" s="3" t="s">
        <v>61</v>
      </c>
      <c r="D64" s="37">
        <v>0</v>
      </c>
      <c r="E64" s="37">
        <v>0</v>
      </c>
      <c r="F64" s="37">
        <v>0</v>
      </c>
      <c r="G64" s="37">
        <v>0</v>
      </c>
      <c r="H64" s="37">
        <v>0</v>
      </c>
      <c r="I64" s="37">
        <v>0</v>
      </c>
      <c r="J64" s="37">
        <v>0</v>
      </c>
      <c r="K64" s="37">
        <v>0</v>
      </c>
      <c r="L64" s="10" t="s">
        <v>92</v>
      </c>
    </row>
    <row r="65" spans="1:12" x14ac:dyDescent="0.25">
      <c r="A65" s="11" t="s">
        <v>88</v>
      </c>
      <c r="B65" s="11" t="s">
        <v>40</v>
      </c>
      <c r="C65" s="3" t="s">
        <v>62</v>
      </c>
      <c r="D65" s="37"/>
      <c r="E65" s="37"/>
      <c r="F65" s="37"/>
      <c r="G65" s="37"/>
      <c r="H65" s="37"/>
      <c r="I65" s="37"/>
      <c r="J65" s="37"/>
      <c r="K65" s="37"/>
      <c r="L65" s="10"/>
    </row>
    <row r="66" spans="1:12" x14ac:dyDescent="0.25">
      <c r="A66" s="7" t="s">
        <v>89</v>
      </c>
      <c r="B66" s="50" t="s">
        <v>85</v>
      </c>
      <c r="C66" s="8"/>
      <c r="D66" s="30">
        <v>0.21229700000000001</v>
      </c>
      <c r="E66" s="30">
        <v>0.23457599999999998</v>
      </c>
      <c r="F66" s="30">
        <v>0.23746800000000001</v>
      </c>
      <c r="G66" s="30">
        <v>0.22555800000000001</v>
      </c>
      <c r="H66" s="30">
        <v>0.24606500000000001</v>
      </c>
      <c r="I66" s="30">
        <v>8.4284999999999985E-2</v>
      </c>
      <c r="J66" s="30">
        <v>0.32010299999999997</v>
      </c>
      <c r="K66" s="30">
        <v>0.348939</v>
      </c>
      <c r="L66" s="10" t="s">
        <v>160</v>
      </c>
    </row>
    <row r="67" spans="1:12" x14ac:dyDescent="0.25">
      <c r="A67" s="7" t="s">
        <v>89</v>
      </c>
      <c r="B67" s="51" t="s">
        <v>86</v>
      </c>
      <c r="C67" s="8"/>
      <c r="D67" s="9"/>
      <c r="E67" s="9"/>
      <c r="F67" s="9"/>
      <c r="G67" s="9"/>
      <c r="H67" s="9"/>
      <c r="I67" s="9"/>
      <c r="J67" s="9"/>
      <c r="K67" s="9"/>
      <c r="L67" s="10" t="s">
        <v>92</v>
      </c>
    </row>
    <row r="68" spans="1:12" x14ac:dyDescent="0.25">
      <c r="A68" s="7" t="s">
        <v>90</v>
      </c>
      <c r="B68" s="50" t="s">
        <v>85</v>
      </c>
      <c r="C68" s="8"/>
      <c r="D68" s="9">
        <v>321040.87650419015</v>
      </c>
      <c r="E68" s="9">
        <v>328798.22841219342</v>
      </c>
      <c r="F68" s="9">
        <v>360251.10281394835</v>
      </c>
      <c r="G68" s="9">
        <v>439098.64051651955</v>
      </c>
      <c r="H68" s="9">
        <v>473407.55927983584</v>
      </c>
      <c r="I68" s="9">
        <v>172066.22075718883</v>
      </c>
      <c r="J68" s="9">
        <v>554627.01474325825</v>
      </c>
      <c r="K68" s="9">
        <v>656222.93167764798</v>
      </c>
      <c r="L68" s="10" t="s">
        <v>92</v>
      </c>
    </row>
    <row r="69" spans="1:12" x14ac:dyDescent="0.25">
      <c r="A69" s="7" t="s">
        <v>90</v>
      </c>
      <c r="B69" s="11" t="s">
        <v>86</v>
      </c>
      <c r="C69" s="8"/>
      <c r="D69" s="9"/>
      <c r="E69" s="9"/>
      <c r="F69" s="9"/>
      <c r="G69" s="9"/>
      <c r="H69" s="9"/>
      <c r="I69" s="9"/>
      <c r="J69" s="9"/>
      <c r="K69" s="9"/>
      <c r="L69" s="10" t="s">
        <v>92</v>
      </c>
    </row>
    <row r="71" spans="1:12" ht="14.4" x14ac:dyDescent="0.3">
      <c r="B71" s="17"/>
      <c r="C71" s="18"/>
      <c r="D71" s="19"/>
      <c r="E71" s="19"/>
      <c r="F71" s="19"/>
      <c r="G71" s="19"/>
      <c r="H71" s="19"/>
      <c r="I71" s="19"/>
      <c r="J71" s="19"/>
      <c r="K71" s="19"/>
    </row>
    <row r="72" spans="1:12" ht="14.4" x14ac:dyDescent="0.3">
      <c r="A72" s="20" t="s">
        <v>64</v>
      </c>
      <c r="B72" s="17"/>
      <c r="C72" s="18"/>
      <c r="D72" s="4">
        <v>2017</v>
      </c>
      <c r="E72" s="4">
        <v>2018</v>
      </c>
      <c r="F72" s="4">
        <v>2019</v>
      </c>
      <c r="G72" s="4">
        <v>2020</v>
      </c>
      <c r="H72" s="4">
        <v>2021</v>
      </c>
      <c r="I72" s="4">
        <v>2022</v>
      </c>
      <c r="J72" s="4">
        <v>2023</v>
      </c>
      <c r="K72" s="4">
        <v>2024</v>
      </c>
      <c r="L72" s="5" t="s">
        <v>22</v>
      </c>
    </row>
    <row r="73" spans="1:12" ht="14.4" x14ac:dyDescent="0.3">
      <c r="A73" s="11" t="s">
        <v>66</v>
      </c>
      <c r="B73" s="27"/>
      <c r="C73" s="28"/>
      <c r="D73" s="25">
        <f>IFERROR(D39/D3,"")</f>
        <v>0.59831376589793861</v>
      </c>
      <c r="E73" s="25">
        <f t="shared" ref="E73:J73" si="14">IFERROR(E39/E3,"")</f>
        <v>0.60561656971235511</v>
      </c>
      <c r="F73" s="25">
        <f t="shared" si="14"/>
        <v>0.58725689898855427</v>
      </c>
      <c r="G73" s="25">
        <f t="shared" si="14"/>
        <v>0.53981297812795892</v>
      </c>
      <c r="H73" s="25">
        <f t="shared" si="14"/>
        <v>0.58981969796972333</v>
      </c>
      <c r="I73" s="25">
        <f t="shared" si="14"/>
        <v>0.56925247654512967</v>
      </c>
      <c r="J73" s="25">
        <f t="shared" si="14"/>
        <v>0.66012624112090779</v>
      </c>
      <c r="K73" s="25">
        <f>IFERROR(K39/K3,"")</f>
        <v>0.73735902608453519</v>
      </c>
      <c r="L73" s="10"/>
    </row>
    <row r="74" spans="1:12" ht="14.4" x14ac:dyDescent="0.3">
      <c r="A74" s="11" t="s">
        <v>65</v>
      </c>
      <c r="B74" s="27" t="s">
        <v>75</v>
      </c>
      <c r="C74" s="28"/>
      <c r="D74" s="25">
        <f>IFERROR(D12/D2,"")</f>
        <v>2.879517645818944</v>
      </c>
      <c r="E74" s="25">
        <f t="shared" ref="E74:K74" si="15">IFERROR(E12/E2,"")</f>
        <v>17.423044453660534</v>
      </c>
      <c r="F74" s="25">
        <f t="shared" si="15"/>
        <v>20.096882747625397</v>
      </c>
      <c r="G74" s="25">
        <f t="shared" si="15"/>
        <v>19.313648867769963</v>
      </c>
      <c r="H74" s="25">
        <f t="shared" si="15"/>
        <v>50.486531609509704</v>
      </c>
      <c r="I74" s="25">
        <f t="shared" si="15"/>
        <v>60.800013005616499</v>
      </c>
      <c r="J74" s="25">
        <f t="shared" si="15"/>
        <v>85.735354473887767</v>
      </c>
      <c r="K74" s="25">
        <f t="shared" si="15"/>
        <v>125.44127618549868</v>
      </c>
      <c r="L74" s="10"/>
    </row>
    <row r="75" spans="1:12" ht="14.4" x14ac:dyDescent="0.3">
      <c r="A75" s="11" t="s">
        <v>65</v>
      </c>
      <c r="B75" s="27" t="s">
        <v>68</v>
      </c>
      <c r="C75" s="28"/>
      <c r="D75" s="25">
        <f>IFERROR(D13/D2,"")</f>
        <v>0.40995852640022956</v>
      </c>
      <c r="E75" s="25">
        <f t="shared" ref="E75:K75" si="16">IFERROR(E13/E2,"")</f>
        <v>0.77857468876081259</v>
      </c>
      <c r="F75" s="25">
        <f t="shared" si="16"/>
        <v>1.2315701368395369</v>
      </c>
      <c r="G75" s="25">
        <f t="shared" si="16"/>
        <v>2.5912036906992544</v>
      </c>
      <c r="H75" s="25">
        <f t="shared" si="16"/>
        <v>28.109167664352967</v>
      </c>
      <c r="I75" s="25">
        <f t="shared" si="16"/>
        <v>31.072659311917914</v>
      </c>
      <c r="J75" s="25">
        <f t="shared" si="16"/>
        <v>46.853731675099993</v>
      </c>
      <c r="K75" s="25">
        <f t="shared" si="16"/>
        <v>75.599716961899261</v>
      </c>
      <c r="L75" s="10"/>
    </row>
    <row r="76" spans="1:12" ht="14.4" x14ac:dyDescent="0.3">
      <c r="A76" s="11" t="s">
        <v>65</v>
      </c>
      <c r="B76" s="27" t="s">
        <v>69</v>
      </c>
      <c r="C76" s="28"/>
      <c r="D76" s="25">
        <f>IFERROR(D27/D2,"")</f>
        <v>0</v>
      </c>
      <c r="E76" s="25">
        <f t="shared" ref="E76:K76" si="17">IFERROR(E27/E2,"")</f>
        <v>0</v>
      </c>
      <c r="F76" s="25">
        <f t="shared" si="17"/>
        <v>0</v>
      </c>
      <c r="G76" s="25">
        <f t="shared" si="17"/>
        <v>1.6590645706161797E-2</v>
      </c>
      <c r="H76" s="25">
        <f t="shared" si="17"/>
        <v>0</v>
      </c>
      <c r="I76" s="25">
        <f t="shared" si="17"/>
        <v>0</v>
      </c>
      <c r="J76" s="25">
        <f t="shared" si="17"/>
        <v>0</v>
      </c>
      <c r="K76" s="25">
        <f t="shared" si="17"/>
        <v>0</v>
      </c>
      <c r="L76" s="10"/>
    </row>
    <row r="77" spans="1:12" ht="14.4" x14ac:dyDescent="0.3">
      <c r="A77" s="11" t="s">
        <v>65</v>
      </c>
      <c r="B77" s="11" t="s">
        <v>71</v>
      </c>
      <c r="C77" s="28"/>
      <c r="D77" s="25">
        <f>IFERROR(D31/D2,"")</f>
        <v>0</v>
      </c>
      <c r="E77" s="25">
        <f t="shared" ref="E77:K77" si="18">IFERROR(E31/E2,"")</f>
        <v>7.7017028834095242</v>
      </c>
      <c r="F77" s="25">
        <f t="shared" si="18"/>
        <v>9.4485655197975849</v>
      </c>
      <c r="G77" s="25">
        <f t="shared" si="18"/>
        <v>9.4900339026396594</v>
      </c>
      <c r="H77" s="25">
        <f t="shared" si="18"/>
        <v>13.611622152421244</v>
      </c>
      <c r="I77" s="25">
        <f t="shared" si="18"/>
        <v>18.575900804464577</v>
      </c>
      <c r="J77" s="25">
        <f t="shared" si="18"/>
        <v>25.090738209515802</v>
      </c>
      <c r="K77" s="25">
        <f t="shared" si="18"/>
        <v>30.50256043627855</v>
      </c>
      <c r="L77" s="10"/>
    </row>
    <row r="78" spans="1:12" ht="14.4" x14ac:dyDescent="0.3">
      <c r="A78" s="11" t="s">
        <v>65</v>
      </c>
      <c r="B78" s="11" t="s">
        <v>70</v>
      </c>
      <c r="C78" s="28"/>
      <c r="D78" s="25">
        <f>IFERROR(D32/D2,"")</f>
        <v>0</v>
      </c>
      <c r="E78" s="25">
        <f t="shared" ref="E78:K78" si="19">IFERROR(E32/E2,"")</f>
        <v>6.3814565073976794</v>
      </c>
      <c r="F78" s="25">
        <f t="shared" si="19"/>
        <v>6.9066778829894764</v>
      </c>
      <c r="G78" s="25">
        <f t="shared" si="19"/>
        <v>4.8308665465786982</v>
      </c>
      <c r="H78" s="25">
        <f t="shared" si="19"/>
        <v>6.2461350476155042</v>
      </c>
      <c r="I78" s="25">
        <f t="shared" si="19"/>
        <v>8.765330654642824</v>
      </c>
      <c r="J78" s="25">
        <f t="shared" si="19"/>
        <v>11.586836652744459</v>
      </c>
      <c r="K78" s="25">
        <f t="shared" si="19"/>
        <v>17.352166305288023</v>
      </c>
      <c r="L78" s="10"/>
    </row>
    <row r="79" spans="1:12" ht="14.4" x14ac:dyDescent="0.3">
      <c r="A79" s="11" t="s">
        <v>65</v>
      </c>
      <c r="B79" s="11" t="s">
        <v>72</v>
      </c>
      <c r="C79" s="28"/>
      <c r="D79" s="25">
        <f>IFERROR(D33/D2,"")</f>
        <v>0</v>
      </c>
      <c r="E79" s="25">
        <f t="shared" ref="E79:K79" si="20">IFERROR(E33/E2,"")</f>
        <v>0.21458014877013723</v>
      </c>
      <c r="F79" s="25">
        <f t="shared" si="20"/>
        <v>0.36463340442701025</v>
      </c>
      <c r="G79" s="25">
        <f t="shared" si="20"/>
        <v>0.70211513542540183</v>
      </c>
      <c r="H79" s="25">
        <f t="shared" si="20"/>
        <v>0.84816046130475686</v>
      </c>
      <c r="I79" s="25">
        <f t="shared" si="20"/>
        <v>0.85773243589812442</v>
      </c>
      <c r="J79" s="25">
        <f t="shared" si="20"/>
        <v>0.85844213994188634</v>
      </c>
      <c r="K79" s="25">
        <f t="shared" si="20"/>
        <v>0.71499858886298284</v>
      </c>
      <c r="L79" s="10"/>
    </row>
    <row r="80" spans="1:12" x14ac:dyDescent="0.25">
      <c r="A80" s="11" t="s">
        <v>65</v>
      </c>
      <c r="B80" s="11" t="s">
        <v>73</v>
      </c>
      <c r="C80" s="3"/>
      <c r="D80" s="26">
        <f>IFERROR(D34/D2,"")</f>
        <v>2.4695591194187148</v>
      </c>
      <c r="E80" s="26">
        <f t="shared" ref="E80:K80" si="21">IFERROR(E34/E2,"")</f>
        <v>2.3467302253223798</v>
      </c>
      <c r="F80" s="26">
        <f t="shared" si="21"/>
        <v>2.1454358035717864</v>
      </c>
      <c r="G80" s="26">
        <f t="shared" si="21"/>
        <v>1.6828389467207883</v>
      </c>
      <c r="H80" s="26">
        <f t="shared" si="21"/>
        <v>1.671446283815234</v>
      </c>
      <c r="I80" s="26">
        <f t="shared" si="21"/>
        <v>1.5283897986930552</v>
      </c>
      <c r="J80" s="26">
        <f t="shared" si="21"/>
        <v>1.3456057965856227</v>
      </c>
      <c r="K80" s="26">
        <f t="shared" si="21"/>
        <v>1.2718338931698527</v>
      </c>
      <c r="L80" s="10"/>
    </row>
    <row r="81" spans="1:12" x14ac:dyDescent="0.25">
      <c r="A81" s="11" t="s">
        <v>65</v>
      </c>
      <c r="B81" s="11" t="s">
        <v>74</v>
      </c>
      <c r="C81" s="3"/>
      <c r="D81" s="26">
        <f>IFERROR(D38/D2,"")</f>
        <v>0</v>
      </c>
      <c r="E81" s="26">
        <f t="shared" ref="E81:K81" si="22">IFERROR(E38/E2,"")</f>
        <v>0</v>
      </c>
      <c r="F81" s="26">
        <f t="shared" si="22"/>
        <v>0</v>
      </c>
      <c r="G81" s="26">
        <f t="shared" si="22"/>
        <v>0</v>
      </c>
      <c r="H81" s="26">
        <f t="shared" si="22"/>
        <v>0</v>
      </c>
      <c r="I81" s="26">
        <f t="shared" si="22"/>
        <v>0</v>
      </c>
      <c r="J81" s="26">
        <f t="shared" si="22"/>
        <v>0</v>
      </c>
      <c r="K81" s="26">
        <f t="shared" si="22"/>
        <v>0</v>
      </c>
      <c r="L81" s="10"/>
    </row>
    <row r="82" spans="1:12" x14ac:dyDescent="0.25">
      <c r="A82" s="11" t="s">
        <v>65</v>
      </c>
      <c r="B82" s="11" t="s">
        <v>76</v>
      </c>
      <c r="C82" s="3"/>
      <c r="D82" s="26">
        <f>IFERROR((D17+D20+D23+D24+D25)/D2,"")</f>
        <v>0.40995852640022956</v>
      </c>
      <c r="E82" s="84">
        <f t="shared" ref="E82:G82" si="23">IFERROR((E17+E20+E23+E24+E25)/E2,"")</f>
        <v>0.77857468876081259</v>
      </c>
      <c r="F82" s="84">
        <f t="shared" si="23"/>
        <v>1.2315701368395369</v>
      </c>
      <c r="G82" s="84">
        <f t="shared" si="23"/>
        <v>2.5912036906992544</v>
      </c>
      <c r="H82" s="84">
        <f>IFERROR((H17+H20+H23+H24+H25)/H2,"")</f>
        <v>5.266669329023113</v>
      </c>
      <c r="I82" s="26">
        <f>IFERROR((I17+I20+I23+I24+I25)/I2,"")</f>
        <v>4.2006209549251858</v>
      </c>
      <c r="J82" s="26">
        <f>IFERROR((J17+J20+J23+J24+J25)/J2,"")</f>
        <v>15.828066390852626</v>
      </c>
      <c r="K82" s="26">
        <f>IFERROR((K17+K20+K23+K24+K25)/K2,"")</f>
        <v>35.655750963397679</v>
      </c>
      <c r="L82" s="10"/>
    </row>
    <row r="83" spans="1:12" ht="14.4" x14ac:dyDescent="0.3">
      <c r="A83" s="11" t="s">
        <v>67</v>
      </c>
      <c r="B83" s="27" t="s">
        <v>68</v>
      </c>
      <c r="C83" s="3"/>
      <c r="D83" s="26">
        <f>IFERROR(D40/D13,"")</f>
        <v>834.95367365961704</v>
      </c>
      <c r="E83" s="26">
        <f t="shared" ref="E83:K83" si="24">IFERROR(E40/E13,"")</f>
        <v>539.24847164724747</v>
      </c>
      <c r="F83" s="26">
        <f t="shared" si="24"/>
        <v>364.86651027441673</v>
      </c>
      <c r="G83" s="26">
        <f t="shared" si="24"/>
        <v>243.56041689443356</v>
      </c>
      <c r="H83" s="26">
        <f t="shared" si="24"/>
        <v>50.100413432054836</v>
      </c>
      <c r="I83" s="26">
        <f t="shared" si="24"/>
        <v>40.866195503388198</v>
      </c>
      <c r="J83" s="26">
        <f t="shared" si="24"/>
        <v>48.260245376135273</v>
      </c>
      <c r="K83" s="26">
        <f t="shared" si="24"/>
        <v>42.441048135240095</v>
      </c>
      <c r="L83" s="10"/>
    </row>
    <row r="84" spans="1:12" ht="14.4" x14ac:dyDescent="0.3">
      <c r="A84" s="11" t="s">
        <v>67</v>
      </c>
      <c r="B84" s="27" t="s">
        <v>69</v>
      </c>
      <c r="C84" s="3"/>
      <c r="D84" s="26" t="str">
        <f>IFERROR(D54/D27,"")</f>
        <v/>
      </c>
      <c r="E84" s="26" t="str">
        <f t="shared" ref="E84:K84" si="25">IFERROR(E54/E27,"")</f>
        <v/>
      </c>
      <c r="F84" s="26" t="str">
        <f t="shared" si="25"/>
        <v/>
      </c>
      <c r="G84" s="26">
        <f t="shared" si="25"/>
        <v>0</v>
      </c>
      <c r="H84" s="26" t="str">
        <f t="shared" si="25"/>
        <v/>
      </c>
      <c r="I84" s="26" t="str">
        <f t="shared" si="25"/>
        <v/>
      </c>
      <c r="J84" s="26" t="str">
        <f t="shared" si="25"/>
        <v/>
      </c>
      <c r="K84" s="26" t="str">
        <f t="shared" si="25"/>
        <v/>
      </c>
      <c r="L84" s="10"/>
    </row>
    <row r="85" spans="1:12" x14ac:dyDescent="0.25">
      <c r="A85" s="11" t="s">
        <v>67</v>
      </c>
      <c r="B85" s="11" t="s">
        <v>71</v>
      </c>
      <c r="C85" s="3"/>
      <c r="D85" s="26" t="str">
        <f>IFERROR(D58/D31,"")</f>
        <v/>
      </c>
      <c r="E85" s="26">
        <f t="shared" ref="E85:K88" si="26">IFERROR(E58/E31,"")</f>
        <v>26.134869401965979</v>
      </c>
      <c r="F85" s="26">
        <f t="shared" si="26"/>
        <v>22.747418718368255</v>
      </c>
      <c r="G85" s="26">
        <f t="shared" si="26"/>
        <v>22.48675611008435</v>
      </c>
      <c r="H85" s="26">
        <f t="shared" si="26"/>
        <v>20.184273496241538</v>
      </c>
      <c r="I85" s="26">
        <f t="shared" si="26"/>
        <v>18.287038280012563</v>
      </c>
      <c r="J85" s="26">
        <f t="shared" si="26"/>
        <v>16.661321040564605</v>
      </c>
      <c r="K85" s="26">
        <f t="shared" si="26"/>
        <v>14.309078301002252</v>
      </c>
      <c r="L85" s="10"/>
    </row>
    <row r="86" spans="1:12" x14ac:dyDescent="0.25">
      <c r="A86" s="11" t="s">
        <v>67</v>
      </c>
      <c r="B86" s="11" t="s">
        <v>70</v>
      </c>
      <c r="C86" s="3"/>
      <c r="D86" s="26" t="str">
        <f>IFERROR(D59/D32,"")</f>
        <v/>
      </c>
      <c r="E86" s="26">
        <f t="shared" si="26"/>
        <v>47.890855335012631</v>
      </c>
      <c r="F86" s="26">
        <f t="shared" si="26"/>
        <v>42.724064877616037</v>
      </c>
      <c r="G86" s="26">
        <f t="shared" si="26"/>
        <v>40.094168371613783</v>
      </c>
      <c r="H86" s="26">
        <f t="shared" si="26"/>
        <v>39.372235439791226</v>
      </c>
      <c r="I86" s="26">
        <f t="shared" si="26"/>
        <v>37.06054510078765</v>
      </c>
      <c r="J86" s="26">
        <f t="shared" si="26"/>
        <v>34.340106532558941</v>
      </c>
      <c r="K86" s="26">
        <f t="shared" si="26"/>
        <v>28.155864851053494</v>
      </c>
      <c r="L86" s="10"/>
    </row>
    <row r="87" spans="1:12" x14ac:dyDescent="0.25">
      <c r="A87" s="11" t="s">
        <v>67</v>
      </c>
      <c r="B87" s="11" t="s">
        <v>72</v>
      </c>
      <c r="C87" s="3"/>
      <c r="D87" s="26" t="str">
        <f>IFERROR(D60/D33,"")</f>
        <v/>
      </c>
      <c r="E87" s="26">
        <f t="shared" si="26"/>
        <v>20.23985301165472</v>
      </c>
      <c r="F87" s="26">
        <f t="shared" si="26"/>
        <v>14.716473177118408</v>
      </c>
      <c r="G87" s="26">
        <f t="shared" si="26"/>
        <v>13.544206854134844</v>
      </c>
      <c r="H87" s="26">
        <f t="shared" si="26"/>
        <v>12.449770217284099</v>
      </c>
      <c r="I87" s="26">
        <f t="shared" si="26"/>
        <v>13.140150502100841</v>
      </c>
      <c r="J87" s="26">
        <f t="shared" si="26"/>
        <v>13.3764963288379</v>
      </c>
      <c r="K87" s="26">
        <f t="shared" si="26"/>
        <v>11.481707297033786</v>
      </c>
      <c r="L87" s="10"/>
    </row>
    <row r="88" spans="1:12" x14ac:dyDescent="0.25">
      <c r="A88" s="11" t="s">
        <v>67</v>
      </c>
      <c r="B88" s="11" t="s">
        <v>73</v>
      </c>
      <c r="C88" s="3"/>
      <c r="D88" s="26">
        <f>IFERROR(D61/D34,"")</f>
        <v>2134.8056977273004</v>
      </c>
      <c r="E88" s="26">
        <f t="shared" si="26"/>
        <v>2049.6301561580149</v>
      </c>
      <c r="F88" s="26">
        <f t="shared" si="26"/>
        <v>1968.4981301282335</v>
      </c>
      <c r="G88" s="26">
        <f t="shared" si="26"/>
        <v>1964.952928080266</v>
      </c>
      <c r="H88" s="26">
        <f t="shared" si="26"/>
        <v>1946.8394545913231</v>
      </c>
      <c r="I88" s="26">
        <f t="shared" si="26"/>
        <v>2084.7308311123243</v>
      </c>
      <c r="J88" s="26">
        <f t="shared" si="26"/>
        <v>2150.7223992565946</v>
      </c>
      <c r="K88" s="26">
        <f t="shared" si="26"/>
        <v>2105.8629790193404</v>
      </c>
      <c r="L88" s="10"/>
    </row>
    <row r="89" spans="1:12" x14ac:dyDescent="0.25">
      <c r="A89" s="11" t="s">
        <v>67</v>
      </c>
      <c r="B89" s="11" t="s">
        <v>74</v>
      </c>
      <c r="C89" s="3"/>
      <c r="D89" s="26" t="str">
        <f>IFERROR(D65/D38,"")</f>
        <v/>
      </c>
      <c r="E89" s="26" t="str">
        <f t="shared" ref="E89:K89" si="27">IFERROR(E65/E38,"")</f>
        <v/>
      </c>
      <c r="F89" s="26" t="str">
        <f t="shared" si="27"/>
        <v/>
      </c>
      <c r="G89" s="26" t="str">
        <f t="shared" si="27"/>
        <v/>
      </c>
      <c r="H89" s="26" t="str">
        <f t="shared" si="27"/>
        <v/>
      </c>
      <c r="I89" s="26" t="str">
        <f t="shared" si="27"/>
        <v/>
      </c>
      <c r="J89" s="26" t="str">
        <f t="shared" si="27"/>
        <v/>
      </c>
      <c r="K89" s="26" t="str">
        <f t="shared" si="27"/>
        <v/>
      </c>
      <c r="L89" s="10"/>
    </row>
    <row r="90" spans="1:12" x14ac:dyDescent="0.25">
      <c r="A90" s="11" t="s">
        <v>67</v>
      </c>
      <c r="B90" s="11" t="s">
        <v>76</v>
      </c>
      <c r="C90" s="3"/>
      <c r="D90" s="26">
        <f>IFERROR((D44+D47+D50+D51+D52)/(D17+D20+D23+D24+D25),"")</f>
        <v>834.95367365961704</v>
      </c>
      <c r="E90" s="26">
        <f t="shared" ref="E90:G90" si="28">IFERROR((E44+E47+E50+E51+E52)/(E17+E20+E23+E24+E25),"")</f>
        <v>539.24847164724747</v>
      </c>
      <c r="F90" s="26">
        <f t="shared" si="28"/>
        <v>364.86651027441673</v>
      </c>
      <c r="G90" s="26">
        <f t="shared" si="28"/>
        <v>243.56041689443356</v>
      </c>
      <c r="H90" s="26">
        <f>IFERROR((H44+H47+H50+H51+H52)/(H17+H20+H23+H24+H25),"")</f>
        <v>193.03096227752991</v>
      </c>
      <c r="I90" s="26">
        <f>IFERROR((I44+I47+I50+I51+I52)/(I17+I20+I23+I24+I25),"")</f>
        <v>198.24610838037299</v>
      </c>
      <c r="J90" s="26">
        <f>IFERROR((J44+J47+J50+J51+J52)/(J17+J20+J23+J24+J25),"")</f>
        <v>113.22657871797389</v>
      </c>
      <c r="K90" s="26">
        <f>IFERROR((K44+K47+K50+K51+K52)/(K17+K20+K23+K24+K25),"")</f>
        <v>76.035122538339749</v>
      </c>
      <c r="L90" s="10"/>
    </row>
    <row r="91" spans="1:12" customFormat="1" ht="14.4" x14ac:dyDescent="0.3"/>
    <row r="92" spans="1:12" ht="13.8" x14ac:dyDescent="0.25">
      <c r="D92" s="22" t="s">
        <v>84</v>
      </c>
    </row>
    <row r="93" spans="1:12" x14ac:dyDescent="0.25">
      <c r="A93" s="20" t="s">
        <v>77</v>
      </c>
    </row>
  </sheetData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F8369F-C654-497F-9E23-A1668FDAA94A}">
  <dimension ref="A1:N93"/>
  <sheetViews>
    <sheetView showGridLines="0" topLeftCell="B1" zoomScale="80" zoomScaleNormal="80" workbookViewId="0">
      <selection activeCell="N9" sqref="N9"/>
    </sheetView>
  </sheetViews>
  <sheetFormatPr baseColWidth="10" defaultColWidth="10.77734375" defaultRowHeight="13.2" x14ac:dyDescent="0.25"/>
  <cols>
    <col min="1" max="1" width="73" style="16" customWidth="1"/>
    <col min="2" max="2" width="99.109375" style="16" customWidth="1"/>
    <col min="3" max="3" width="26.33203125" style="21" customWidth="1"/>
    <col min="4" max="8" width="13.6640625" style="23" bestFit="1" customWidth="1"/>
    <col min="9" max="10" width="14.6640625" style="23" bestFit="1" customWidth="1"/>
    <col min="11" max="11" width="14.6640625" style="23" customWidth="1"/>
    <col min="12" max="12" width="15.21875" style="6" customWidth="1"/>
    <col min="13" max="13" width="10.77734375" style="6"/>
    <col min="14" max="14" width="13" style="6" bestFit="1" customWidth="1"/>
    <col min="15" max="16384" width="10.77734375" style="6"/>
  </cols>
  <sheetData>
    <row r="1" spans="1:14" x14ac:dyDescent="0.25">
      <c r="A1" s="2" t="s">
        <v>11</v>
      </c>
      <c r="B1" s="2" t="s">
        <v>13</v>
      </c>
      <c r="C1" s="3" t="s">
        <v>42</v>
      </c>
      <c r="D1" s="4">
        <v>2017</v>
      </c>
      <c r="E1" s="4">
        <v>2018</v>
      </c>
      <c r="F1" s="4">
        <v>2019</v>
      </c>
      <c r="G1" s="4">
        <v>2020</v>
      </c>
      <c r="H1" s="4">
        <v>2021</v>
      </c>
      <c r="I1" s="4">
        <v>2022</v>
      </c>
      <c r="J1" s="4">
        <v>2023</v>
      </c>
      <c r="K1" s="4">
        <v>2024</v>
      </c>
      <c r="L1" s="5" t="s">
        <v>22</v>
      </c>
    </row>
    <row r="2" spans="1:14" x14ac:dyDescent="0.25">
      <c r="A2" s="7" t="s">
        <v>0</v>
      </c>
      <c r="B2" s="7" t="s">
        <v>91</v>
      </c>
      <c r="C2" s="8"/>
      <c r="D2" s="9">
        <v>21.125569000000002</v>
      </c>
      <c r="E2" s="9">
        <v>21.821950999999999</v>
      </c>
      <c r="F2" s="9">
        <v>22.479344000000001</v>
      </c>
      <c r="G2" s="9">
        <v>23.023885000000003</v>
      </c>
      <c r="H2" s="9">
        <v>23.430350999999998</v>
      </c>
      <c r="I2" s="9">
        <v>23.747978</v>
      </c>
      <c r="J2" s="9">
        <v>24.014613999999998</v>
      </c>
      <c r="K2" s="9">
        <v>24.2681</v>
      </c>
      <c r="L2" s="10"/>
    </row>
    <row r="3" spans="1:14" x14ac:dyDescent="0.25">
      <c r="A3" s="7" t="s">
        <v>0</v>
      </c>
      <c r="B3" s="11" t="s">
        <v>12</v>
      </c>
      <c r="C3" s="3"/>
      <c r="D3" s="9">
        <v>219733.82896425901</v>
      </c>
      <c r="E3" s="9">
        <v>229887.47237455699</v>
      </c>
      <c r="F3" s="9">
        <v>236517.49630949</v>
      </c>
      <c r="G3" s="9">
        <v>209722.55853082601</v>
      </c>
      <c r="H3" s="9">
        <v>229791.49611685699</v>
      </c>
      <c r="I3" s="9">
        <v>248403.12357429601</v>
      </c>
      <c r="J3" s="9">
        <v>272221.34890892199</v>
      </c>
      <c r="K3" s="9">
        <v>295160.36734752503</v>
      </c>
      <c r="L3" s="10"/>
    </row>
    <row r="4" spans="1:14" x14ac:dyDescent="0.25">
      <c r="A4" s="7" t="s">
        <v>0</v>
      </c>
      <c r="B4" s="7" t="s">
        <v>1</v>
      </c>
      <c r="C4" s="8"/>
      <c r="D4" s="34">
        <v>1.36</v>
      </c>
      <c r="E4" s="34">
        <v>2.19</v>
      </c>
      <c r="F4" s="34">
        <v>1.9</v>
      </c>
      <c r="G4" s="34">
        <v>1.97</v>
      </c>
      <c r="H4" s="34">
        <v>6.43</v>
      </c>
      <c r="I4" s="34">
        <v>8.4600000000000009</v>
      </c>
      <c r="J4" s="34">
        <v>3.24</v>
      </c>
      <c r="K4" s="34">
        <v>1.97</v>
      </c>
      <c r="L4" s="10"/>
    </row>
    <row r="5" spans="1:14" x14ac:dyDescent="0.25">
      <c r="A5" s="7" t="s">
        <v>0</v>
      </c>
      <c r="B5" s="7" t="s">
        <v>2</v>
      </c>
      <c r="C5" s="8"/>
      <c r="D5" s="9">
        <v>3.2414999999999998</v>
      </c>
      <c r="E5" s="9">
        <v>3.3740000000000001</v>
      </c>
      <c r="F5" s="9">
        <v>3.3140000000000001</v>
      </c>
      <c r="G5" s="9">
        <v>3.621</v>
      </c>
      <c r="H5" s="9">
        <v>3.9864999999999999</v>
      </c>
      <c r="I5" s="9">
        <v>3.8140000000000001</v>
      </c>
      <c r="J5" s="9">
        <v>3.7090000000000001</v>
      </c>
      <c r="K5" s="9">
        <v>3.7639999999999998</v>
      </c>
      <c r="L5" s="10"/>
    </row>
    <row r="6" spans="1:14" x14ac:dyDescent="0.25">
      <c r="A6" s="7" t="s">
        <v>3</v>
      </c>
      <c r="B6" s="7" t="s">
        <v>4</v>
      </c>
      <c r="C6" s="8"/>
      <c r="D6" s="9">
        <v>14245.957558537715</v>
      </c>
      <c r="E6" s="9">
        <v>14753.264409602845</v>
      </c>
      <c r="F6" s="9">
        <v>15730.022744115871</v>
      </c>
      <c r="G6" s="9">
        <v>19766.952573598453</v>
      </c>
      <c r="H6" s="9">
        <v>20834.800517496551</v>
      </c>
      <c r="I6" s="9">
        <v>20946.6298377032</v>
      </c>
      <c r="J6" s="9">
        <v>20328.673488810997</v>
      </c>
      <c r="K6" s="9"/>
      <c r="L6" s="10"/>
    </row>
    <row r="7" spans="1:14" x14ac:dyDescent="0.25">
      <c r="A7" s="7" t="s">
        <v>3</v>
      </c>
      <c r="B7" s="7" t="s">
        <v>5</v>
      </c>
      <c r="C7" s="8"/>
      <c r="D7" s="9">
        <v>50442.187678028691</v>
      </c>
      <c r="E7" s="9">
        <v>53474.609162866043</v>
      </c>
      <c r="F7" s="9">
        <v>59460.555505461678</v>
      </c>
      <c r="G7" s="9">
        <v>77750.642281273118</v>
      </c>
      <c r="H7" s="9">
        <v>75496.447788435966</v>
      </c>
      <c r="I7" s="9">
        <v>76078.651261215142</v>
      </c>
      <c r="J7" s="9">
        <v>67700.350687196798</v>
      </c>
      <c r="K7" s="9"/>
      <c r="L7" s="10"/>
    </row>
    <row r="8" spans="1:14" x14ac:dyDescent="0.25">
      <c r="A8" s="7" t="s">
        <v>6</v>
      </c>
      <c r="B8" s="7" t="s">
        <v>7</v>
      </c>
      <c r="C8" s="8"/>
      <c r="D8" s="9">
        <v>16</v>
      </c>
      <c r="E8" s="9">
        <v>16</v>
      </c>
      <c r="F8" s="9">
        <v>16</v>
      </c>
      <c r="G8" s="9">
        <v>16</v>
      </c>
      <c r="H8" s="9">
        <v>16</v>
      </c>
      <c r="I8" s="9">
        <v>17</v>
      </c>
      <c r="J8" s="9">
        <v>17</v>
      </c>
      <c r="K8" s="9"/>
      <c r="L8" s="10"/>
    </row>
    <row r="9" spans="1:14" x14ac:dyDescent="0.25">
      <c r="A9" s="7" t="s">
        <v>6</v>
      </c>
      <c r="B9" s="7" t="s">
        <v>8</v>
      </c>
      <c r="C9" s="8"/>
      <c r="D9" s="9">
        <v>2076</v>
      </c>
      <c r="E9" s="9">
        <v>2032</v>
      </c>
      <c r="F9" s="9">
        <v>1911</v>
      </c>
      <c r="G9" s="9">
        <v>1805</v>
      </c>
      <c r="H9" s="9">
        <v>1636</v>
      </c>
      <c r="I9" s="9">
        <v>1580</v>
      </c>
      <c r="J9" s="9">
        <v>1495</v>
      </c>
      <c r="K9" s="9"/>
      <c r="L9" s="10"/>
    </row>
    <row r="10" spans="1:14" x14ac:dyDescent="0.25">
      <c r="A10" s="7" t="s">
        <v>6</v>
      </c>
      <c r="B10" s="7" t="s">
        <v>9</v>
      </c>
      <c r="C10" s="8"/>
      <c r="D10" s="9">
        <v>5</v>
      </c>
      <c r="E10" s="9">
        <v>4</v>
      </c>
      <c r="F10" s="9">
        <v>4</v>
      </c>
      <c r="G10" s="9">
        <v>4</v>
      </c>
      <c r="H10" s="9">
        <v>4</v>
      </c>
      <c r="I10" s="9">
        <v>4</v>
      </c>
      <c r="J10" s="9">
        <v>4</v>
      </c>
      <c r="K10" s="9"/>
      <c r="L10" s="10"/>
    </row>
    <row r="11" spans="1:14" x14ac:dyDescent="0.25">
      <c r="A11" s="7" t="s">
        <v>6</v>
      </c>
      <c r="B11" s="7" t="s">
        <v>10</v>
      </c>
      <c r="C11" s="8"/>
      <c r="D11" s="9">
        <v>31</v>
      </c>
      <c r="E11" s="9">
        <v>31</v>
      </c>
      <c r="F11" s="9">
        <v>31</v>
      </c>
      <c r="G11" s="9">
        <v>31</v>
      </c>
      <c r="H11" s="9">
        <v>30</v>
      </c>
      <c r="I11" s="9">
        <v>30</v>
      </c>
      <c r="J11" s="9">
        <v>29</v>
      </c>
      <c r="K11" s="9"/>
      <c r="L11" s="10"/>
    </row>
    <row r="12" spans="1:14" x14ac:dyDescent="0.25">
      <c r="A12" s="12" t="s">
        <v>87</v>
      </c>
      <c r="B12" s="12" t="s">
        <v>27</v>
      </c>
      <c r="C12" s="13" t="s">
        <v>63</v>
      </c>
      <c r="D12" s="24">
        <f>D13+D27+D31+D32+D33+D34+D38</f>
        <v>661.46441100000004</v>
      </c>
      <c r="E12" s="24">
        <f t="shared" ref="E12:K12" si="0">E13+E27+E31+E32+E33+E34+E38</f>
        <v>804.41524299999992</v>
      </c>
      <c r="F12" s="24">
        <f t="shared" si="0"/>
        <v>1060.8707879999999</v>
      </c>
      <c r="G12" s="24">
        <f t="shared" si="0"/>
        <v>1173.6116259999999</v>
      </c>
      <c r="H12" s="24">
        <f t="shared" si="0"/>
        <v>1947.8324780000003</v>
      </c>
      <c r="I12" s="24">
        <f t="shared" si="0"/>
        <v>3297.9273669999998</v>
      </c>
      <c r="J12" s="24">
        <f t="shared" si="0"/>
        <v>5646.3607910000001</v>
      </c>
      <c r="K12" s="24">
        <f t="shared" si="0"/>
        <v>9831.6579650000003</v>
      </c>
      <c r="L12" s="10"/>
      <c r="M12" s="14"/>
    </row>
    <row r="13" spans="1:14" x14ac:dyDescent="0.25">
      <c r="A13" s="12" t="s">
        <v>87</v>
      </c>
      <c r="B13" s="12" t="s">
        <v>14</v>
      </c>
      <c r="C13" s="13" t="s">
        <v>83</v>
      </c>
      <c r="D13" s="24">
        <f>D14+D15+D18+D21+D24+D25+D26</f>
        <v>246.11807499999998</v>
      </c>
      <c r="E13" s="24">
        <f t="shared" ref="E13:J13" si="1">E14+E15+E18+E21+E24+E25+E26</f>
        <v>309.64867899999996</v>
      </c>
      <c r="F13" s="24">
        <f t="shared" si="1"/>
        <v>435.048609</v>
      </c>
      <c r="G13" s="24">
        <f t="shared" si="1"/>
        <v>664.48888799999997</v>
      </c>
      <c r="H13" s="24">
        <f t="shared" si="1"/>
        <v>1228.6424510000002</v>
      </c>
      <c r="I13" s="24">
        <f t="shared" si="1"/>
        <v>2261.510284</v>
      </c>
      <c r="J13" s="24">
        <f t="shared" si="1"/>
        <v>4361.4285140000002</v>
      </c>
      <c r="K13" s="24">
        <f>K14+K15+K18+K21+K24+K25+K26</f>
        <v>8200.5487080000003</v>
      </c>
      <c r="L13" s="10"/>
      <c r="M13" s="15"/>
    </row>
    <row r="14" spans="1:14" x14ac:dyDescent="0.25">
      <c r="A14" s="7" t="s">
        <v>87</v>
      </c>
      <c r="B14" s="7" t="s">
        <v>20</v>
      </c>
      <c r="C14" s="8" t="s">
        <v>46</v>
      </c>
      <c r="D14" s="9">
        <v>224.03927199999998</v>
      </c>
      <c r="E14" s="9">
        <v>279.30981199999997</v>
      </c>
      <c r="F14" s="9">
        <v>393.17158900000004</v>
      </c>
      <c r="G14" s="9">
        <v>586.90886399999999</v>
      </c>
      <c r="H14" s="9">
        <v>1066.89265</v>
      </c>
      <c r="I14" s="9">
        <v>1954.407972</v>
      </c>
      <c r="J14" s="9">
        <v>3651.4023420000003</v>
      </c>
      <c r="K14" s="9">
        <v>6612.7686400000002</v>
      </c>
      <c r="L14" s="10"/>
      <c r="M14" s="85"/>
    </row>
    <row r="15" spans="1:14" x14ac:dyDescent="0.25">
      <c r="A15" s="12" t="s">
        <v>87</v>
      </c>
      <c r="B15" s="12" t="s">
        <v>21</v>
      </c>
      <c r="C15" s="13" t="s">
        <v>78</v>
      </c>
      <c r="D15" s="24">
        <f>D16+D17</f>
        <v>19.882000999999999</v>
      </c>
      <c r="E15" s="24">
        <f t="shared" ref="E15:K15" si="2">E16+E17</f>
        <v>25.971163000000001</v>
      </c>
      <c r="F15" s="24">
        <f t="shared" si="2"/>
        <v>34.909002999999998</v>
      </c>
      <c r="G15" s="24">
        <f t="shared" si="2"/>
        <v>60.515163000000001</v>
      </c>
      <c r="H15" s="24">
        <f t="shared" si="2"/>
        <v>103.93953400000001</v>
      </c>
      <c r="I15" s="24">
        <f t="shared" si="2"/>
        <v>149.97735899999998</v>
      </c>
      <c r="J15" s="24">
        <f t="shared" si="2"/>
        <v>192.11011500000001</v>
      </c>
      <c r="K15" s="24">
        <f t="shared" si="2"/>
        <v>288.367097</v>
      </c>
      <c r="L15" s="10" t="s">
        <v>161</v>
      </c>
      <c r="M15" s="15"/>
      <c r="N15" s="86"/>
    </row>
    <row r="16" spans="1:14" x14ac:dyDescent="0.25">
      <c r="A16" s="7" t="s">
        <v>87</v>
      </c>
      <c r="B16" s="7" t="s">
        <v>31</v>
      </c>
      <c r="C16" s="8" t="s">
        <v>50</v>
      </c>
      <c r="D16" s="9">
        <v>18.645655999999999</v>
      </c>
      <c r="E16" s="9">
        <v>23.314336000000001</v>
      </c>
      <c r="F16" s="9">
        <v>29.862406</v>
      </c>
      <c r="G16" s="9">
        <v>47.555183999999997</v>
      </c>
      <c r="H16" s="9">
        <v>42.774614</v>
      </c>
      <c r="I16" s="9">
        <v>44.165165999999999</v>
      </c>
      <c r="J16" s="9">
        <v>43.486702000000001</v>
      </c>
      <c r="K16" s="9">
        <v>40.891732000000005</v>
      </c>
      <c r="L16" s="10"/>
      <c r="M16" s="15"/>
      <c r="N16" s="85"/>
    </row>
    <row r="17" spans="1:13" x14ac:dyDescent="0.25">
      <c r="A17" s="7" t="s">
        <v>87</v>
      </c>
      <c r="B17" s="7" t="s">
        <v>32</v>
      </c>
      <c r="C17" s="8" t="s">
        <v>51</v>
      </c>
      <c r="D17" s="9">
        <v>1.236345</v>
      </c>
      <c r="E17" s="9">
        <v>2.6568269999999998</v>
      </c>
      <c r="F17" s="9">
        <v>5.0465970000000002</v>
      </c>
      <c r="G17" s="9">
        <v>12.959979000000001</v>
      </c>
      <c r="H17" s="9">
        <v>61.164920000000002</v>
      </c>
      <c r="I17" s="9">
        <v>105.81219299999999</v>
      </c>
      <c r="J17" s="9">
        <v>148.623413</v>
      </c>
      <c r="K17" s="9">
        <v>247.47536499999998</v>
      </c>
      <c r="L17" s="10"/>
      <c r="M17" s="15"/>
    </row>
    <row r="18" spans="1:13" x14ac:dyDescent="0.25">
      <c r="A18" s="12" t="s">
        <v>87</v>
      </c>
      <c r="B18" s="12" t="s">
        <v>23</v>
      </c>
      <c r="C18" s="13" t="s">
        <v>79</v>
      </c>
      <c r="D18" s="24">
        <f>D19+D20</f>
        <v>0</v>
      </c>
      <c r="E18" s="24">
        <f t="shared" ref="E18:K18" si="3">E19+E20</f>
        <v>0</v>
      </c>
      <c r="F18" s="24">
        <f t="shared" si="3"/>
        <v>0</v>
      </c>
      <c r="G18" s="24">
        <f t="shared" si="3"/>
        <v>0</v>
      </c>
      <c r="H18" s="24">
        <f t="shared" si="3"/>
        <v>0</v>
      </c>
      <c r="I18" s="24">
        <f t="shared" si="3"/>
        <v>0</v>
      </c>
      <c r="J18" s="24">
        <f t="shared" si="3"/>
        <v>0</v>
      </c>
      <c r="K18" s="24">
        <f t="shared" si="3"/>
        <v>0</v>
      </c>
      <c r="L18" s="10"/>
      <c r="M18" s="15"/>
    </row>
    <row r="19" spans="1:13" x14ac:dyDescent="0.25">
      <c r="A19" s="7" t="s">
        <v>87</v>
      </c>
      <c r="B19" s="7" t="s">
        <v>33</v>
      </c>
      <c r="C19" s="8" t="s">
        <v>52</v>
      </c>
      <c r="D19" s="9"/>
      <c r="E19" s="9"/>
      <c r="F19" s="9"/>
      <c r="G19" s="9"/>
      <c r="H19" s="9"/>
      <c r="I19" s="9"/>
      <c r="J19" s="9"/>
      <c r="K19" s="9"/>
      <c r="L19" s="10"/>
      <c r="M19" s="15"/>
    </row>
    <row r="20" spans="1:13" x14ac:dyDescent="0.25">
      <c r="A20" s="7" t="s">
        <v>87</v>
      </c>
      <c r="B20" s="7" t="s">
        <v>34</v>
      </c>
      <c r="C20" s="8" t="s">
        <v>53</v>
      </c>
      <c r="D20" s="9"/>
      <c r="E20" s="9"/>
      <c r="F20" s="9"/>
      <c r="G20" s="9"/>
      <c r="H20" s="9"/>
      <c r="I20" s="9"/>
      <c r="J20" s="9"/>
      <c r="K20" s="9"/>
      <c r="L20" s="10"/>
      <c r="M20" s="15"/>
    </row>
    <row r="21" spans="1:13" x14ac:dyDescent="0.25">
      <c r="A21" s="12" t="s">
        <v>87</v>
      </c>
      <c r="B21" s="12" t="s">
        <v>24</v>
      </c>
      <c r="C21" s="13" t="s">
        <v>80</v>
      </c>
      <c r="D21" s="24">
        <f>D22+D23</f>
        <v>0</v>
      </c>
      <c r="E21" s="24">
        <f t="shared" ref="E21:K21" si="4">E22+E23</f>
        <v>0</v>
      </c>
      <c r="F21" s="24">
        <f t="shared" si="4"/>
        <v>0</v>
      </c>
      <c r="G21" s="24">
        <f t="shared" si="4"/>
        <v>0</v>
      </c>
      <c r="H21" s="24">
        <f t="shared" si="4"/>
        <v>0</v>
      </c>
      <c r="I21" s="24">
        <f t="shared" si="4"/>
        <v>0</v>
      </c>
      <c r="J21" s="24">
        <f t="shared" si="4"/>
        <v>0</v>
      </c>
      <c r="K21" s="24">
        <f t="shared" si="4"/>
        <v>0</v>
      </c>
      <c r="L21" s="10"/>
      <c r="M21" s="15"/>
    </row>
    <row r="22" spans="1:13" x14ac:dyDescent="0.25">
      <c r="A22" s="7" t="s">
        <v>87</v>
      </c>
      <c r="B22" s="7" t="s">
        <v>35</v>
      </c>
      <c r="C22" s="8" t="s">
        <v>54</v>
      </c>
      <c r="D22" s="9"/>
      <c r="E22" s="9"/>
      <c r="F22" s="9"/>
      <c r="G22" s="9"/>
      <c r="H22" s="9"/>
      <c r="I22" s="9"/>
      <c r="J22" s="9"/>
      <c r="K22" s="9"/>
      <c r="L22" s="10"/>
      <c r="M22" s="15"/>
    </row>
    <row r="23" spans="1:13" x14ac:dyDescent="0.25">
      <c r="A23" s="7" t="s">
        <v>87</v>
      </c>
      <c r="B23" s="7" t="s">
        <v>36</v>
      </c>
      <c r="C23" s="8" t="s">
        <v>55</v>
      </c>
      <c r="D23" s="9"/>
      <c r="E23" s="9"/>
      <c r="F23" s="9"/>
      <c r="G23" s="9"/>
      <c r="H23" s="9"/>
      <c r="I23" s="9"/>
      <c r="J23" s="9"/>
      <c r="K23" s="9"/>
      <c r="L23" s="10"/>
      <c r="M23" s="15"/>
    </row>
    <row r="24" spans="1:13" x14ac:dyDescent="0.25">
      <c r="A24" s="7" t="s">
        <v>87</v>
      </c>
      <c r="B24" s="7" t="s">
        <v>25</v>
      </c>
      <c r="C24" s="8" t="s">
        <v>47</v>
      </c>
      <c r="D24" s="9"/>
      <c r="E24" s="9"/>
      <c r="F24" s="9">
        <v>4.2755999999999995E-2</v>
      </c>
      <c r="G24" s="9">
        <v>9.2783730000000002</v>
      </c>
      <c r="H24" s="9">
        <v>48.891908000000001</v>
      </c>
      <c r="I24" s="9">
        <v>150.26154500000001</v>
      </c>
      <c r="J24" s="9">
        <v>510.00120099999998</v>
      </c>
      <c r="K24" s="9">
        <v>1290.539886</v>
      </c>
      <c r="L24" s="10" t="s">
        <v>162</v>
      </c>
      <c r="M24" s="15"/>
    </row>
    <row r="25" spans="1:13" x14ac:dyDescent="0.25">
      <c r="A25" s="7" t="s">
        <v>87</v>
      </c>
      <c r="B25" s="7" t="s">
        <v>26</v>
      </c>
      <c r="C25" s="8" t="s">
        <v>48</v>
      </c>
      <c r="D25" s="9">
        <v>2.1968019999999999</v>
      </c>
      <c r="E25" s="9">
        <v>4.3677039999999998</v>
      </c>
      <c r="F25" s="9">
        <v>6.9252610000000008</v>
      </c>
      <c r="G25" s="9">
        <v>7.7864879999999994</v>
      </c>
      <c r="H25" s="9">
        <v>8.9183589999999988</v>
      </c>
      <c r="I25" s="9">
        <v>6.8634079999999997</v>
      </c>
      <c r="J25" s="9">
        <v>7.9148559999999994</v>
      </c>
      <c r="K25" s="9">
        <v>8.873085000000021</v>
      </c>
      <c r="L25" s="10" t="s">
        <v>163</v>
      </c>
      <c r="M25" s="15"/>
    </row>
    <row r="26" spans="1:13" x14ac:dyDescent="0.25">
      <c r="A26" s="7" t="s">
        <v>87</v>
      </c>
      <c r="B26" s="7" t="s">
        <v>41</v>
      </c>
      <c r="C26" s="8" t="s">
        <v>49</v>
      </c>
      <c r="D26" s="9"/>
      <c r="E26" s="9"/>
      <c r="F26" s="9"/>
      <c r="G26" s="9"/>
      <c r="H26" s="9"/>
      <c r="I26" s="9"/>
      <c r="J26" s="9"/>
      <c r="K26" s="9"/>
      <c r="L26" s="10"/>
      <c r="M26" s="15"/>
    </row>
    <row r="27" spans="1:13" x14ac:dyDescent="0.25">
      <c r="A27" s="12" t="s">
        <v>87</v>
      </c>
      <c r="B27" s="12" t="s">
        <v>15</v>
      </c>
      <c r="C27" s="13" t="s">
        <v>81</v>
      </c>
      <c r="D27" s="24">
        <f>D28+D29+D30</f>
        <v>19.114399000000002</v>
      </c>
      <c r="E27" s="24">
        <f t="shared" ref="E27:K27" si="5">E28+E29+E30</f>
        <v>19.169582999999999</v>
      </c>
      <c r="F27" s="24">
        <f t="shared" si="5"/>
        <v>52.636299000000001</v>
      </c>
      <c r="G27" s="24">
        <f t="shared" si="5"/>
        <v>50.222304000000001</v>
      </c>
      <c r="H27" s="24">
        <f t="shared" si="5"/>
        <v>49.229259999999996</v>
      </c>
      <c r="I27" s="24">
        <f t="shared" si="5"/>
        <v>52.200896</v>
      </c>
      <c r="J27" s="24">
        <f t="shared" si="5"/>
        <v>56.239637000000009</v>
      </c>
      <c r="K27" s="24">
        <f t="shared" si="5"/>
        <v>59.312599999999996</v>
      </c>
      <c r="L27" s="10"/>
      <c r="M27" s="15"/>
    </row>
    <row r="28" spans="1:13" x14ac:dyDescent="0.25">
      <c r="A28" s="7" t="s">
        <v>87</v>
      </c>
      <c r="B28" s="7" t="s">
        <v>37</v>
      </c>
      <c r="C28" s="8" t="s">
        <v>56</v>
      </c>
      <c r="D28" s="9">
        <v>19.114399000000002</v>
      </c>
      <c r="E28" s="9">
        <v>19.169582999999999</v>
      </c>
      <c r="F28" s="9">
        <v>52.636299000000001</v>
      </c>
      <c r="G28" s="9">
        <v>50.222304000000001</v>
      </c>
      <c r="H28" s="9">
        <v>49.229259999999996</v>
      </c>
      <c r="I28" s="9">
        <v>52.200896</v>
      </c>
      <c r="J28" s="9">
        <v>56.239637000000009</v>
      </c>
      <c r="K28" s="9">
        <v>59.312599999999996</v>
      </c>
      <c r="L28" s="10"/>
      <c r="M28" s="15"/>
    </row>
    <row r="29" spans="1:13" x14ac:dyDescent="0.25">
      <c r="A29" s="7" t="s">
        <v>87</v>
      </c>
      <c r="B29" s="7" t="s">
        <v>38</v>
      </c>
      <c r="C29" s="8" t="s">
        <v>57</v>
      </c>
      <c r="D29" s="9"/>
      <c r="E29" s="9"/>
      <c r="F29" s="9"/>
      <c r="G29" s="9"/>
      <c r="H29" s="9"/>
      <c r="I29" s="9"/>
      <c r="J29" s="9"/>
      <c r="K29" s="9"/>
      <c r="L29" s="10"/>
    </row>
    <row r="30" spans="1:13" x14ac:dyDescent="0.25">
      <c r="A30" s="7" t="s">
        <v>87</v>
      </c>
      <c r="B30" s="7" t="s">
        <v>39</v>
      </c>
      <c r="C30" s="8" t="s">
        <v>58</v>
      </c>
      <c r="D30" s="9"/>
      <c r="E30" s="9"/>
      <c r="F30" s="9"/>
      <c r="G30" s="9"/>
      <c r="H30" s="9"/>
      <c r="I30" s="9"/>
      <c r="J30" s="9"/>
      <c r="K30" s="9"/>
      <c r="L30" s="10"/>
    </row>
    <row r="31" spans="1:13" x14ac:dyDescent="0.25">
      <c r="A31" s="7" t="s">
        <v>87</v>
      </c>
      <c r="B31" s="7" t="s">
        <v>16</v>
      </c>
      <c r="C31" s="8" t="s">
        <v>44</v>
      </c>
      <c r="D31" s="9">
        <v>198.77623200000002</v>
      </c>
      <c r="E31" s="9">
        <v>253.00376500000004</v>
      </c>
      <c r="F31" s="9">
        <v>317.745881</v>
      </c>
      <c r="G31" s="9">
        <v>296.06517299999996</v>
      </c>
      <c r="H31" s="9">
        <v>450.99834000000004</v>
      </c>
      <c r="I31" s="9">
        <v>637.72155399999997</v>
      </c>
      <c r="J31" s="9">
        <v>795.88323799999989</v>
      </c>
      <c r="K31" s="9">
        <v>1088.9782960000002</v>
      </c>
      <c r="L31" s="10"/>
    </row>
    <row r="32" spans="1:13" x14ac:dyDescent="0.25">
      <c r="A32" s="7" t="s">
        <v>87</v>
      </c>
      <c r="B32" s="7" t="s">
        <v>17</v>
      </c>
      <c r="C32" s="8" t="s">
        <v>45</v>
      </c>
      <c r="D32" s="9">
        <v>167.90173100000001</v>
      </c>
      <c r="E32" s="9">
        <v>196.05906100000001</v>
      </c>
      <c r="F32" s="9">
        <v>232.791729</v>
      </c>
      <c r="G32" s="9">
        <v>152.57087199999998</v>
      </c>
      <c r="H32" s="9">
        <v>210.92131899999998</v>
      </c>
      <c r="I32" s="9">
        <v>338.94757899999991</v>
      </c>
      <c r="J32" s="9">
        <v>425.90412500000002</v>
      </c>
      <c r="K32" s="9">
        <v>476.39951199999996</v>
      </c>
      <c r="L32" s="10"/>
    </row>
    <row r="33" spans="1:12" x14ac:dyDescent="0.25">
      <c r="A33" s="7" t="s">
        <v>87</v>
      </c>
      <c r="B33" s="7" t="s">
        <v>18</v>
      </c>
      <c r="C33" s="8" t="s">
        <v>43</v>
      </c>
      <c r="D33" s="9"/>
      <c r="E33" s="9"/>
      <c r="F33" s="9"/>
      <c r="G33" s="9"/>
      <c r="H33" s="9"/>
      <c r="I33" s="9"/>
      <c r="J33" s="9"/>
      <c r="K33" s="9"/>
      <c r="L33" s="10"/>
    </row>
    <row r="34" spans="1:12" x14ac:dyDescent="0.25">
      <c r="A34" s="12" t="s">
        <v>87</v>
      </c>
      <c r="B34" s="12" t="s">
        <v>19</v>
      </c>
      <c r="C34" s="13" t="s">
        <v>82</v>
      </c>
      <c r="D34" s="24">
        <f>D35+D36+D37</f>
        <v>29.553973999999997</v>
      </c>
      <c r="E34" s="24">
        <f t="shared" ref="E34:K34" si="6">E35+E36+E37</f>
        <v>26.534154999999998</v>
      </c>
      <c r="F34" s="24">
        <f t="shared" si="6"/>
        <v>22.648270000000004</v>
      </c>
      <c r="G34" s="24">
        <f t="shared" si="6"/>
        <v>10.264389</v>
      </c>
      <c r="H34" s="24">
        <f t="shared" si="6"/>
        <v>8.0411080000000013</v>
      </c>
      <c r="I34" s="24">
        <f t="shared" si="6"/>
        <v>7.5470539999999993</v>
      </c>
      <c r="J34" s="24">
        <f t="shared" si="6"/>
        <v>6.9052770000000008</v>
      </c>
      <c r="K34" s="24">
        <f t="shared" si="6"/>
        <v>6.4188489999999998</v>
      </c>
      <c r="L34" s="10"/>
    </row>
    <row r="35" spans="1:12" x14ac:dyDescent="0.25">
      <c r="A35" s="7" t="s">
        <v>87</v>
      </c>
      <c r="B35" s="7" t="s">
        <v>28</v>
      </c>
      <c r="C35" s="8" t="s">
        <v>59</v>
      </c>
      <c r="D35" s="9">
        <v>24.541032999999995</v>
      </c>
      <c r="E35" s="9">
        <v>22.275133999999998</v>
      </c>
      <c r="F35" s="9">
        <v>18.923025000000003</v>
      </c>
      <c r="G35" s="9">
        <v>8.4697040000000001</v>
      </c>
      <c r="H35" s="9">
        <v>6.5203450000000007</v>
      </c>
      <c r="I35" s="9">
        <v>6.1039719999999997</v>
      </c>
      <c r="J35" s="9">
        <v>5.5608210000000007</v>
      </c>
      <c r="K35" s="9">
        <v>5.1089349999999998</v>
      </c>
      <c r="L35" s="10"/>
    </row>
    <row r="36" spans="1:12" x14ac:dyDescent="0.25">
      <c r="A36" s="7" t="s">
        <v>87</v>
      </c>
      <c r="B36" s="7" t="s">
        <v>29</v>
      </c>
      <c r="C36" s="8" t="s">
        <v>60</v>
      </c>
      <c r="D36" s="9">
        <v>5.0129409999999996</v>
      </c>
      <c r="E36" s="9">
        <v>4.2590209999999997</v>
      </c>
      <c r="F36" s="9">
        <v>3.7252450000000001</v>
      </c>
      <c r="G36" s="9">
        <v>1.7946850000000001</v>
      </c>
      <c r="H36" s="9">
        <v>1.5207630000000001</v>
      </c>
      <c r="I36" s="9">
        <v>1.443082</v>
      </c>
      <c r="J36" s="9">
        <v>1.3444560000000001</v>
      </c>
      <c r="K36" s="9">
        <v>1.309914</v>
      </c>
      <c r="L36" s="10" t="s">
        <v>161</v>
      </c>
    </row>
    <row r="37" spans="1:12" x14ac:dyDescent="0.25">
      <c r="A37" s="7" t="s">
        <v>87</v>
      </c>
      <c r="B37" s="7" t="s">
        <v>30</v>
      </c>
      <c r="C37" s="8" t="s">
        <v>61</v>
      </c>
      <c r="D37" s="9"/>
      <c r="E37" s="9"/>
      <c r="F37" s="9"/>
      <c r="G37" s="9"/>
      <c r="H37" s="9"/>
      <c r="I37" s="9"/>
      <c r="J37" s="9"/>
      <c r="K37" s="9"/>
      <c r="L37" s="10"/>
    </row>
    <row r="38" spans="1:12" x14ac:dyDescent="0.25">
      <c r="A38" s="7" t="s">
        <v>87</v>
      </c>
      <c r="B38" s="7" t="s">
        <v>40</v>
      </c>
      <c r="C38" s="8" t="s">
        <v>62</v>
      </c>
      <c r="D38" s="9"/>
      <c r="E38" s="9"/>
      <c r="F38" s="9"/>
      <c r="G38" s="9"/>
      <c r="H38" s="9"/>
      <c r="I38" s="9"/>
      <c r="J38" s="9"/>
      <c r="K38" s="9"/>
      <c r="L38" s="10"/>
    </row>
    <row r="39" spans="1:12" x14ac:dyDescent="0.25">
      <c r="A39" s="12" t="s">
        <v>88</v>
      </c>
      <c r="B39" s="12" t="s">
        <v>27</v>
      </c>
      <c r="C39" s="13" t="s">
        <v>63</v>
      </c>
      <c r="D39" s="24">
        <f>D40+D54+D58+D59+D60+D61+D65</f>
        <v>452634.01356718608</v>
      </c>
      <c r="E39" s="24">
        <f t="shared" ref="E39:K39" si="7">E40+E54+E58+E59+E60+E61+E65</f>
        <v>571229.95198888809</v>
      </c>
      <c r="F39" s="24">
        <f t="shared" si="7"/>
        <v>710930.68010674021</v>
      </c>
      <c r="G39" s="24">
        <f t="shared" si="7"/>
        <v>721214.13544493797</v>
      </c>
      <c r="H39" s="24">
        <f t="shared" si="7"/>
        <v>851239.94310241332</v>
      </c>
      <c r="I39" s="24">
        <f t="shared" si="7"/>
        <v>953292.81363001617</v>
      </c>
      <c r="J39" s="24">
        <f t="shared" si="7"/>
        <v>1010322.8120275567</v>
      </c>
      <c r="K39" s="24">
        <f t="shared" si="7"/>
        <v>981220.31837891985</v>
      </c>
      <c r="L39" s="10"/>
    </row>
    <row r="40" spans="1:12" x14ac:dyDescent="0.25">
      <c r="A40" s="12" t="s">
        <v>88</v>
      </c>
      <c r="B40" s="12" t="s">
        <v>14</v>
      </c>
      <c r="C40" s="13" t="s">
        <v>83</v>
      </c>
      <c r="D40" s="24">
        <f>D41+D42+D45+D48+D51+D52+D53</f>
        <v>338617.51164035121</v>
      </c>
      <c r="E40" s="24">
        <f t="shared" ref="E40:K40" si="8">E41+E42+E45+E48+E51+E52+E53</f>
        <v>461929.78421357763</v>
      </c>
      <c r="F40" s="24">
        <f t="shared" si="8"/>
        <v>598351.39355967205</v>
      </c>
      <c r="G40" s="24">
        <f t="shared" si="8"/>
        <v>656688.22008684964</v>
      </c>
      <c r="H40" s="24">
        <f t="shared" si="8"/>
        <v>780095.55565730762</v>
      </c>
      <c r="I40" s="24">
        <f t="shared" si="8"/>
        <v>868465.02718643309</v>
      </c>
      <c r="J40" s="24">
        <f t="shared" si="8"/>
        <v>920494.38946194982</v>
      </c>
      <c r="K40" s="24">
        <f t="shared" si="8"/>
        <v>886682.51161508297</v>
      </c>
      <c r="L40" s="10"/>
    </row>
    <row r="41" spans="1:12" x14ac:dyDescent="0.25">
      <c r="A41" s="7" t="s">
        <v>88</v>
      </c>
      <c r="B41" s="7" t="s">
        <v>20</v>
      </c>
      <c r="C41" s="8" t="s">
        <v>46</v>
      </c>
      <c r="D41" s="9">
        <v>297483.81919473183</v>
      </c>
      <c r="E41" s="9">
        <v>414658.56873165135</v>
      </c>
      <c r="F41" s="9">
        <v>543138.25648448896</v>
      </c>
      <c r="G41" s="9">
        <v>599463.43971026468</v>
      </c>
      <c r="H41" s="9">
        <v>703147.07558621909</v>
      </c>
      <c r="I41" s="9">
        <v>768303.7553454428</v>
      </c>
      <c r="J41" s="9">
        <v>798318.8495451177</v>
      </c>
      <c r="K41" s="9">
        <v>732316.2517136134</v>
      </c>
      <c r="L41" s="10"/>
    </row>
    <row r="42" spans="1:12" x14ac:dyDescent="0.25">
      <c r="A42" s="12" t="s">
        <v>88</v>
      </c>
      <c r="B42" s="12" t="s">
        <v>21</v>
      </c>
      <c r="C42" s="13" t="s">
        <v>78</v>
      </c>
      <c r="D42" s="24">
        <f>D43+D44</f>
        <v>41128.824281864996</v>
      </c>
      <c r="E42" s="24">
        <f t="shared" ref="E42:K42" si="9">E43+E44</f>
        <v>47232.244696843271</v>
      </c>
      <c r="F42" s="24">
        <f t="shared" si="9"/>
        <v>54941.158839431679</v>
      </c>
      <c r="G42" s="24">
        <f t="shared" si="9"/>
        <v>56670.681868491025</v>
      </c>
      <c r="H42" s="24">
        <f t="shared" si="9"/>
        <v>75252.607914512322</v>
      </c>
      <c r="I42" s="24">
        <f t="shared" si="9"/>
        <v>96126.806434961225</v>
      </c>
      <c r="J42" s="24">
        <f t="shared" si="9"/>
        <v>111301.06248248716</v>
      </c>
      <c r="K42" s="24">
        <f t="shared" si="9"/>
        <v>129546.94452249307</v>
      </c>
      <c r="L42" s="10" t="s">
        <v>161</v>
      </c>
    </row>
    <row r="43" spans="1:12" x14ac:dyDescent="0.25">
      <c r="A43" s="7" t="s">
        <v>88</v>
      </c>
      <c r="B43" s="7" t="s">
        <v>31</v>
      </c>
      <c r="C43" s="8" t="s">
        <v>50</v>
      </c>
      <c r="D43" s="9">
        <v>40213.706566373978</v>
      </c>
      <c r="E43" s="9">
        <v>45530.270277054886</v>
      </c>
      <c r="F43" s="9">
        <v>52142.014019163726</v>
      </c>
      <c r="G43" s="9">
        <v>51877.605175841345</v>
      </c>
      <c r="H43" s="9">
        <v>59729.292731926529</v>
      </c>
      <c r="I43" s="9">
        <v>71887.001162732384</v>
      </c>
      <c r="J43" s="9">
        <v>77011.985759921372</v>
      </c>
      <c r="K43" s="9">
        <v>82042.043718784727</v>
      </c>
      <c r="L43" s="10"/>
    </row>
    <row r="44" spans="1:12" x14ac:dyDescent="0.25">
      <c r="A44" s="7" t="s">
        <v>88</v>
      </c>
      <c r="B44" s="7" t="s">
        <v>32</v>
      </c>
      <c r="C44" s="8" t="s">
        <v>51</v>
      </c>
      <c r="D44" s="9">
        <v>915.11771549101843</v>
      </c>
      <c r="E44" s="9">
        <v>1701.9744197883881</v>
      </c>
      <c r="F44" s="9">
        <v>2799.1448202679494</v>
      </c>
      <c r="G44" s="9">
        <v>4793.0766926496826</v>
      </c>
      <c r="H44" s="9">
        <v>15523.315182585793</v>
      </c>
      <c r="I44" s="9">
        <v>24239.805272228838</v>
      </c>
      <c r="J44" s="9">
        <v>34289.076722565791</v>
      </c>
      <c r="K44" s="9">
        <v>47504.90080370834</v>
      </c>
      <c r="L44" s="10"/>
    </row>
    <row r="45" spans="1:12" x14ac:dyDescent="0.25">
      <c r="A45" s="12" t="s">
        <v>88</v>
      </c>
      <c r="B45" s="12" t="s">
        <v>23</v>
      </c>
      <c r="C45" s="13" t="s">
        <v>79</v>
      </c>
      <c r="D45" s="24">
        <f>D46+D47</f>
        <v>0</v>
      </c>
      <c r="E45" s="24">
        <f t="shared" ref="E45:K45" si="10">E46+E47</f>
        <v>0</v>
      </c>
      <c r="F45" s="24">
        <f t="shared" si="10"/>
        <v>0</v>
      </c>
      <c r="G45" s="24">
        <f t="shared" si="10"/>
        <v>0</v>
      </c>
      <c r="H45" s="24">
        <f t="shared" si="10"/>
        <v>0</v>
      </c>
      <c r="I45" s="24">
        <f t="shared" si="10"/>
        <v>0</v>
      </c>
      <c r="J45" s="24">
        <f t="shared" si="10"/>
        <v>0</v>
      </c>
      <c r="K45" s="24">
        <f t="shared" si="10"/>
        <v>0</v>
      </c>
      <c r="L45" s="10"/>
    </row>
    <row r="46" spans="1:12" x14ac:dyDescent="0.25">
      <c r="A46" s="7" t="s">
        <v>88</v>
      </c>
      <c r="B46" s="7" t="s">
        <v>33</v>
      </c>
      <c r="C46" s="8" t="s">
        <v>52</v>
      </c>
      <c r="D46" s="9"/>
      <c r="E46" s="9"/>
      <c r="F46" s="9"/>
      <c r="G46" s="9"/>
      <c r="H46" s="9"/>
      <c r="I46" s="9"/>
      <c r="J46" s="9"/>
      <c r="K46" s="9"/>
      <c r="L46" s="10"/>
    </row>
    <row r="47" spans="1:12" x14ac:dyDescent="0.25">
      <c r="A47" s="7" t="s">
        <v>88</v>
      </c>
      <c r="B47" s="7" t="s">
        <v>34</v>
      </c>
      <c r="C47" s="8" t="s">
        <v>53</v>
      </c>
      <c r="D47" s="9"/>
      <c r="E47" s="9"/>
      <c r="F47" s="9"/>
      <c r="G47" s="9"/>
      <c r="H47" s="9"/>
      <c r="I47" s="9"/>
      <c r="J47" s="9"/>
      <c r="K47" s="9"/>
      <c r="L47" s="10"/>
    </row>
    <row r="48" spans="1:12" x14ac:dyDescent="0.25">
      <c r="A48" s="12" t="s">
        <v>88</v>
      </c>
      <c r="B48" s="12" t="s">
        <v>24</v>
      </c>
      <c r="C48" s="13" t="s">
        <v>80</v>
      </c>
      <c r="D48" s="24">
        <f>D49+D50</f>
        <v>0</v>
      </c>
      <c r="E48" s="24">
        <f t="shared" ref="E48:K48" si="11">E49+E50</f>
        <v>0</v>
      </c>
      <c r="F48" s="24">
        <f t="shared" si="11"/>
        <v>0</v>
      </c>
      <c r="G48" s="24">
        <f t="shared" si="11"/>
        <v>0</v>
      </c>
      <c r="H48" s="24">
        <f t="shared" si="11"/>
        <v>0</v>
      </c>
      <c r="I48" s="24">
        <f t="shared" si="11"/>
        <v>0</v>
      </c>
      <c r="J48" s="24">
        <f t="shared" si="11"/>
        <v>0</v>
      </c>
      <c r="K48" s="24">
        <f t="shared" si="11"/>
        <v>0</v>
      </c>
      <c r="L48" s="10"/>
    </row>
    <row r="49" spans="1:12" x14ac:dyDescent="0.25">
      <c r="A49" s="7" t="s">
        <v>88</v>
      </c>
      <c r="B49" s="7" t="s">
        <v>35</v>
      </c>
      <c r="C49" s="8" t="s">
        <v>54</v>
      </c>
      <c r="D49" s="9"/>
      <c r="E49" s="9"/>
      <c r="F49" s="9"/>
      <c r="G49" s="9"/>
      <c r="H49" s="9"/>
      <c r="I49" s="9"/>
      <c r="J49" s="9"/>
      <c r="K49" s="9"/>
      <c r="L49" s="10"/>
    </row>
    <row r="50" spans="1:12" x14ac:dyDescent="0.25">
      <c r="A50" s="7" t="s">
        <v>88</v>
      </c>
      <c r="B50" s="7" t="s">
        <v>36</v>
      </c>
      <c r="C50" s="8" t="s">
        <v>55</v>
      </c>
      <c r="D50" s="9"/>
      <c r="E50" s="9"/>
      <c r="F50" s="9"/>
      <c r="G50" s="9"/>
      <c r="H50" s="9"/>
      <c r="I50" s="9"/>
      <c r="J50" s="9"/>
      <c r="K50" s="9"/>
      <c r="L50" s="10"/>
    </row>
    <row r="51" spans="1:12" x14ac:dyDescent="0.25">
      <c r="A51" s="7" t="s">
        <v>88</v>
      </c>
      <c r="B51" s="7" t="s">
        <v>25</v>
      </c>
      <c r="C51" s="8" t="s">
        <v>47</v>
      </c>
      <c r="D51" s="9"/>
      <c r="E51" s="9"/>
      <c r="F51" s="9">
        <v>0.28924103198551604</v>
      </c>
      <c r="G51" s="9">
        <v>309.86154844472452</v>
      </c>
      <c r="H51" s="9">
        <v>1361.736523123308</v>
      </c>
      <c r="I51" s="9">
        <v>3556.2822101900142</v>
      </c>
      <c r="J51" s="9">
        <v>10024.639942015561</v>
      </c>
      <c r="K51" s="9">
        <v>23830.303964986066</v>
      </c>
      <c r="L51" s="10" t="s">
        <v>162</v>
      </c>
    </row>
    <row r="52" spans="1:12" x14ac:dyDescent="0.25">
      <c r="A52" s="7" t="s">
        <v>88</v>
      </c>
      <c r="B52" s="7" t="s">
        <v>26</v>
      </c>
      <c r="C52" s="8" t="s">
        <v>48</v>
      </c>
      <c r="D52" s="9">
        <v>4.8681637544332386</v>
      </c>
      <c r="E52" s="9">
        <v>38.970785082990055</v>
      </c>
      <c r="F52" s="9">
        <v>271.68899471937419</v>
      </c>
      <c r="G52" s="9">
        <v>244.236959649265</v>
      </c>
      <c r="H52" s="9">
        <v>334.13563345290248</v>
      </c>
      <c r="I52" s="9">
        <v>478.18319583899859</v>
      </c>
      <c r="J52" s="9">
        <v>849.83749232947059</v>
      </c>
      <c r="K52" s="9">
        <v>989.01141399041546</v>
      </c>
      <c r="L52" s="10" t="s">
        <v>163</v>
      </c>
    </row>
    <row r="53" spans="1:12" x14ac:dyDescent="0.25">
      <c r="A53" s="7" t="s">
        <v>88</v>
      </c>
      <c r="B53" s="7" t="s">
        <v>41</v>
      </c>
      <c r="C53" s="8" t="s">
        <v>49</v>
      </c>
      <c r="D53" s="9"/>
      <c r="E53" s="9"/>
      <c r="F53" s="9"/>
      <c r="G53" s="9"/>
      <c r="H53" s="9"/>
      <c r="I53" s="9"/>
      <c r="J53" s="9"/>
      <c r="K53" s="9"/>
      <c r="L53" s="10"/>
    </row>
    <row r="54" spans="1:12" x14ac:dyDescent="0.25">
      <c r="A54" s="12" t="s">
        <v>88</v>
      </c>
      <c r="B54" s="12" t="s">
        <v>15</v>
      </c>
      <c r="C54" s="13" t="s">
        <v>81</v>
      </c>
      <c r="D54" s="24">
        <f>D55+D56+D57</f>
        <v>1598.0077311138198</v>
      </c>
      <c r="E54" s="24">
        <f t="shared" ref="E54:K54" si="12">E55+E56+E57</f>
        <v>1724.7571041591978</v>
      </c>
      <c r="F54" s="24">
        <f t="shared" si="12"/>
        <v>2115.4841099655628</v>
      </c>
      <c r="G54" s="24">
        <f t="shared" si="12"/>
        <v>1812.7148750258843</v>
      </c>
      <c r="H54" s="24">
        <f t="shared" si="12"/>
        <v>1907.0554098256939</v>
      </c>
      <c r="I54" s="24">
        <f t="shared" si="12"/>
        <v>2171.5828109547497</v>
      </c>
      <c r="J54" s="24">
        <f t="shared" si="12"/>
        <v>2391.8528136332711</v>
      </c>
      <c r="K54" s="24">
        <f t="shared" si="12"/>
        <v>2410.6317690728056</v>
      </c>
      <c r="L54" s="10"/>
    </row>
    <row r="55" spans="1:12" x14ac:dyDescent="0.25">
      <c r="A55" s="7" t="s">
        <v>88</v>
      </c>
      <c r="B55" s="7" t="s">
        <v>37</v>
      </c>
      <c r="C55" s="8" t="s">
        <v>56</v>
      </c>
      <c r="D55" s="9">
        <v>1598.0077311138198</v>
      </c>
      <c r="E55" s="9">
        <v>1724.7571041591978</v>
      </c>
      <c r="F55" s="9">
        <v>2115.4841099655628</v>
      </c>
      <c r="G55" s="9">
        <v>1812.7148750258843</v>
      </c>
      <c r="H55" s="9">
        <v>1907.0554098256939</v>
      </c>
      <c r="I55" s="9">
        <v>2171.5828109547497</v>
      </c>
      <c r="J55" s="9">
        <v>2391.8528136332711</v>
      </c>
      <c r="K55" s="9">
        <v>2410.6317690728056</v>
      </c>
      <c r="L55" s="10"/>
    </row>
    <row r="56" spans="1:12" x14ac:dyDescent="0.25">
      <c r="A56" s="7" t="s">
        <v>88</v>
      </c>
      <c r="B56" s="7" t="s">
        <v>38</v>
      </c>
      <c r="C56" s="8" t="s">
        <v>57</v>
      </c>
      <c r="D56" s="9"/>
      <c r="E56" s="9"/>
      <c r="F56" s="9"/>
      <c r="G56" s="9"/>
      <c r="H56" s="9"/>
      <c r="I56" s="9"/>
      <c r="J56" s="9"/>
      <c r="K56" s="9"/>
      <c r="L56" s="10"/>
    </row>
    <row r="57" spans="1:12" x14ac:dyDescent="0.25">
      <c r="A57" s="7" t="s">
        <v>88</v>
      </c>
      <c r="B57" s="7" t="s">
        <v>39</v>
      </c>
      <c r="C57" s="8" t="s">
        <v>58</v>
      </c>
      <c r="D57" s="9"/>
      <c r="E57" s="9"/>
      <c r="F57" s="9"/>
      <c r="G57" s="9"/>
      <c r="H57" s="9"/>
      <c r="I57" s="9"/>
      <c r="J57" s="9"/>
      <c r="K57" s="9"/>
      <c r="L57" s="10"/>
    </row>
    <row r="58" spans="1:12" x14ac:dyDescent="0.25">
      <c r="A58" s="7" t="s">
        <v>88</v>
      </c>
      <c r="B58" s="7" t="s">
        <v>16</v>
      </c>
      <c r="C58" s="8" t="s">
        <v>44</v>
      </c>
      <c r="D58" s="9">
        <v>5557.6008569396135</v>
      </c>
      <c r="E58" s="9">
        <v>6540.61181581452</v>
      </c>
      <c r="F58" s="9">
        <v>7894.6482810062053</v>
      </c>
      <c r="G58" s="9">
        <v>8031.5099340866591</v>
      </c>
      <c r="H58" s="9">
        <v>11784.2990575042</v>
      </c>
      <c r="I58" s="9">
        <v>15999.721077843416</v>
      </c>
      <c r="J58" s="9">
        <v>17979.506242878073</v>
      </c>
      <c r="K58" s="9">
        <v>20982.431235148197</v>
      </c>
      <c r="L58" s="10"/>
    </row>
    <row r="59" spans="1:12" x14ac:dyDescent="0.25">
      <c r="A59" s="7" t="s">
        <v>88</v>
      </c>
      <c r="B59" s="7" t="s">
        <v>17</v>
      </c>
      <c r="C59" s="8" t="s">
        <v>45</v>
      </c>
      <c r="D59" s="9">
        <v>14663.594195674299</v>
      </c>
      <c r="E59" s="9">
        <v>16203.206986394363</v>
      </c>
      <c r="F59" s="9">
        <v>19204.309072620967</v>
      </c>
      <c r="G59" s="9">
        <v>12015.456875464448</v>
      </c>
      <c r="H59" s="9">
        <v>14835.140930593871</v>
      </c>
      <c r="I59" s="9">
        <v>20487.168121656825</v>
      </c>
      <c r="J59" s="9">
        <v>24109.04763120236</v>
      </c>
      <c r="K59" s="9">
        <v>24969.597501809632</v>
      </c>
      <c r="L59" s="10"/>
    </row>
    <row r="60" spans="1:12" x14ac:dyDescent="0.25">
      <c r="A60" s="7" t="s">
        <v>88</v>
      </c>
      <c r="B60" s="7" t="s">
        <v>18</v>
      </c>
      <c r="C60" s="8" t="s">
        <v>43</v>
      </c>
      <c r="D60" s="9"/>
      <c r="E60" s="9"/>
      <c r="F60" s="9"/>
      <c r="G60" s="9"/>
      <c r="H60" s="9"/>
      <c r="I60" s="9"/>
      <c r="J60" s="9"/>
      <c r="K60" s="9"/>
      <c r="L60" s="10"/>
    </row>
    <row r="61" spans="1:12" x14ac:dyDescent="0.25">
      <c r="A61" s="12" t="s">
        <v>88</v>
      </c>
      <c r="B61" s="12" t="s">
        <v>19</v>
      </c>
      <c r="C61" s="13" t="s">
        <v>82</v>
      </c>
      <c r="D61" s="24">
        <f>D62+D63+D64</f>
        <v>92197.299143107171</v>
      </c>
      <c r="E61" s="24">
        <f t="shared" ref="E61:K61" si="13">E62+E63+E64</f>
        <v>84831.591868942327</v>
      </c>
      <c r="F61" s="24">
        <f t="shared" si="13"/>
        <v>83364.845083475375</v>
      </c>
      <c r="G61" s="24">
        <f t="shared" si="13"/>
        <v>42666.233673511284</v>
      </c>
      <c r="H61" s="24">
        <f t="shared" si="13"/>
        <v>42617.892047182089</v>
      </c>
      <c r="I61" s="24">
        <f t="shared" si="13"/>
        <v>46169.314433127998</v>
      </c>
      <c r="J61" s="24">
        <f t="shared" si="13"/>
        <v>45348.015877893173</v>
      </c>
      <c r="K61" s="24">
        <f t="shared" si="13"/>
        <v>46175.146257806213</v>
      </c>
      <c r="L61" s="10"/>
    </row>
    <row r="62" spans="1:12" x14ac:dyDescent="0.25">
      <c r="A62" s="7" t="s">
        <v>88</v>
      </c>
      <c r="B62" s="7" t="s">
        <v>28</v>
      </c>
      <c r="C62" s="8" t="s">
        <v>59</v>
      </c>
      <c r="D62" s="9">
        <v>57298.853323363641</v>
      </c>
      <c r="E62" s="9">
        <v>53300.058328631145</v>
      </c>
      <c r="F62" s="9">
        <v>47566.2533258685</v>
      </c>
      <c r="G62" s="9">
        <v>24268.31300274103</v>
      </c>
      <c r="H62" s="9">
        <v>24876.827761333781</v>
      </c>
      <c r="I62" s="9">
        <v>26139.391771259212</v>
      </c>
      <c r="J62" s="9">
        <v>25204.211702600649</v>
      </c>
      <c r="K62" s="9">
        <v>25365.800626171294</v>
      </c>
      <c r="L62" s="10"/>
    </row>
    <row r="63" spans="1:12" x14ac:dyDescent="0.25">
      <c r="A63" s="7" t="s">
        <v>88</v>
      </c>
      <c r="B63" s="7" t="s">
        <v>29</v>
      </c>
      <c r="C63" s="8" t="s">
        <v>60</v>
      </c>
      <c r="D63" s="9">
        <v>34898.445819743538</v>
      </c>
      <c r="E63" s="9">
        <v>31531.533540311182</v>
      </c>
      <c r="F63" s="9">
        <v>35798.591757606868</v>
      </c>
      <c r="G63" s="9">
        <v>18397.920670770254</v>
      </c>
      <c r="H63" s="9">
        <v>17741.064285848304</v>
      </c>
      <c r="I63" s="9">
        <v>20029.922661868786</v>
      </c>
      <c r="J63" s="9">
        <v>20143.804175292524</v>
      </c>
      <c r="K63" s="9">
        <v>20809.345631634918</v>
      </c>
      <c r="L63" s="10" t="s">
        <v>161</v>
      </c>
    </row>
    <row r="64" spans="1:12" x14ac:dyDescent="0.25">
      <c r="A64" s="7" t="s">
        <v>88</v>
      </c>
      <c r="B64" s="7" t="s">
        <v>30</v>
      </c>
      <c r="C64" s="8" t="s">
        <v>61</v>
      </c>
      <c r="D64" s="9"/>
      <c r="E64" s="9"/>
      <c r="F64" s="9"/>
      <c r="G64" s="9"/>
      <c r="H64" s="9"/>
      <c r="I64" s="9"/>
      <c r="J64" s="9"/>
      <c r="K64" s="9"/>
      <c r="L64" s="10"/>
    </row>
    <row r="65" spans="1:12" x14ac:dyDescent="0.25">
      <c r="A65" s="7" t="s">
        <v>88</v>
      </c>
      <c r="B65" s="7" t="s">
        <v>40</v>
      </c>
      <c r="C65" s="8" t="s">
        <v>62</v>
      </c>
      <c r="D65" s="9"/>
      <c r="E65" s="9"/>
      <c r="F65" s="9"/>
      <c r="G65" s="9"/>
      <c r="H65" s="9"/>
      <c r="I65" s="9"/>
      <c r="J65" s="9"/>
      <c r="K65" s="9"/>
      <c r="L65" s="10"/>
    </row>
    <row r="66" spans="1:12" x14ac:dyDescent="0.25">
      <c r="A66" s="7" t="s">
        <v>89</v>
      </c>
      <c r="B66" s="7" t="s">
        <v>85</v>
      </c>
      <c r="C66" s="8"/>
      <c r="D66" s="9">
        <v>0.853495</v>
      </c>
      <c r="E66" s="9">
        <v>0.96003899999999998</v>
      </c>
      <c r="F66" s="9">
        <v>0.98333300000000001</v>
      </c>
      <c r="G66" s="9">
        <v>0.86230700000000005</v>
      </c>
      <c r="H66" s="9">
        <v>0.95622200000000002</v>
      </c>
      <c r="I66" s="9">
        <v>1.0500350000000001</v>
      </c>
      <c r="J66" s="9">
        <v>1.0958079999999999</v>
      </c>
      <c r="K66" s="9">
        <v>1.1268750000000001</v>
      </c>
      <c r="L66" s="10" t="s">
        <v>160</v>
      </c>
    </row>
    <row r="67" spans="1:12" x14ac:dyDescent="0.25">
      <c r="A67" s="7" t="s">
        <v>89</v>
      </c>
      <c r="B67" s="7" t="s">
        <v>86</v>
      </c>
      <c r="C67" s="8"/>
      <c r="D67" s="9"/>
      <c r="E67" s="9"/>
      <c r="F67" s="9"/>
      <c r="G67" s="9"/>
      <c r="H67" s="9"/>
      <c r="I67" s="9"/>
      <c r="J67" s="9"/>
      <c r="K67" s="9"/>
      <c r="L67" s="10"/>
    </row>
    <row r="68" spans="1:12" x14ac:dyDescent="0.25">
      <c r="A68" s="7" t="s">
        <v>90</v>
      </c>
      <c r="B68" s="7" t="s">
        <v>85</v>
      </c>
      <c r="C68" s="8"/>
      <c r="D68" s="9">
        <v>1012089.6863679405</v>
      </c>
      <c r="E68" s="9">
        <v>1288327.8795138383</v>
      </c>
      <c r="F68" s="9">
        <v>1352205.9398680804</v>
      </c>
      <c r="G68" s="9">
        <v>967856.5380153826</v>
      </c>
      <c r="H68" s="9">
        <v>970404.53066747217</v>
      </c>
      <c r="I68" s="9">
        <v>1200890.8795652923</v>
      </c>
      <c r="J68" s="9">
        <v>1311685.829161973</v>
      </c>
      <c r="K68" s="9">
        <v>1493367.2651271801</v>
      </c>
      <c r="L68" s="10" t="s">
        <v>160</v>
      </c>
    </row>
    <row r="69" spans="1:12" x14ac:dyDescent="0.25">
      <c r="A69" s="7" t="s">
        <v>90</v>
      </c>
      <c r="B69" s="7" t="s">
        <v>86</v>
      </c>
      <c r="C69" s="8"/>
      <c r="D69" s="9"/>
      <c r="E69" s="9"/>
      <c r="F69" s="9"/>
      <c r="G69" s="9"/>
      <c r="H69" s="9"/>
      <c r="I69" s="9"/>
      <c r="J69" s="9"/>
      <c r="K69" s="9"/>
      <c r="L69" s="10"/>
    </row>
    <row r="71" spans="1:12" ht="14.4" x14ac:dyDescent="0.3">
      <c r="B71" s="17"/>
      <c r="C71" s="18"/>
      <c r="D71" s="19"/>
      <c r="E71" s="19"/>
      <c r="F71" s="19"/>
      <c r="G71" s="19"/>
      <c r="H71" s="19"/>
      <c r="I71" s="19"/>
      <c r="J71" s="19"/>
      <c r="K71" s="19"/>
    </row>
    <row r="72" spans="1:12" ht="14.4" x14ac:dyDescent="0.3">
      <c r="A72" s="20" t="s">
        <v>64</v>
      </c>
      <c r="B72" s="17"/>
      <c r="C72" s="18"/>
      <c r="D72" s="4">
        <v>2017</v>
      </c>
      <c r="E72" s="4">
        <v>2018</v>
      </c>
      <c r="F72" s="4">
        <v>2019</v>
      </c>
      <c r="G72" s="4">
        <v>2020</v>
      </c>
      <c r="H72" s="4">
        <v>2021</v>
      </c>
      <c r="I72" s="4">
        <v>2022</v>
      </c>
      <c r="J72" s="4">
        <v>2023</v>
      </c>
      <c r="K72" s="4">
        <v>2024</v>
      </c>
      <c r="L72" s="5" t="s">
        <v>22</v>
      </c>
    </row>
    <row r="73" spans="1:12" ht="14.4" x14ac:dyDescent="0.3">
      <c r="A73" s="11" t="s">
        <v>66</v>
      </c>
      <c r="B73" s="27"/>
      <c r="C73" s="28"/>
      <c r="D73" s="25">
        <f>IFERROR(D39/D3,"")</f>
        <v>2.0599195658708047</v>
      </c>
      <c r="E73" s="25">
        <f t="shared" ref="E73:J73" si="14">IFERROR(E39/E3,"")</f>
        <v>2.4848241884976656</v>
      </c>
      <c r="F73" s="25">
        <f t="shared" si="14"/>
        <v>3.0058270157589813</v>
      </c>
      <c r="G73" s="25">
        <f t="shared" si="14"/>
        <v>3.4388963233010079</v>
      </c>
      <c r="H73" s="25">
        <f t="shared" si="14"/>
        <v>3.7044014138344274</v>
      </c>
      <c r="I73" s="25">
        <f t="shared" si="14"/>
        <v>3.8376844860603838</v>
      </c>
      <c r="J73" s="25">
        <f t="shared" si="14"/>
        <v>3.7114018282437642</v>
      </c>
      <c r="K73" s="25">
        <f>IFERROR(K39/K3,"")</f>
        <v>3.3243633865776445</v>
      </c>
      <c r="L73" s="10"/>
    </row>
    <row r="74" spans="1:12" ht="14.4" x14ac:dyDescent="0.3">
      <c r="A74" s="11" t="s">
        <v>65</v>
      </c>
      <c r="B74" s="27" t="s">
        <v>75</v>
      </c>
      <c r="C74" s="28"/>
      <c r="D74" s="25">
        <f>IFERROR(D12/D2,"")</f>
        <v>31.311081419866134</v>
      </c>
      <c r="E74" s="25">
        <f t="shared" ref="E74:K74" si="15">IFERROR(E12/E2,"")</f>
        <v>36.862663792068822</v>
      </c>
      <c r="F74" s="25">
        <f t="shared" si="15"/>
        <v>47.193138198338879</v>
      </c>
      <c r="G74" s="25">
        <f t="shared" si="15"/>
        <v>50.973657399696002</v>
      </c>
      <c r="H74" s="25">
        <f t="shared" si="15"/>
        <v>83.132876583880474</v>
      </c>
      <c r="I74" s="25">
        <f t="shared" si="15"/>
        <v>138.87192278012049</v>
      </c>
      <c r="J74" s="25">
        <f t="shared" si="15"/>
        <v>235.12186333704969</v>
      </c>
      <c r="K74" s="25">
        <f t="shared" si="15"/>
        <v>405.12681112241995</v>
      </c>
      <c r="L74" s="10"/>
    </row>
    <row r="75" spans="1:12" ht="14.4" x14ac:dyDescent="0.3">
      <c r="A75" s="11" t="s">
        <v>65</v>
      </c>
      <c r="B75" s="27" t="s">
        <v>68</v>
      </c>
      <c r="C75" s="28"/>
      <c r="D75" s="25">
        <f>IFERROR(D13/D2,"")</f>
        <v>11.650245964972585</v>
      </c>
      <c r="E75" s="25">
        <f t="shared" ref="E75:J75" si="16">IFERROR(E13/E2,"")</f>
        <v>14.189779777252729</v>
      </c>
      <c r="F75" s="25">
        <f t="shared" si="16"/>
        <v>19.353260886972503</v>
      </c>
      <c r="G75" s="25">
        <f t="shared" si="16"/>
        <v>28.860849852229538</v>
      </c>
      <c r="H75" s="25">
        <f t="shared" si="16"/>
        <v>52.438072780045005</v>
      </c>
      <c r="I75" s="25">
        <f t="shared" si="16"/>
        <v>95.229593188944335</v>
      </c>
      <c r="J75" s="25">
        <f t="shared" si="16"/>
        <v>181.61559931798197</v>
      </c>
      <c r="K75" s="25">
        <f>IFERROR(K13/K2,"")</f>
        <v>337.91474025572666</v>
      </c>
      <c r="L75" s="10"/>
    </row>
    <row r="76" spans="1:12" ht="14.4" x14ac:dyDescent="0.3">
      <c r="A76" s="11" t="s">
        <v>65</v>
      </c>
      <c r="B76" s="27" t="s">
        <v>69</v>
      </c>
      <c r="C76" s="28"/>
      <c r="D76" s="25">
        <f>IFERROR(D27/D2,"")</f>
        <v>0.90479925061426747</v>
      </c>
      <c r="E76" s="25">
        <f t="shared" ref="E76:K76" si="17">IFERROR(E27/E2,"")</f>
        <v>0.87845413088866342</v>
      </c>
      <c r="F76" s="25">
        <f t="shared" si="17"/>
        <v>2.3415407051024264</v>
      </c>
      <c r="G76" s="25">
        <f t="shared" si="17"/>
        <v>2.1813131884562487</v>
      </c>
      <c r="H76" s="25">
        <f t="shared" si="17"/>
        <v>2.1010893093321563</v>
      </c>
      <c r="I76" s="25">
        <f t="shared" si="17"/>
        <v>2.198119604119559</v>
      </c>
      <c r="J76" s="25">
        <f t="shared" si="17"/>
        <v>2.3418921911466084</v>
      </c>
      <c r="K76" s="25">
        <f t="shared" si="17"/>
        <v>2.4440561889888368</v>
      </c>
      <c r="L76" s="10"/>
    </row>
    <row r="77" spans="1:12" ht="14.4" x14ac:dyDescent="0.3">
      <c r="A77" s="11" t="s">
        <v>65</v>
      </c>
      <c r="B77" s="11" t="s">
        <v>71</v>
      </c>
      <c r="C77" s="28"/>
      <c r="D77" s="25">
        <f>IFERROR(D31/D2,"")</f>
        <v>9.4092723372326681</v>
      </c>
      <c r="E77" s="25">
        <f t="shared" ref="E77:K77" si="18">IFERROR(E31/E2,"")</f>
        <v>11.59400298350959</v>
      </c>
      <c r="F77" s="25">
        <f t="shared" si="18"/>
        <v>14.135015728216979</v>
      </c>
      <c r="G77" s="25">
        <f t="shared" si="18"/>
        <v>12.859044987411982</v>
      </c>
      <c r="H77" s="25">
        <f t="shared" si="18"/>
        <v>19.248467084423961</v>
      </c>
      <c r="I77" s="25">
        <f t="shared" si="18"/>
        <v>26.853720093559122</v>
      </c>
      <c r="J77" s="25">
        <f t="shared" si="18"/>
        <v>33.141621097886478</v>
      </c>
      <c r="K77" s="25">
        <f t="shared" si="18"/>
        <v>44.872828775223446</v>
      </c>
      <c r="L77" s="10"/>
    </row>
    <row r="78" spans="1:12" ht="14.4" x14ac:dyDescent="0.3">
      <c r="A78" s="11" t="s">
        <v>65</v>
      </c>
      <c r="B78" s="11" t="s">
        <v>70</v>
      </c>
      <c r="C78" s="28"/>
      <c r="D78" s="25">
        <f>IFERROR(D32/D2,"")</f>
        <v>7.9477968617081975</v>
      </c>
      <c r="E78" s="25">
        <f t="shared" ref="E78:K78" si="19">IFERROR(E32/E2,"")</f>
        <v>8.9844881880634784</v>
      </c>
      <c r="F78" s="25">
        <f t="shared" si="19"/>
        <v>10.355806156976822</v>
      </c>
      <c r="G78" s="25">
        <f t="shared" si="19"/>
        <v>6.6266345579818502</v>
      </c>
      <c r="H78" s="25">
        <f t="shared" si="19"/>
        <v>9.0020554536293549</v>
      </c>
      <c r="I78" s="25">
        <f t="shared" si="19"/>
        <v>14.272692142463661</v>
      </c>
      <c r="J78" s="25">
        <f t="shared" si="19"/>
        <v>17.735205945846143</v>
      </c>
      <c r="K78" s="25">
        <f t="shared" si="19"/>
        <v>19.630688517024403</v>
      </c>
      <c r="L78" s="10"/>
    </row>
    <row r="79" spans="1:12" ht="14.4" x14ac:dyDescent="0.3">
      <c r="A79" s="11" t="s">
        <v>65</v>
      </c>
      <c r="B79" s="11" t="s">
        <v>72</v>
      </c>
      <c r="C79" s="28"/>
      <c r="D79" s="25">
        <f>IFERROR(D33/D2,"")</f>
        <v>0</v>
      </c>
      <c r="E79" s="25">
        <f t="shared" ref="E79:K79" si="20">IFERROR(E33/E2,"")</f>
        <v>0</v>
      </c>
      <c r="F79" s="25">
        <f t="shared" si="20"/>
        <v>0</v>
      </c>
      <c r="G79" s="25">
        <f t="shared" si="20"/>
        <v>0</v>
      </c>
      <c r="H79" s="25">
        <f t="shared" si="20"/>
        <v>0</v>
      </c>
      <c r="I79" s="25">
        <f t="shared" si="20"/>
        <v>0</v>
      </c>
      <c r="J79" s="25">
        <f t="shared" si="20"/>
        <v>0</v>
      </c>
      <c r="K79" s="25">
        <f t="shared" si="20"/>
        <v>0</v>
      </c>
      <c r="L79" s="10"/>
    </row>
    <row r="80" spans="1:12" x14ac:dyDescent="0.25">
      <c r="A80" s="11" t="s">
        <v>65</v>
      </c>
      <c r="B80" s="11" t="s">
        <v>73</v>
      </c>
      <c r="C80" s="3"/>
      <c r="D80" s="26">
        <f>IFERROR(D34/D2,"")</f>
        <v>1.398967005338412</v>
      </c>
      <c r="E80" s="26">
        <f t="shared" ref="E80:K80" si="21">IFERROR(E34/E2,"")</f>
        <v>1.2159387123543628</v>
      </c>
      <c r="F80" s="26">
        <f t="shared" si="21"/>
        <v>1.0075147210701523</v>
      </c>
      <c r="G80" s="26">
        <f t="shared" si="21"/>
        <v>0.44581481361638131</v>
      </c>
      <c r="H80" s="26">
        <f t="shared" si="21"/>
        <v>0.34319195644999095</v>
      </c>
      <c r="I80" s="26">
        <f t="shared" si="21"/>
        <v>0.31779775103379326</v>
      </c>
      <c r="J80" s="26">
        <f t="shared" si="21"/>
        <v>0.28754478418849461</v>
      </c>
      <c r="K80" s="26">
        <f t="shared" si="21"/>
        <v>0.26449738545662821</v>
      </c>
      <c r="L80" s="10"/>
    </row>
    <row r="81" spans="1:12" x14ac:dyDescent="0.25">
      <c r="A81" s="11" t="s">
        <v>65</v>
      </c>
      <c r="B81" s="11" t="s">
        <v>74</v>
      </c>
      <c r="C81" s="3"/>
      <c r="D81" s="26">
        <f>IFERROR(D38/D2,"")</f>
        <v>0</v>
      </c>
      <c r="E81" s="26">
        <f t="shared" ref="E81:K81" si="22">IFERROR(E38/E2,"")</f>
        <v>0</v>
      </c>
      <c r="F81" s="26">
        <f t="shared" si="22"/>
        <v>0</v>
      </c>
      <c r="G81" s="26">
        <f t="shared" si="22"/>
        <v>0</v>
      </c>
      <c r="H81" s="26">
        <f t="shared" si="22"/>
        <v>0</v>
      </c>
      <c r="I81" s="26">
        <f t="shared" si="22"/>
        <v>0</v>
      </c>
      <c r="J81" s="26">
        <f t="shared" si="22"/>
        <v>0</v>
      </c>
      <c r="K81" s="26">
        <f t="shared" si="22"/>
        <v>0</v>
      </c>
      <c r="L81" s="10"/>
    </row>
    <row r="82" spans="1:12" x14ac:dyDescent="0.25">
      <c r="A82" s="11" t="s">
        <v>65</v>
      </c>
      <c r="B82" s="11" t="s">
        <v>76</v>
      </c>
      <c r="C82" s="3"/>
      <c r="D82" s="82">
        <f>IFERROR((D17+D20+D23+D24+D25)/D2,"")</f>
        <v>0.16251145708785403</v>
      </c>
      <c r="E82" s="82">
        <f t="shared" ref="E82:J82" si="23">IFERROR((E17+E20+E23+E24+E25)/E2,"")</f>
        <v>0.32190206091105239</v>
      </c>
      <c r="F82" s="82">
        <f>IFERROR((F17+F20+F23+F24+F25)/F2,"")</f>
        <v>0.53447351488548778</v>
      </c>
      <c r="G82" s="82">
        <f t="shared" si="23"/>
        <v>1.3040735740297518</v>
      </c>
      <c r="H82" s="26">
        <f t="shared" si="23"/>
        <v>5.0778235033696255</v>
      </c>
      <c r="I82" s="26">
        <f t="shared" si="23"/>
        <v>11.07198035975947</v>
      </c>
      <c r="J82" s="26">
        <f t="shared" si="23"/>
        <v>27.755577083187763</v>
      </c>
      <c r="K82" s="26">
        <f>IFERROR((K17+K20+K23+K24+K25)/K2,"")</f>
        <v>63.741633502416754</v>
      </c>
      <c r="L82" s="10"/>
    </row>
    <row r="83" spans="1:12" ht="14.4" x14ac:dyDescent="0.3">
      <c r="A83" s="11" t="s">
        <v>67</v>
      </c>
      <c r="B83" s="27" t="s">
        <v>68</v>
      </c>
      <c r="C83" s="3"/>
      <c r="D83" s="26">
        <f>IFERROR(D40/D13,"")</f>
        <v>1375.8335776043723</v>
      </c>
      <c r="E83" s="26">
        <f t="shared" ref="E83:K83" si="24">IFERROR(E40/E13,"")</f>
        <v>1491.7867103627389</v>
      </c>
      <c r="F83" s="26">
        <f t="shared" si="24"/>
        <v>1375.3667548438755</v>
      </c>
      <c r="G83" s="26">
        <f t="shared" si="24"/>
        <v>988.26064956988364</v>
      </c>
      <c r="H83" s="26">
        <f t="shared" si="24"/>
        <v>634.92479445292054</v>
      </c>
      <c r="I83" s="26">
        <f t="shared" si="24"/>
        <v>384.01993275500536</v>
      </c>
      <c r="J83" s="26">
        <f t="shared" si="24"/>
        <v>211.05341667465188</v>
      </c>
      <c r="K83" s="26">
        <f t="shared" si="24"/>
        <v>108.1247783761207</v>
      </c>
      <c r="L83" s="10"/>
    </row>
    <row r="84" spans="1:12" ht="14.4" x14ac:dyDescent="0.3">
      <c r="A84" s="11" t="s">
        <v>67</v>
      </c>
      <c r="B84" s="27" t="s">
        <v>69</v>
      </c>
      <c r="C84" s="3"/>
      <c r="D84" s="26">
        <f>IFERROR(D54/D27,"")</f>
        <v>83.602300606669331</v>
      </c>
      <c r="E84" s="26">
        <f t="shared" ref="E84:K84" si="25">IFERROR(E54/E27,"")</f>
        <v>89.973637097854336</v>
      </c>
      <c r="F84" s="26">
        <f t="shared" si="25"/>
        <v>40.190593756706996</v>
      </c>
      <c r="G84" s="26">
        <f t="shared" si="25"/>
        <v>36.09382148269988</v>
      </c>
      <c r="H84" s="26">
        <f t="shared" si="25"/>
        <v>38.738250581578804</v>
      </c>
      <c r="I84" s="26">
        <f t="shared" si="25"/>
        <v>41.600489212958138</v>
      </c>
      <c r="J84" s="26">
        <f t="shared" si="25"/>
        <v>42.529663085010149</v>
      </c>
      <c r="K84" s="26">
        <f t="shared" si="25"/>
        <v>40.642827478019946</v>
      </c>
      <c r="L84" s="10"/>
    </row>
    <row r="85" spans="1:12" x14ac:dyDescent="0.25">
      <c r="A85" s="11" t="s">
        <v>67</v>
      </c>
      <c r="B85" s="11" t="s">
        <v>71</v>
      </c>
      <c r="C85" s="3"/>
      <c r="D85" s="26">
        <f>IFERROR(D58/D31,"")</f>
        <v>27.959081430518378</v>
      </c>
      <c r="E85" s="26">
        <f t="shared" ref="E85:K88" si="26">IFERROR(E58/E31,"")</f>
        <v>25.851835903764194</v>
      </c>
      <c r="F85" s="26">
        <f t="shared" si="26"/>
        <v>24.845792669791383</v>
      </c>
      <c r="G85" s="26">
        <f t="shared" si="26"/>
        <v>27.127506598307868</v>
      </c>
      <c r="H85" s="26">
        <f t="shared" si="26"/>
        <v>26.129362377485023</v>
      </c>
      <c r="I85" s="26">
        <f t="shared" si="26"/>
        <v>25.088882408768981</v>
      </c>
      <c r="J85" s="26">
        <f t="shared" si="26"/>
        <v>22.590633128622411</v>
      </c>
      <c r="K85" s="26">
        <f t="shared" si="26"/>
        <v>19.267997637987996</v>
      </c>
      <c r="L85" s="10"/>
    </row>
    <row r="86" spans="1:12" x14ac:dyDescent="0.25">
      <c r="A86" s="11" t="s">
        <v>67</v>
      </c>
      <c r="B86" s="11" t="s">
        <v>70</v>
      </c>
      <c r="C86" s="3"/>
      <c r="D86" s="26">
        <f>IFERROR(D59/D32,"")</f>
        <v>87.334383679905585</v>
      </c>
      <c r="E86" s="26">
        <f t="shared" si="26"/>
        <v>82.644519991832269</v>
      </c>
      <c r="F86" s="26">
        <f t="shared" si="26"/>
        <v>82.495667501232262</v>
      </c>
      <c r="G86" s="26">
        <f t="shared" si="26"/>
        <v>78.753281789360486</v>
      </c>
      <c r="H86" s="26">
        <f t="shared" si="26"/>
        <v>70.334952393284965</v>
      </c>
      <c r="I86" s="26">
        <f t="shared" si="26"/>
        <v>60.443470881545466</v>
      </c>
      <c r="J86" s="26">
        <f t="shared" si="26"/>
        <v>56.606748364323444</v>
      </c>
      <c r="K86" s="26">
        <f t="shared" si="26"/>
        <v>52.413146682252759</v>
      </c>
      <c r="L86" s="10"/>
    </row>
    <row r="87" spans="1:12" x14ac:dyDescent="0.25">
      <c r="A87" s="11" t="s">
        <v>67</v>
      </c>
      <c r="B87" s="11" t="s">
        <v>72</v>
      </c>
      <c r="C87" s="3"/>
      <c r="D87" s="26" t="str">
        <f>IFERROR(D60/D33,"")</f>
        <v/>
      </c>
      <c r="E87" s="26" t="str">
        <f t="shared" si="26"/>
        <v/>
      </c>
      <c r="F87" s="26" t="str">
        <f t="shared" si="26"/>
        <v/>
      </c>
      <c r="G87" s="26" t="str">
        <f t="shared" si="26"/>
        <v/>
      </c>
      <c r="H87" s="26" t="str">
        <f t="shared" si="26"/>
        <v/>
      </c>
      <c r="I87" s="26" t="str">
        <f t="shared" si="26"/>
        <v/>
      </c>
      <c r="J87" s="26" t="str">
        <f t="shared" si="26"/>
        <v/>
      </c>
      <c r="K87" s="26" t="str">
        <f t="shared" si="26"/>
        <v/>
      </c>
      <c r="L87" s="10"/>
    </row>
    <row r="88" spans="1:12" x14ac:dyDescent="0.25">
      <c r="A88" s="11" t="s">
        <v>67</v>
      </c>
      <c r="B88" s="11" t="s">
        <v>73</v>
      </c>
      <c r="C88" s="3"/>
      <c r="D88" s="26">
        <f>IFERROR(D61/D34,"")</f>
        <v>3119.6244248948442</v>
      </c>
      <c r="E88" s="26">
        <f t="shared" si="26"/>
        <v>3197.0715430335858</v>
      </c>
      <c r="F88" s="26">
        <f t="shared" si="26"/>
        <v>3680.8482539052811</v>
      </c>
      <c r="G88" s="26">
        <f t="shared" si="26"/>
        <v>4156.7241531387099</v>
      </c>
      <c r="H88" s="26">
        <f t="shared" si="26"/>
        <v>5300.0024433426443</v>
      </c>
      <c r="I88" s="26">
        <f t="shared" si="26"/>
        <v>6117.5280358571708</v>
      </c>
      <c r="J88" s="26">
        <f t="shared" si="26"/>
        <v>6567.1537691961039</v>
      </c>
      <c r="K88" s="26">
        <f t="shared" si="26"/>
        <v>7193.6800909020003</v>
      </c>
      <c r="L88" s="10"/>
    </row>
    <row r="89" spans="1:12" x14ac:dyDescent="0.25">
      <c r="A89" s="11" t="s">
        <v>67</v>
      </c>
      <c r="B89" s="11" t="s">
        <v>74</v>
      </c>
      <c r="C89" s="3"/>
      <c r="D89" s="26" t="str">
        <f>IFERROR(D65/D38,"")</f>
        <v/>
      </c>
      <c r="E89" s="26" t="str">
        <f t="shared" ref="E89:K89" si="27">IFERROR(E65/E38,"")</f>
        <v/>
      </c>
      <c r="F89" s="26" t="str">
        <f t="shared" si="27"/>
        <v/>
      </c>
      <c r="G89" s="26" t="str">
        <f t="shared" si="27"/>
        <v/>
      </c>
      <c r="H89" s="26" t="str">
        <f t="shared" si="27"/>
        <v/>
      </c>
      <c r="I89" s="26" t="str">
        <f t="shared" si="27"/>
        <v/>
      </c>
      <c r="J89" s="26" t="str">
        <f t="shared" si="27"/>
        <v/>
      </c>
      <c r="K89" s="26" t="str">
        <f t="shared" si="27"/>
        <v/>
      </c>
      <c r="L89" s="10"/>
    </row>
    <row r="90" spans="1:12" x14ac:dyDescent="0.25">
      <c r="A90" s="11" t="s">
        <v>67</v>
      </c>
      <c r="B90" s="11" t="s">
        <v>76</v>
      </c>
      <c r="C90" s="3"/>
      <c r="D90" s="26">
        <f>IFERROR((D44+D47+D50+D51+D52)/(D17+D20+D23+D24+D25),"")</f>
        <v>267.9715955202185</v>
      </c>
      <c r="E90" s="26">
        <f t="shared" ref="E90:K90" si="28">IFERROR((E44+E47+E50+E51+E52)/(E17+E20+E23+E24+E25),"")</f>
        <v>247.83792752446791</v>
      </c>
      <c r="F90" s="26">
        <f t="shared" si="28"/>
        <v>255.61562410738361</v>
      </c>
      <c r="G90" s="26">
        <f t="shared" si="28"/>
        <v>178.09171341941115</v>
      </c>
      <c r="H90" s="26">
        <f t="shared" si="28"/>
        <v>144.72923113927953</v>
      </c>
      <c r="I90" s="26">
        <f t="shared" si="28"/>
        <v>107.53243164150665</v>
      </c>
      <c r="J90" s="26">
        <f t="shared" si="28"/>
        <v>67.758259172425042</v>
      </c>
      <c r="K90" s="26">
        <f t="shared" si="28"/>
        <v>46.754645761764174</v>
      </c>
      <c r="L90" s="10"/>
    </row>
    <row r="91" spans="1:12" customFormat="1" ht="14.4" x14ac:dyDescent="0.3"/>
    <row r="92" spans="1:12" ht="13.8" x14ac:dyDescent="0.25">
      <c r="D92" s="22" t="s">
        <v>84</v>
      </c>
    </row>
    <row r="93" spans="1:12" x14ac:dyDescent="0.25">
      <c r="A93" s="20" t="s">
        <v>77</v>
      </c>
    </row>
  </sheetData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C8D17A-50E1-4758-AF04-AD418EEEC210}">
  <dimension ref="A1:M122"/>
  <sheetViews>
    <sheetView showGridLines="0" zoomScale="80" zoomScaleNormal="80" workbookViewId="0">
      <pane ySplit="1" topLeftCell="A2" activePane="bottomLeft" state="frozen"/>
      <selection activeCell="B1" sqref="B1"/>
      <selection pane="bottomLeft" activeCell="M102" sqref="M102"/>
    </sheetView>
  </sheetViews>
  <sheetFormatPr baseColWidth="10" defaultColWidth="10.77734375" defaultRowHeight="13.2" x14ac:dyDescent="0.25"/>
  <cols>
    <col min="1" max="1" width="73" style="16" customWidth="1"/>
    <col min="2" max="2" width="99.109375" style="16" customWidth="1"/>
    <col min="3" max="3" width="26.33203125" style="21" customWidth="1"/>
    <col min="4" max="8" width="13.6640625" style="23" bestFit="1" customWidth="1"/>
    <col min="9" max="10" width="14.6640625" style="23" bestFit="1" customWidth="1"/>
    <col min="11" max="11" width="14.6640625" style="23" customWidth="1"/>
    <col min="12" max="12" width="65.6640625" style="6" customWidth="1"/>
    <col min="13" max="16384" width="10.77734375" style="6"/>
  </cols>
  <sheetData>
    <row r="1" spans="1:13" x14ac:dyDescent="0.25">
      <c r="A1" s="2" t="s">
        <v>11</v>
      </c>
      <c r="B1" s="2" t="s">
        <v>13</v>
      </c>
      <c r="C1" s="3" t="s">
        <v>42</v>
      </c>
      <c r="D1" s="4">
        <v>2017</v>
      </c>
      <c r="E1" s="4">
        <v>2018</v>
      </c>
      <c r="F1" s="4">
        <v>2019</v>
      </c>
      <c r="G1" s="4">
        <v>2020</v>
      </c>
      <c r="H1" s="4">
        <v>2021</v>
      </c>
      <c r="I1" s="4">
        <v>2022</v>
      </c>
      <c r="J1" s="4">
        <v>2023</v>
      </c>
      <c r="K1" s="4">
        <v>2024</v>
      </c>
      <c r="L1" s="5" t="s">
        <v>22</v>
      </c>
    </row>
    <row r="2" spans="1:13" x14ac:dyDescent="0.25">
      <c r="A2" s="7" t="s">
        <v>0</v>
      </c>
      <c r="B2" s="7" t="s">
        <v>91</v>
      </c>
      <c r="C2" s="8"/>
      <c r="D2" s="9">
        <v>2.627287566749545</v>
      </c>
      <c r="E2" s="9">
        <v>2.6474033074821337</v>
      </c>
      <c r="F2" s="9">
        <v>2.6669427154811132</v>
      </c>
      <c r="G2" s="9">
        <v>2.685937567940341</v>
      </c>
      <c r="H2" s="9">
        <v>2.7043368604745694</v>
      </c>
      <c r="I2" s="9">
        <v>2.7219694121252656</v>
      </c>
      <c r="J2" s="9">
        <v>2.7385357141267903</v>
      </c>
      <c r="K2" s="9">
        <v>2.7540433358807395</v>
      </c>
      <c r="L2" s="6" t="s">
        <v>164</v>
      </c>
    </row>
    <row r="3" spans="1:13" x14ac:dyDescent="0.25">
      <c r="A3" s="7" t="s">
        <v>0</v>
      </c>
      <c r="B3" s="11" t="s">
        <v>12</v>
      </c>
      <c r="C3" s="3"/>
      <c r="D3" s="9">
        <v>65056.464973703201</v>
      </c>
      <c r="E3" s="9">
        <v>65481.993634050494</v>
      </c>
      <c r="F3" s="9">
        <v>62298.998580222877</v>
      </c>
      <c r="G3" s="9">
        <v>53637.596654629917</v>
      </c>
      <c r="H3" s="9">
        <v>60714.507305507534</v>
      </c>
      <c r="I3" s="9">
        <v>70735.968327087001</v>
      </c>
      <c r="J3" s="9">
        <v>77982.291520575396</v>
      </c>
      <c r="K3" s="9">
        <v>80963.468488620128</v>
      </c>
      <c r="L3" s="10" t="s">
        <v>165</v>
      </c>
    </row>
    <row r="4" spans="1:13" x14ac:dyDescent="0.25">
      <c r="A4" s="7" t="s">
        <v>0</v>
      </c>
      <c r="B4" s="7" t="s">
        <v>1</v>
      </c>
      <c r="C4" s="8"/>
      <c r="D4" s="9">
        <v>6.5524255686371546</v>
      </c>
      <c r="E4" s="9">
        <v>7.9601990049751103</v>
      </c>
      <c r="F4" s="9">
        <v>8.787911263530134</v>
      </c>
      <c r="G4" s="9">
        <v>9.4128657275144967</v>
      </c>
      <c r="H4" s="9">
        <v>7.9593031107910051</v>
      </c>
      <c r="I4" s="9">
        <v>8.2913013600000003</v>
      </c>
      <c r="J4" s="9">
        <v>5.1119659900426662</v>
      </c>
      <c r="K4" s="9">
        <v>5.4923310569105599</v>
      </c>
      <c r="L4" s="10" t="s">
        <v>166</v>
      </c>
    </row>
    <row r="5" spans="1:13" x14ac:dyDescent="0.25">
      <c r="A5" s="7" t="s">
        <v>0</v>
      </c>
      <c r="B5" s="7" t="s">
        <v>2</v>
      </c>
      <c r="C5" s="8"/>
      <c r="D5" s="9">
        <v>28.763999999999999</v>
      </c>
      <c r="E5" s="9">
        <v>32.39</v>
      </c>
      <c r="F5" s="9">
        <v>37.335999999999999</v>
      </c>
      <c r="G5" s="9">
        <v>42.34</v>
      </c>
      <c r="H5" s="9">
        <v>44.695</v>
      </c>
      <c r="I5" s="9">
        <v>40.070999999999998</v>
      </c>
      <c r="J5" s="9">
        <v>39.021999999999998</v>
      </c>
      <c r="K5" s="9">
        <v>44.066000000000003</v>
      </c>
      <c r="L5" s="10" t="s">
        <v>167</v>
      </c>
    </row>
    <row r="6" spans="1:13" x14ac:dyDescent="0.25">
      <c r="A6" s="7" t="s">
        <v>3</v>
      </c>
      <c r="B6" s="7" t="s">
        <v>4</v>
      </c>
      <c r="C6" s="8"/>
      <c r="D6" s="9">
        <v>1959.6710604922819</v>
      </c>
      <c r="E6" s="9">
        <v>1861.895174405681</v>
      </c>
      <c r="F6" s="9">
        <v>1685.8767625428541</v>
      </c>
      <c r="G6" s="9">
        <v>1668.9105126473785</v>
      </c>
      <c r="H6" s="9">
        <v>1743.1096827642916</v>
      </c>
      <c r="I6" s="9">
        <v>1938.6463184372742</v>
      </c>
      <c r="J6" s="9">
        <v>2096.6317841779</v>
      </c>
      <c r="K6" s="9">
        <v>2028.5840768871692</v>
      </c>
      <c r="L6" s="10" t="s">
        <v>168</v>
      </c>
    </row>
    <row r="7" spans="1:13" x14ac:dyDescent="0.25">
      <c r="A7" s="7" t="s">
        <v>3</v>
      </c>
      <c r="B7" s="7" t="s">
        <v>5</v>
      </c>
      <c r="C7" s="8"/>
      <c r="D7" s="9">
        <v>5659.2265988179679</v>
      </c>
      <c r="E7" s="9">
        <v>5509.4043180920044</v>
      </c>
      <c r="F7" s="9">
        <v>5032.8640112846451</v>
      </c>
      <c r="G7" s="9">
        <v>5348.9417438142345</v>
      </c>
      <c r="H7" s="9">
        <v>6089.5056689270978</v>
      </c>
      <c r="I7" s="9">
        <v>6836.8977072524694</v>
      </c>
      <c r="J7" s="9">
        <v>7808.9311848856623</v>
      </c>
      <c r="K7" s="9">
        <v>7838.4700088132067</v>
      </c>
      <c r="L7" s="10" t="s">
        <v>169</v>
      </c>
    </row>
    <row r="8" spans="1:13" x14ac:dyDescent="0.25">
      <c r="A8" s="7" t="s">
        <v>6</v>
      </c>
      <c r="B8" s="7" t="s">
        <v>7</v>
      </c>
      <c r="C8" s="8"/>
      <c r="D8" s="9">
        <v>11</v>
      </c>
      <c r="E8" s="9">
        <v>11</v>
      </c>
      <c r="F8" s="9">
        <v>11</v>
      </c>
      <c r="G8" s="9">
        <v>11</v>
      </c>
      <c r="H8" s="9">
        <v>11</v>
      </c>
      <c r="I8" s="9">
        <v>11</v>
      </c>
      <c r="J8" s="9">
        <v>11</v>
      </c>
      <c r="K8" s="9">
        <v>11</v>
      </c>
      <c r="L8" s="10" t="s">
        <v>170</v>
      </c>
    </row>
    <row r="9" spans="1:13" x14ac:dyDescent="0.25">
      <c r="A9" s="7" t="s">
        <v>6</v>
      </c>
      <c r="B9" s="7" t="s">
        <v>8</v>
      </c>
      <c r="C9" s="8"/>
      <c r="D9" s="9">
        <v>306</v>
      </c>
      <c r="E9" s="9">
        <v>289</v>
      </c>
      <c r="F9" s="9">
        <v>294</v>
      </c>
      <c r="G9" s="9">
        <v>287</v>
      </c>
      <c r="H9" s="9">
        <v>274</v>
      </c>
      <c r="I9" s="9">
        <v>270</v>
      </c>
      <c r="J9" s="9">
        <v>250</v>
      </c>
      <c r="K9" s="9">
        <v>241</v>
      </c>
      <c r="L9" s="10" t="s">
        <v>171</v>
      </c>
    </row>
    <row r="10" spans="1:13" x14ac:dyDescent="0.25">
      <c r="A10" s="7" t="s">
        <v>6</v>
      </c>
      <c r="B10" s="7" t="s">
        <v>9</v>
      </c>
      <c r="C10" s="8"/>
      <c r="D10" s="9">
        <v>10</v>
      </c>
      <c r="E10" s="9">
        <v>12</v>
      </c>
      <c r="F10" s="9">
        <v>12</v>
      </c>
      <c r="G10" s="9">
        <v>13</v>
      </c>
      <c r="H10" s="9">
        <v>15</v>
      </c>
      <c r="I10" s="9">
        <v>15</v>
      </c>
      <c r="J10" s="9">
        <v>15</v>
      </c>
      <c r="K10" s="9">
        <v>15</v>
      </c>
      <c r="L10" s="10" t="s">
        <v>172</v>
      </c>
    </row>
    <row r="11" spans="1:13" x14ac:dyDescent="0.25">
      <c r="A11" s="7" t="s">
        <v>6</v>
      </c>
      <c r="B11" s="7" t="s">
        <v>10</v>
      </c>
      <c r="C11" s="8"/>
      <c r="D11" s="9">
        <v>5</v>
      </c>
      <c r="E11" s="9">
        <v>9</v>
      </c>
      <c r="F11" s="9">
        <v>10</v>
      </c>
      <c r="G11" s="9">
        <v>11</v>
      </c>
      <c r="H11" s="9">
        <v>11</v>
      </c>
      <c r="I11" s="9">
        <v>14</v>
      </c>
      <c r="J11" s="9">
        <v>17</v>
      </c>
      <c r="K11" s="9">
        <v>19</v>
      </c>
      <c r="L11" s="10" t="s">
        <v>173</v>
      </c>
    </row>
    <row r="12" spans="1:13" x14ac:dyDescent="0.25">
      <c r="A12" s="12" t="s">
        <v>87</v>
      </c>
      <c r="B12" s="12" t="s">
        <v>27</v>
      </c>
      <c r="C12" s="13" t="s">
        <v>63</v>
      </c>
      <c r="D12" s="24">
        <f>D13+D27+D31+D32+D33+D34+D38</f>
        <v>292.94607400000001</v>
      </c>
      <c r="E12" s="24">
        <f t="shared" ref="E12:K12" si="0">E13+E27+E31+E32+E33+E34+E38</f>
        <v>399.281227</v>
      </c>
      <c r="F12" s="24">
        <f t="shared" si="0"/>
        <v>487.64887700000003</v>
      </c>
      <c r="G12" s="24">
        <f t="shared" si="0"/>
        <v>525.90039200000001</v>
      </c>
      <c r="H12" s="24">
        <f t="shared" si="0"/>
        <v>616.52221800000007</v>
      </c>
      <c r="I12" s="24">
        <f t="shared" si="0"/>
        <v>721.44220000000007</v>
      </c>
      <c r="J12" s="24">
        <f t="shared" si="0"/>
        <v>837.17279588999997</v>
      </c>
      <c r="K12" s="24">
        <f t="shared" si="0"/>
        <v>995.27529300000003</v>
      </c>
      <c r="L12" s="10"/>
      <c r="M12" s="14"/>
    </row>
    <row r="13" spans="1:13" x14ac:dyDescent="0.25">
      <c r="A13" s="12" t="s">
        <v>87</v>
      </c>
      <c r="B13" s="12" t="s">
        <v>14</v>
      </c>
      <c r="C13" s="13" t="s">
        <v>83</v>
      </c>
      <c r="D13" s="24">
        <f>D14+D15+D18+D21+D24+D25+D26</f>
        <v>26.408439000000001</v>
      </c>
      <c r="E13" s="24">
        <f t="shared" ref="E13:K13" si="1">E14+E15+E18+E21+E24+E25+E26</f>
        <v>58.179645000000001</v>
      </c>
      <c r="F13" s="24">
        <f t="shared" si="1"/>
        <v>72.116608999999997</v>
      </c>
      <c r="G13" s="24">
        <f t="shared" si="1"/>
        <v>90.691611999999992</v>
      </c>
      <c r="H13" s="24">
        <f t="shared" si="1"/>
        <v>112.08551199999999</v>
      </c>
      <c r="I13" s="24">
        <f t="shared" si="1"/>
        <v>134.33584199999999</v>
      </c>
      <c r="J13" s="24">
        <f t="shared" si="1"/>
        <v>156.40910099999999</v>
      </c>
      <c r="K13" s="24">
        <f t="shared" si="1"/>
        <v>188.73089400000001</v>
      </c>
      <c r="L13" s="10"/>
      <c r="M13" s="15"/>
    </row>
    <row r="14" spans="1:13" x14ac:dyDescent="0.25">
      <c r="A14" s="7" t="s">
        <v>87</v>
      </c>
      <c r="B14" s="7" t="s">
        <v>20</v>
      </c>
      <c r="C14" s="8" t="s">
        <v>46</v>
      </c>
      <c r="D14" s="9">
        <v>21.160185999999999</v>
      </c>
      <c r="E14" s="9">
        <v>49.541491000000001</v>
      </c>
      <c r="F14" s="9">
        <v>60.132910000000003</v>
      </c>
      <c r="G14" s="9">
        <v>73.066096999999999</v>
      </c>
      <c r="H14" s="9">
        <v>87.819811000000001</v>
      </c>
      <c r="I14" s="9">
        <v>101.788327</v>
      </c>
      <c r="J14" s="9">
        <v>112.44530399999999</v>
      </c>
      <c r="K14" s="9">
        <v>126.83485</v>
      </c>
      <c r="L14" s="10"/>
      <c r="M14" s="85"/>
    </row>
    <row r="15" spans="1:13" x14ac:dyDescent="0.25">
      <c r="A15" s="12" t="s">
        <v>87</v>
      </c>
      <c r="B15" s="12" t="s">
        <v>21</v>
      </c>
      <c r="C15" s="13" t="s">
        <v>78</v>
      </c>
      <c r="D15" s="24">
        <f>D16+D17</f>
        <v>5.2482530000000001</v>
      </c>
      <c r="E15" s="24">
        <f t="shared" ref="E15:K15" si="2">E16+E17</f>
        <v>8.6381540000000001</v>
      </c>
      <c r="F15" s="24">
        <f t="shared" si="2"/>
        <v>11.983699</v>
      </c>
      <c r="G15" s="24">
        <f t="shared" si="2"/>
        <v>17.625515</v>
      </c>
      <c r="H15" s="24">
        <f t="shared" si="2"/>
        <v>24.265701</v>
      </c>
      <c r="I15" s="24">
        <f t="shared" si="2"/>
        <v>32.547514999999997</v>
      </c>
      <c r="J15" s="24">
        <f t="shared" si="2"/>
        <v>43.963797</v>
      </c>
      <c r="K15" s="24">
        <f t="shared" si="2"/>
        <v>61.896044000000003</v>
      </c>
      <c r="L15" s="10" t="s">
        <v>174</v>
      </c>
      <c r="M15" s="15"/>
    </row>
    <row r="16" spans="1:13" x14ac:dyDescent="0.25">
      <c r="A16" s="7" t="s">
        <v>87</v>
      </c>
      <c r="B16" s="7" t="s">
        <v>31</v>
      </c>
      <c r="C16" s="8" t="s">
        <v>50</v>
      </c>
      <c r="D16" s="9">
        <v>5.2482530000000001</v>
      </c>
      <c r="E16" s="9">
        <v>8.6381540000000001</v>
      </c>
      <c r="F16" s="9">
        <v>11.983699</v>
      </c>
      <c r="G16" s="9">
        <v>17.625515</v>
      </c>
      <c r="H16" s="9">
        <v>23.989348</v>
      </c>
      <c r="I16" s="9">
        <v>31.687899999999996</v>
      </c>
      <c r="J16" s="9">
        <v>35.610130999999996</v>
      </c>
      <c r="K16" s="9">
        <v>36.630949999999999</v>
      </c>
      <c r="L16" s="10"/>
      <c r="M16" s="15"/>
    </row>
    <row r="17" spans="1:13" x14ac:dyDescent="0.25">
      <c r="A17" s="7" t="s">
        <v>87</v>
      </c>
      <c r="B17" s="7" t="s">
        <v>32</v>
      </c>
      <c r="C17" s="8" t="s">
        <v>51</v>
      </c>
      <c r="D17" s="9"/>
      <c r="E17" s="9"/>
      <c r="F17" s="9"/>
      <c r="G17" s="9"/>
      <c r="H17" s="9">
        <v>0.27635300000000002</v>
      </c>
      <c r="I17" s="9">
        <v>0.85961500000000002</v>
      </c>
      <c r="J17" s="9">
        <v>8.3536660000000005</v>
      </c>
      <c r="K17" s="9">
        <v>25.265094000000001</v>
      </c>
      <c r="L17" s="10" t="s">
        <v>175</v>
      </c>
      <c r="M17" s="15"/>
    </row>
    <row r="18" spans="1:13" x14ac:dyDescent="0.25">
      <c r="A18" s="12" t="s">
        <v>87</v>
      </c>
      <c r="B18" s="12" t="s">
        <v>23</v>
      </c>
      <c r="C18" s="13" t="s">
        <v>79</v>
      </c>
      <c r="D18" s="24">
        <f>D19+D20</f>
        <v>0</v>
      </c>
      <c r="E18" s="24">
        <f t="shared" ref="E18:K18" si="3">E19+E20</f>
        <v>0</v>
      </c>
      <c r="F18" s="24">
        <f t="shared" si="3"/>
        <v>0</v>
      </c>
      <c r="G18" s="24">
        <f t="shared" si="3"/>
        <v>0</v>
      </c>
      <c r="H18" s="24">
        <f t="shared" si="3"/>
        <v>0</v>
      </c>
      <c r="I18" s="24">
        <f t="shared" si="3"/>
        <v>0</v>
      </c>
      <c r="J18" s="24">
        <f t="shared" si="3"/>
        <v>0</v>
      </c>
      <c r="K18" s="24">
        <f t="shared" si="3"/>
        <v>0</v>
      </c>
      <c r="L18" s="10" t="s">
        <v>176</v>
      </c>
      <c r="M18" s="15"/>
    </row>
    <row r="19" spans="1:13" x14ac:dyDescent="0.25">
      <c r="A19" s="7" t="s">
        <v>87</v>
      </c>
      <c r="B19" s="7" t="s">
        <v>33</v>
      </c>
      <c r="C19" s="8" t="s">
        <v>52</v>
      </c>
      <c r="D19" s="9"/>
      <c r="E19" s="9"/>
      <c r="F19" s="9"/>
      <c r="G19" s="9"/>
      <c r="H19" s="9"/>
      <c r="I19" s="9"/>
      <c r="J19" s="9"/>
      <c r="K19" s="9"/>
      <c r="L19" s="10" t="s">
        <v>176</v>
      </c>
      <c r="M19" s="15"/>
    </row>
    <row r="20" spans="1:13" x14ac:dyDescent="0.25">
      <c r="A20" s="7" t="s">
        <v>87</v>
      </c>
      <c r="B20" s="7" t="s">
        <v>34</v>
      </c>
      <c r="C20" s="8" t="s">
        <v>53</v>
      </c>
      <c r="D20" s="9"/>
      <c r="E20" s="9"/>
      <c r="F20" s="9"/>
      <c r="G20" s="9"/>
      <c r="H20" s="9"/>
      <c r="I20" s="9"/>
      <c r="J20" s="9"/>
      <c r="K20" s="9"/>
      <c r="L20" s="10" t="s">
        <v>176</v>
      </c>
      <c r="M20" s="15"/>
    </row>
    <row r="21" spans="1:13" x14ac:dyDescent="0.25">
      <c r="A21" s="12" t="s">
        <v>87</v>
      </c>
      <c r="B21" s="12" t="s">
        <v>24</v>
      </c>
      <c r="C21" s="13" t="s">
        <v>80</v>
      </c>
      <c r="D21" s="24">
        <f>D22+D23</f>
        <v>0</v>
      </c>
      <c r="E21" s="24">
        <f t="shared" ref="E21:K21" si="4">E22+E23</f>
        <v>0</v>
      </c>
      <c r="F21" s="24">
        <f t="shared" si="4"/>
        <v>0</v>
      </c>
      <c r="G21" s="24">
        <f t="shared" si="4"/>
        <v>0</v>
      </c>
      <c r="H21" s="24">
        <f t="shared" si="4"/>
        <v>0</v>
      </c>
      <c r="I21" s="24">
        <f t="shared" si="4"/>
        <v>0</v>
      </c>
      <c r="J21" s="24">
        <f t="shared" si="4"/>
        <v>0</v>
      </c>
      <c r="K21" s="24">
        <f t="shared" si="4"/>
        <v>0</v>
      </c>
      <c r="L21" s="10" t="s">
        <v>176</v>
      </c>
      <c r="M21" s="15"/>
    </row>
    <row r="22" spans="1:13" x14ac:dyDescent="0.25">
      <c r="A22" s="7" t="s">
        <v>87</v>
      </c>
      <c r="B22" s="7" t="s">
        <v>35</v>
      </c>
      <c r="C22" s="8" t="s">
        <v>54</v>
      </c>
      <c r="D22" s="9"/>
      <c r="E22" s="9"/>
      <c r="F22" s="9"/>
      <c r="G22" s="9"/>
      <c r="H22" s="9"/>
      <c r="I22" s="9"/>
      <c r="J22" s="9"/>
      <c r="K22" s="9"/>
      <c r="L22" s="10" t="s">
        <v>176</v>
      </c>
      <c r="M22" s="15"/>
    </row>
    <row r="23" spans="1:13" x14ac:dyDescent="0.25">
      <c r="A23" s="7" t="s">
        <v>87</v>
      </c>
      <c r="B23" s="7" t="s">
        <v>36</v>
      </c>
      <c r="C23" s="8" t="s">
        <v>55</v>
      </c>
      <c r="D23" s="9"/>
      <c r="E23" s="9"/>
      <c r="F23" s="9"/>
      <c r="G23" s="9"/>
      <c r="H23" s="9"/>
      <c r="I23" s="9"/>
      <c r="J23" s="9"/>
      <c r="K23" s="9"/>
      <c r="L23" s="10" t="s">
        <v>176</v>
      </c>
      <c r="M23" s="15"/>
    </row>
    <row r="24" spans="1:13" x14ac:dyDescent="0.25">
      <c r="A24" s="7" t="s">
        <v>87</v>
      </c>
      <c r="B24" s="7" t="s">
        <v>25</v>
      </c>
      <c r="C24" s="8" t="s">
        <v>47</v>
      </c>
      <c r="D24" s="9"/>
      <c r="E24" s="9"/>
      <c r="F24" s="9"/>
      <c r="G24" s="9"/>
      <c r="H24" s="9"/>
      <c r="I24" s="9"/>
      <c r="J24" s="9"/>
      <c r="K24" s="9"/>
      <c r="L24" s="10" t="s">
        <v>176</v>
      </c>
      <c r="M24" s="15"/>
    </row>
    <row r="25" spans="1:13" x14ac:dyDescent="0.25">
      <c r="A25" s="7" t="s">
        <v>87</v>
      </c>
      <c r="B25" s="7" t="s">
        <v>26</v>
      </c>
      <c r="C25" s="8" t="s">
        <v>48</v>
      </c>
      <c r="D25" s="9"/>
      <c r="E25" s="9"/>
      <c r="F25" s="9"/>
      <c r="G25" s="9"/>
      <c r="H25" s="9"/>
      <c r="I25" s="9"/>
      <c r="J25" s="9"/>
      <c r="K25" s="9"/>
      <c r="L25" s="10" t="s">
        <v>176</v>
      </c>
      <c r="M25" s="15"/>
    </row>
    <row r="26" spans="1:13" x14ac:dyDescent="0.25">
      <c r="A26" s="7" t="s">
        <v>87</v>
      </c>
      <c r="B26" s="7" t="s">
        <v>41</v>
      </c>
      <c r="C26" s="8" t="s">
        <v>49</v>
      </c>
      <c r="D26" s="9"/>
      <c r="E26" s="9"/>
      <c r="F26" s="9"/>
      <c r="G26" s="9"/>
      <c r="H26" s="9"/>
      <c r="I26" s="9"/>
      <c r="J26" s="9"/>
      <c r="K26" s="9"/>
      <c r="L26" s="10" t="s">
        <v>176</v>
      </c>
      <c r="M26" s="15"/>
    </row>
    <row r="27" spans="1:13" x14ac:dyDescent="0.25">
      <c r="A27" s="12" t="s">
        <v>87</v>
      </c>
      <c r="B27" s="12" t="s">
        <v>15</v>
      </c>
      <c r="C27" s="13" t="s">
        <v>81</v>
      </c>
      <c r="D27" s="24">
        <f>D28+D29+D30</f>
        <v>8.7671080000000003</v>
      </c>
      <c r="E27" s="24">
        <f t="shared" ref="E27:K27" si="5">E28+E29+E30</f>
        <v>9.5047309999999996</v>
      </c>
      <c r="F27" s="24">
        <f t="shared" si="5"/>
        <v>10.088763</v>
      </c>
      <c r="G27" s="24">
        <f t="shared" si="5"/>
        <v>10.91456</v>
      </c>
      <c r="H27" s="24">
        <f t="shared" si="5"/>
        <v>11.849862</v>
      </c>
      <c r="I27" s="24">
        <f t="shared" si="5"/>
        <v>13.08827</v>
      </c>
      <c r="J27" s="24">
        <f t="shared" si="5"/>
        <v>13.789054999999999</v>
      </c>
      <c r="K27" s="24">
        <f t="shared" si="5"/>
        <v>14.989349000000001</v>
      </c>
      <c r="L27" s="10"/>
      <c r="M27" s="15"/>
    </row>
    <row r="28" spans="1:13" x14ac:dyDescent="0.25">
      <c r="A28" s="7" t="s">
        <v>87</v>
      </c>
      <c r="B28" s="7" t="s">
        <v>37</v>
      </c>
      <c r="C28" s="8" t="s">
        <v>56</v>
      </c>
      <c r="D28" s="9">
        <v>8.7671080000000003</v>
      </c>
      <c r="E28" s="9">
        <v>9.5047309999999996</v>
      </c>
      <c r="F28" s="9">
        <v>10.088763</v>
      </c>
      <c r="G28" s="9">
        <v>10.91456</v>
      </c>
      <c r="H28" s="9">
        <v>11.849862</v>
      </c>
      <c r="I28" s="9">
        <v>13.08827</v>
      </c>
      <c r="J28" s="9">
        <v>13.789054999999999</v>
      </c>
      <c r="K28" s="9">
        <v>14.989349000000001</v>
      </c>
      <c r="L28" s="10" t="s">
        <v>177</v>
      </c>
      <c r="M28" s="15"/>
    </row>
    <row r="29" spans="1:13" x14ac:dyDescent="0.25">
      <c r="A29" s="7" t="s">
        <v>87</v>
      </c>
      <c r="B29" s="7" t="s">
        <v>38</v>
      </c>
      <c r="C29" s="8" t="s">
        <v>57</v>
      </c>
      <c r="D29" s="9"/>
      <c r="E29" s="9"/>
      <c r="F29" s="9"/>
      <c r="G29" s="9"/>
      <c r="H29" s="9"/>
      <c r="I29" s="9"/>
      <c r="J29" s="9"/>
      <c r="K29" s="9"/>
      <c r="L29" s="10" t="s">
        <v>176</v>
      </c>
    </row>
    <row r="30" spans="1:13" x14ac:dyDescent="0.25">
      <c r="A30" s="7" t="s">
        <v>87</v>
      </c>
      <c r="B30" s="7" t="s">
        <v>39</v>
      </c>
      <c r="C30" s="8" t="s">
        <v>58</v>
      </c>
      <c r="D30" s="9"/>
      <c r="E30" s="9"/>
      <c r="F30" s="9"/>
      <c r="G30" s="9"/>
      <c r="H30" s="9"/>
      <c r="I30" s="9"/>
      <c r="J30" s="9"/>
      <c r="K30" s="9"/>
      <c r="L30" s="10" t="s">
        <v>176</v>
      </c>
    </row>
    <row r="31" spans="1:13" x14ac:dyDescent="0.25">
      <c r="A31" s="7" t="s">
        <v>87</v>
      </c>
      <c r="B31" s="7" t="s">
        <v>16</v>
      </c>
      <c r="C31" s="8" t="s">
        <v>44</v>
      </c>
      <c r="D31" s="9">
        <v>106.869394</v>
      </c>
      <c r="E31" s="9">
        <v>163.942725</v>
      </c>
      <c r="F31" s="9">
        <v>221.50852800000001</v>
      </c>
      <c r="G31" s="9">
        <v>248.53533999999999</v>
      </c>
      <c r="H31" s="9">
        <v>290.49793099999999</v>
      </c>
      <c r="I31" s="9">
        <v>333.54304200000001</v>
      </c>
      <c r="J31" s="9">
        <v>401.25629800000002</v>
      </c>
      <c r="K31" s="9">
        <v>487.73472199999998</v>
      </c>
      <c r="L31" s="10" t="s">
        <v>178</v>
      </c>
    </row>
    <row r="32" spans="1:13" x14ac:dyDescent="0.25">
      <c r="A32" s="7" t="s">
        <v>87</v>
      </c>
      <c r="B32" s="7" t="s">
        <v>17</v>
      </c>
      <c r="C32" s="8" t="s">
        <v>45</v>
      </c>
      <c r="D32" s="9">
        <v>113.22296900000001</v>
      </c>
      <c r="E32" s="9">
        <v>123.255014</v>
      </c>
      <c r="F32" s="9">
        <v>131.95089300000001</v>
      </c>
      <c r="G32" s="9">
        <v>121.378927</v>
      </c>
      <c r="H32" s="9">
        <v>139.405934</v>
      </c>
      <c r="I32" s="9">
        <v>165.42473200000001</v>
      </c>
      <c r="J32" s="9">
        <v>170.70048188999999</v>
      </c>
      <c r="K32" s="9">
        <v>180.29303899999999</v>
      </c>
      <c r="L32" s="10" t="s">
        <v>178</v>
      </c>
    </row>
    <row r="33" spans="1:12" x14ac:dyDescent="0.25">
      <c r="A33" s="7" t="s">
        <v>87</v>
      </c>
      <c r="B33" s="7" t="s">
        <v>18</v>
      </c>
      <c r="C33" s="8" t="s">
        <v>43</v>
      </c>
      <c r="D33" s="9">
        <v>17.574369000000001</v>
      </c>
      <c r="E33" s="9">
        <v>26.778735000000001</v>
      </c>
      <c r="F33" s="9">
        <v>36.659922000000002</v>
      </c>
      <c r="G33" s="9">
        <v>42.708176000000002</v>
      </c>
      <c r="H33" s="9">
        <v>52.217649999999999</v>
      </c>
      <c r="I33" s="9">
        <v>65.430150999999995</v>
      </c>
      <c r="J33" s="9">
        <v>86.618022999999994</v>
      </c>
      <c r="K33" s="9">
        <v>116.010248</v>
      </c>
      <c r="L33" s="10" t="s">
        <v>179</v>
      </c>
    </row>
    <row r="34" spans="1:12" x14ac:dyDescent="0.25">
      <c r="A34" s="12" t="s">
        <v>87</v>
      </c>
      <c r="B34" s="12" t="s">
        <v>19</v>
      </c>
      <c r="C34" s="13" t="s">
        <v>82</v>
      </c>
      <c r="D34" s="24">
        <f>D35+D36+D37</f>
        <v>20.103795000000002</v>
      </c>
      <c r="E34" s="24">
        <f t="shared" ref="E34:K34" si="6">E35+E36+E37</f>
        <v>17.620376999999998</v>
      </c>
      <c r="F34" s="24">
        <f t="shared" si="6"/>
        <v>15.324161999999999</v>
      </c>
      <c r="G34" s="24">
        <f t="shared" si="6"/>
        <v>11.671776999999999</v>
      </c>
      <c r="H34" s="24">
        <f t="shared" si="6"/>
        <v>10.465329000000001</v>
      </c>
      <c r="I34" s="24">
        <f t="shared" si="6"/>
        <v>9.6201629999999998</v>
      </c>
      <c r="J34" s="24">
        <f t="shared" si="6"/>
        <v>8.3998369999999998</v>
      </c>
      <c r="K34" s="24">
        <f t="shared" si="6"/>
        <v>7.5170410000000007</v>
      </c>
      <c r="L34" s="10"/>
    </row>
    <row r="35" spans="1:12" x14ac:dyDescent="0.25">
      <c r="A35" s="7" t="s">
        <v>87</v>
      </c>
      <c r="B35" s="7" t="s">
        <v>28</v>
      </c>
      <c r="C35" s="8" t="s">
        <v>59</v>
      </c>
      <c r="D35" s="9">
        <v>7.1851180000000001</v>
      </c>
      <c r="E35" s="9">
        <v>6.0272790000000001</v>
      </c>
      <c r="F35" s="9">
        <v>5.1907160000000001</v>
      </c>
      <c r="G35" s="9">
        <v>3.846692</v>
      </c>
      <c r="H35" s="9">
        <v>3.3366389999999999</v>
      </c>
      <c r="I35" s="9">
        <v>3.0811320000000002</v>
      </c>
      <c r="J35" s="9">
        <v>2.7300499999999999</v>
      </c>
      <c r="K35" s="9">
        <v>2.4642680000000001</v>
      </c>
      <c r="L35" s="10"/>
    </row>
    <row r="36" spans="1:12" x14ac:dyDescent="0.25">
      <c r="A36" s="7" t="s">
        <v>87</v>
      </c>
      <c r="B36" s="7" t="s">
        <v>29</v>
      </c>
      <c r="C36" s="8" t="s">
        <v>60</v>
      </c>
      <c r="D36" s="9">
        <v>12.918677000000001</v>
      </c>
      <c r="E36" s="9">
        <v>11.593097999999999</v>
      </c>
      <c r="F36" s="9">
        <v>10.133445999999999</v>
      </c>
      <c r="G36" s="9">
        <v>7.8250849999999996</v>
      </c>
      <c r="H36" s="9">
        <v>7.1286899999999997</v>
      </c>
      <c r="I36" s="9">
        <v>6.5390309999999996</v>
      </c>
      <c r="J36" s="9">
        <v>5.6697870000000004</v>
      </c>
      <c r="K36" s="9">
        <v>5.0527730000000002</v>
      </c>
      <c r="L36" s="10" t="s">
        <v>180</v>
      </c>
    </row>
    <row r="37" spans="1:12" x14ac:dyDescent="0.25">
      <c r="A37" s="7" t="s">
        <v>87</v>
      </c>
      <c r="B37" s="7" t="s">
        <v>30</v>
      </c>
      <c r="C37" s="8" t="s">
        <v>61</v>
      </c>
      <c r="D37" s="9"/>
      <c r="E37" s="9"/>
      <c r="F37" s="9"/>
      <c r="G37" s="9"/>
      <c r="H37" s="9"/>
      <c r="I37" s="9"/>
      <c r="J37" s="9"/>
      <c r="K37" s="9"/>
      <c r="L37" s="10" t="s">
        <v>176</v>
      </c>
    </row>
    <row r="38" spans="1:12" x14ac:dyDescent="0.25">
      <c r="A38" s="7" t="s">
        <v>87</v>
      </c>
      <c r="B38" s="7" t="s">
        <v>40</v>
      </c>
      <c r="C38" s="8" t="s">
        <v>62</v>
      </c>
      <c r="D38" s="9"/>
      <c r="E38" s="9"/>
      <c r="F38" s="9"/>
      <c r="G38" s="9"/>
      <c r="H38" s="9"/>
      <c r="I38" s="9"/>
      <c r="J38" s="9"/>
      <c r="K38" s="9"/>
      <c r="L38" s="10" t="s">
        <v>176</v>
      </c>
    </row>
    <row r="39" spans="1:12" x14ac:dyDescent="0.25">
      <c r="A39" s="12" t="s">
        <v>88</v>
      </c>
      <c r="B39" s="12" t="s">
        <v>27</v>
      </c>
      <c r="C39" s="13" t="s">
        <v>63</v>
      </c>
      <c r="D39" s="24">
        <f>D40+D54+D58+D59+D60+D61+D65</f>
        <v>341041.15326482581</v>
      </c>
      <c r="E39" s="24">
        <f t="shared" ref="E39:K39" si="7">E40+E54+E58+E59+E60+E61+E65</f>
        <v>484807.86830178322</v>
      </c>
      <c r="F39" s="24">
        <f t="shared" si="7"/>
        <v>376519.96549178066</v>
      </c>
      <c r="G39" s="24">
        <f t="shared" si="7"/>
        <v>321197.42528027046</v>
      </c>
      <c r="H39" s="24">
        <f t="shared" si="7"/>
        <v>362554.00903429318</v>
      </c>
      <c r="I39" s="24">
        <f t="shared" si="7"/>
        <v>440834.5001329541</v>
      </c>
      <c r="J39" s="24">
        <f t="shared" si="7"/>
        <v>497588.60573202762</v>
      </c>
      <c r="K39" s="24">
        <f t="shared" si="7"/>
        <v>541250.66163722461</v>
      </c>
      <c r="L39" s="10"/>
    </row>
    <row r="40" spans="1:12" x14ac:dyDescent="0.25">
      <c r="A40" s="12" t="s">
        <v>88</v>
      </c>
      <c r="B40" s="12" t="s">
        <v>14</v>
      </c>
      <c r="C40" s="13" t="s">
        <v>83</v>
      </c>
      <c r="D40" s="24">
        <f>D41+D42+D45+D48+D51+D52+D53</f>
        <v>234376.58405286673</v>
      </c>
      <c r="E40" s="24">
        <f t="shared" ref="E40:K40" si="8">E41+E42+E45+E48+E51+E52+E53</f>
        <v>389400.10820399388</v>
      </c>
      <c r="F40" s="24">
        <f t="shared" si="8"/>
        <v>291672.21040542494</v>
      </c>
      <c r="G40" s="24">
        <f t="shared" si="8"/>
        <v>255294.97847836459</v>
      </c>
      <c r="H40" s="24">
        <f t="shared" si="8"/>
        <v>294556.33500397927</v>
      </c>
      <c r="I40" s="24">
        <f t="shared" si="8"/>
        <v>363112.79325459572</v>
      </c>
      <c r="J40" s="24">
        <f t="shared" si="8"/>
        <v>418336.10314826661</v>
      </c>
      <c r="K40" s="24">
        <f t="shared" si="8"/>
        <v>462012.55332441966</v>
      </c>
      <c r="L40" s="10"/>
    </row>
    <row r="41" spans="1:12" x14ac:dyDescent="0.25">
      <c r="A41" s="7" t="s">
        <v>88</v>
      </c>
      <c r="B41" s="7" t="s">
        <v>20</v>
      </c>
      <c r="C41" s="8" t="s">
        <v>46</v>
      </c>
      <c r="D41" s="9">
        <v>199551.30951893155</v>
      </c>
      <c r="E41" s="9">
        <v>345812.49541041907</v>
      </c>
      <c r="F41" s="9">
        <v>235612.52555120201</v>
      </c>
      <c r="G41" s="9">
        <v>187249.29988591091</v>
      </c>
      <c r="H41" s="9">
        <v>208606.91993846424</v>
      </c>
      <c r="I41" s="9">
        <v>244277.01614934579</v>
      </c>
      <c r="J41" s="9">
        <v>271749.2451579764</v>
      </c>
      <c r="K41" s="9">
        <v>296109.55720385566</v>
      </c>
      <c r="L41" s="10"/>
    </row>
    <row r="42" spans="1:12" x14ac:dyDescent="0.25">
      <c r="A42" s="12" t="s">
        <v>88</v>
      </c>
      <c r="B42" s="12" t="s">
        <v>21</v>
      </c>
      <c r="C42" s="13" t="s">
        <v>78</v>
      </c>
      <c r="D42" s="24">
        <f>D43+D44</f>
        <v>34825.274533935182</v>
      </c>
      <c r="E42" s="24">
        <f t="shared" ref="E42:K42" si="9">E43+E44</f>
        <v>43587.612793574801</v>
      </c>
      <c r="F42" s="24">
        <f t="shared" si="9"/>
        <v>56059.68485422292</v>
      </c>
      <c r="G42" s="24">
        <f t="shared" si="9"/>
        <v>68045.678592453682</v>
      </c>
      <c r="H42" s="24">
        <f t="shared" si="9"/>
        <v>85949.415065515015</v>
      </c>
      <c r="I42" s="24">
        <f t="shared" si="9"/>
        <v>118835.77710524993</v>
      </c>
      <c r="J42" s="24">
        <f t="shared" si="9"/>
        <v>146586.85799029021</v>
      </c>
      <c r="K42" s="24">
        <f t="shared" si="9"/>
        <v>165902.99612056397</v>
      </c>
      <c r="L42" s="10" t="s">
        <v>174</v>
      </c>
    </row>
    <row r="43" spans="1:12" x14ac:dyDescent="0.25">
      <c r="A43" s="7" t="s">
        <v>88</v>
      </c>
      <c r="B43" s="7" t="s">
        <v>31</v>
      </c>
      <c r="C43" s="8" t="s">
        <v>50</v>
      </c>
      <c r="D43" s="9">
        <v>34825.274533935182</v>
      </c>
      <c r="E43" s="9">
        <v>43587.612793574801</v>
      </c>
      <c r="F43" s="9">
        <v>56059.68485422292</v>
      </c>
      <c r="G43" s="9">
        <v>68045.678592453682</v>
      </c>
      <c r="H43" s="9">
        <v>85910.236253598952</v>
      </c>
      <c r="I43" s="9">
        <v>118704.38501665386</v>
      </c>
      <c r="J43" s="9">
        <v>145555.28566627647</v>
      </c>
      <c r="K43" s="9">
        <v>163243.73742753215</v>
      </c>
      <c r="L43" s="10"/>
    </row>
    <row r="44" spans="1:12" x14ac:dyDescent="0.25">
      <c r="A44" s="7" t="s">
        <v>88</v>
      </c>
      <c r="B44" s="7" t="s">
        <v>32</v>
      </c>
      <c r="C44" s="8" t="s">
        <v>51</v>
      </c>
      <c r="D44" s="9">
        <v>0</v>
      </c>
      <c r="E44" s="9">
        <v>0</v>
      </c>
      <c r="F44" s="9">
        <v>0</v>
      </c>
      <c r="G44" s="9">
        <v>0</v>
      </c>
      <c r="H44" s="9">
        <v>39.17881191605936</v>
      </c>
      <c r="I44" s="9">
        <v>131.39208859606697</v>
      </c>
      <c r="J44" s="9">
        <v>1031.5723240137459</v>
      </c>
      <c r="K44" s="9">
        <v>2659.2586930318112</v>
      </c>
      <c r="L44" s="10" t="s">
        <v>175</v>
      </c>
    </row>
    <row r="45" spans="1:12" x14ac:dyDescent="0.25">
      <c r="A45" s="12" t="s">
        <v>88</v>
      </c>
      <c r="B45" s="12" t="s">
        <v>23</v>
      </c>
      <c r="C45" s="13" t="s">
        <v>79</v>
      </c>
      <c r="D45" s="24">
        <f>D46+D47</f>
        <v>0</v>
      </c>
      <c r="E45" s="24">
        <f t="shared" ref="E45:K45" si="10">E46+E47</f>
        <v>0</v>
      </c>
      <c r="F45" s="24">
        <f t="shared" si="10"/>
        <v>0</v>
      </c>
      <c r="G45" s="24">
        <f t="shared" si="10"/>
        <v>0</v>
      </c>
      <c r="H45" s="24">
        <f t="shared" si="10"/>
        <v>0</v>
      </c>
      <c r="I45" s="24">
        <f t="shared" si="10"/>
        <v>0</v>
      </c>
      <c r="J45" s="24">
        <f t="shared" si="10"/>
        <v>0</v>
      </c>
      <c r="K45" s="24">
        <f t="shared" si="10"/>
        <v>0</v>
      </c>
      <c r="L45" s="10" t="s">
        <v>176</v>
      </c>
    </row>
    <row r="46" spans="1:12" x14ac:dyDescent="0.25">
      <c r="A46" s="7" t="s">
        <v>88</v>
      </c>
      <c r="B46" s="7" t="s">
        <v>33</v>
      </c>
      <c r="C46" s="8" t="s">
        <v>52</v>
      </c>
      <c r="D46" s="9"/>
      <c r="E46" s="9"/>
      <c r="F46" s="9"/>
      <c r="G46" s="9"/>
      <c r="H46" s="9"/>
      <c r="I46" s="9"/>
      <c r="J46" s="9"/>
      <c r="K46" s="9"/>
      <c r="L46" s="10"/>
    </row>
    <row r="47" spans="1:12" x14ac:dyDescent="0.25">
      <c r="A47" s="7" t="s">
        <v>88</v>
      </c>
      <c r="B47" s="7" t="s">
        <v>34</v>
      </c>
      <c r="C47" s="8" t="s">
        <v>53</v>
      </c>
      <c r="D47" s="9"/>
      <c r="E47" s="9"/>
      <c r="F47" s="9"/>
      <c r="G47" s="9"/>
      <c r="H47" s="9"/>
      <c r="I47" s="9"/>
      <c r="J47" s="9"/>
      <c r="K47" s="9"/>
      <c r="L47" s="10"/>
    </row>
    <row r="48" spans="1:12" x14ac:dyDescent="0.25">
      <c r="A48" s="12" t="s">
        <v>88</v>
      </c>
      <c r="B48" s="12" t="s">
        <v>24</v>
      </c>
      <c r="C48" s="13" t="s">
        <v>80</v>
      </c>
      <c r="D48" s="24">
        <f>D49+D50</f>
        <v>0</v>
      </c>
      <c r="E48" s="24">
        <f t="shared" ref="E48:K48" si="11">E49+E50</f>
        <v>0</v>
      </c>
      <c r="F48" s="24">
        <f t="shared" si="11"/>
        <v>0</v>
      </c>
      <c r="G48" s="24">
        <f t="shared" si="11"/>
        <v>0</v>
      </c>
      <c r="H48" s="24">
        <f t="shared" si="11"/>
        <v>0</v>
      </c>
      <c r="I48" s="24">
        <f t="shared" si="11"/>
        <v>0</v>
      </c>
      <c r="J48" s="24">
        <f t="shared" si="11"/>
        <v>0</v>
      </c>
      <c r="K48" s="24">
        <f t="shared" si="11"/>
        <v>0</v>
      </c>
      <c r="L48" s="10" t="s">
        <v>176</v>
      </c>
    </row>
    <row r="49" spans="1:12" x14ac:dyDescent="0.25">
      <c r="A49" s="7" t="s">
        <v>88</v>
      </c>
      <c r="B49" s="7" t="s">
        <v>35</v>
      </c>
      <c r="C49" s="8" t="s">
        <v>54</v>
      </c>
      <c r="D49" s="9"/>
      <c r="E49" s="9"/>
      <c r="F49" s="9"/>
      <c r="G49" s="9"/>
      <c r="H49" s="9"/>
      <c r="I49" s="9"/>
      <c r="J49" s="9"/>
      <c r="K49" s="9"/>
      <c r="L49" s="10" t="s">
        <v>176</v>
      </c>
    </row>
    <row r="50" spans="1:12" x14ac:dyDescent="0.25">
      <c r="A50" s="7" t="s">
        <v>88</v>
      </c>
      <c r="B50" s="7" t="s">
        <v>36</v>
      </c>
      <c r="C50" s="8" t="s">
        <v>55</v>
      </c>
      <c r="D50" s="9"/>
      <c r="E50" s="9"/>
      <c r="F50" s="9"/>
      <c r="G50" s="9"/>
      <c r="H50" s="9"/>
      <c r="I50" s="9"/>
      <c r="J50" s="9"/>
      <c r="K50" s="9"/>
      <c r="L50" s="10" t="s">
        <v>176</v>
      </c>
    </row>
    <row r="51" spans="1:12" x14ac:dyDescent="0.25">
      <c r="A51" s="7" t="s">
        <v>88</v>
      </c>
      <c r="B51" s="7" t="s">
        <v>25</v>
      </c>
      <c r="C51" s="8" t="s">
        <v>47</v>
      </c>
      <c r="D51" s="9"/>
      <c r="E51" s="9"/>
      <c r="F51" s="9"/>
      <c r="G51" s="9"/>
      <c r="H51" s="9"/>
      <c r="I51" s="9"/>
      <c r="J51" s="9"/>
      <c r="K51" s="9"/>
      <c r="L51" s="10" t="s">
        <v>176</v>
      </c>
    </row>
    <row r="52" spans="1:12" x14ac:dyDescent="0.25">
      <c r="A52" s="7" t="s">
        <v>88</v>
      </c>
      <c r="B52" s="7" t="s">
        <v>26</v>
      </c>
      <c r="C52" s="8" t="s">
        <v>48</v>
      </c>
      <c r="D52" s="9"/>
      <c r="E52" s="9"/>
      <c r="F52" s="9"/>
      <c r="G52" s="9"/>
      <c r="H52" s="9"/>
      <c r="I52" s="9"/>
      <c r="J52" s="9"/>
      <c r="K52" s="9"/>
      <c r="L52" s="10" t="s">
        <v>176</v>
      </c>
    </row>
    <row r="53" spans="1:12" x14ac:dyDescent="0.25">
      <c r="A53" s="7" t="s">
        <v>88</v>
      </c>
      <c r="B53" s="7" t="s">
        <v>41</v>
      </c>
      <c r="C53" s="8" t="s">
        <v>49</v>
      </c>
      <c r="D53" s="9"/>
      <c r="E53" s="9"/>
      <c r="F53" s="9"/>
      <c r="G53" s="9"/>
      <c r="H53" s="9"/>
      <c r="I53" s="9"/>
      <c r="J53" s="9"/>
      <c r="K53" s="9"/>
      <c r="L53" s="10" t="s">
        <v>176</v>
      </c>
    </row>
    <row r="54" spans="1:12" x14ac:dyDescent="0.25">
      <c r="A54" s="12" t="s">
        <v>88</v>
      </c>
      <c r="B54" s="12" t="s">
        <v>15</v>
      </c>
      <c r="C54" s="13" t="s">
        <v>81</v>
      </c>
      <c r="D54" s="24">
        <f>D55+D56+D57</f>
        <v>2234.028507693964</v>
      </c>
      <c r="E54" s="24">
        <f t="shared" ref="E54:K54" si="12">E55+E56+E57</f>
        <v>2372.2394985276546</v>
      </c>
      <c r="F54" s="24">
        <f t="shared" si="12"/>
        <v>2367.2136225477425</v>
      </c>
      <c r="G54" s="24">
        <f t="shared" si="12"/>
        <v>2104.22760090673</v>
      </c>
      <c r="H54" s="24">
        <f t="shared" si="12"/>
        <v>2541.668739534723</v>
      </c>
      <c r="I54" s="24">
        <f t="shared" si="12"/>
        <v>3381.7485977658844</v>
      </c>
      <c r="J54" s="24">
        <f t="shared" si="12"/>
        <v>3650.6873304556848</v>
      </c>
      <c r="K54" s="24">
        <f t="shared" si="12"/>
        <v>3997.7834569862557</v>
      </c>
      <c r="L54" s="10"/>
    </row>
    <row r="55" spans="1:12" x14ac:dyDescent="0.25">
      <c r="A55" s="7" t="s">
        <v>88</v>
      </c>
      <c r="B55" s="7" t="s">
        <v>37</v>
      </c>
      <c r="C55" s="8" t="s">
        <v>56</v>
      </c>
      <c r="D55" s="9">
        <v>2234.028507693964</v>
      </c>
      <c r="E55" s="9">
        <v>2372.2394985276546</v>
      </c>
      <c r="F55" s="9">
        <v>2367.2136225477425</v>
      </c>
      <c r="G55" s="9">
        <v>2104.22760090673</v>
      </c>
      <c r="H55" s="9">
        <v>2541.668739534723</v>
      </c>
      <c r="I55" s="9">
        <v>3381.7485977658844</v>
      </c>
      <c r="J55" s="9">
        <v>3650.6873304556848</v>
      </c>
      <c r="K55" s="9">
        <v>3997.7834569862557</v>
      </c>
      <c r="L55" s="10" t="s">
        <v>177</v>
      </c>
    </row>
    <row r="56" spans="1:12" x14ac:dyDescent="0.25">
      <c r="A56" s="7" t="s">
        <v>88</v>
      </c>
      <c r="B56" s="7" t="s">
        <v>38</v>
      </c>
      <c r="C56" s="8" t="s">
        <v>57</v>
      </c>
      <c r="D56" s="9"/>
      <c r="E56" s="9"/>
      <c r="F56" s="9"/>
      <c r="G56" s="9"/>
      <c r="H56" s="9"/>
      <c r="I56" s="9"/>
      <c r="J56" s="9"/>
      <c r="K56" s="9"/>
      <c r="L56" s="10" t="s">
        <v>176</v>
      </c>
    </row>
    <row r="57" spans="1:12" x14ac:dyDescent="0.25">
      <c r="A57" s="7" t="s">
        <v>88</v>
      </c>
      <c r="B57" s="7" t="s">
        <v>39</v>
      </c>
      <c r="C57" s="8" t="s">
        <v>58</v>
      </c>
      <c r="D57" s="9"/>
      <c r="E57" s="9"/>
      <c r="F57" s="9"/>
      <c r="G57" s="9"/>
      <c r="H57" s="9"/>
      <c r="I57" s="9"/>
      <c r="J57" s="9"/>
      <c r="K57" s="9"/>
      <c r="L57" s="10" t="s">
        <v>176</v>
      </c>
    </row>
    <row r="58" spans="1:12" x14ac:dyDescent="0.25">
      <c r="A58" s="7" t="s">
        <v>88</v>
      </c>
      <c r="B58" s="7" t="s">
        <v>16</v>
      </c>
      <c r="C58" s="8" t="s">
        <v>44</v>
      </c>
      <c r="D58" s="9">
        <v>4099.7002882155448</v>
      </c>
      <c r="E58" s="9">
        <v>5500.665609691875</v>
      </c>
      <c r="F58" s="9">
        <v>6313.8244255321006</v>
      </c>
      <c r="G58" s="9">
        <v>6354.5763577033576</v>
      </c>
      <c r="H58" s="9">
        <v>7205.0666414103125</v>
      </c>
      <c r="I58" s="9">
        <v>8694.5648375195688</v>
      </c>
      <c r="J58" s="9">
        <v>10596.965545204182</v>
      </c>
      <c r="K58" s="9">
        <v>12185.743239231779</v>
      </c>
      <c r="L58" s="10" t="s">
        <v>178</v>
      </c>
    </row>
    <row r="59" spans="1:12" x14ac:dyDescent="0.25">
      <c r="A59" s="7" t="s">
        <v>88</v>
      </c>
      <c r="B59" s="7" t="s">
        <v>17</v>
      </c>
      <c r="C59" s="8" t="s">
        <v>45</v>
      </c>
      <c r="D59" s="9">
        <v>5241.2015557197983</v>
      </c>
      <c r="E59" s="9">
        <v>5322.3643568922062</v>
      </c>
      <c r="F59" s="9">
        <v>5012.1104175438268</v>
      </c>
      <c r="G59" s="9">
        <v>4080.3583986113367</v>
      </c>
      <c r="H59" s="9">
        <v>4717.6462297387507</v>
      </c>
      <c r="I59" s="9">
        <v>6126.6680549463781</v>
      </c>
      <c r="J59" s="9">
        <v>6985.5544674818757</v>
      </c>
      <c r="K59" s="9">
        <v>7586.7023408745936</v>
      </c>
      <c r="L59" s="10" t="s">
        <v>178</v>
      </c>
    </row>
    <row r="60" spans="1:12" x14ac:dyDescent="0.25">
      <c r="A60" s="7" t="s">
        <v>88</v>
      </c>
      <c r="B60" s="7" t="s">
        <v>18</v>
      </c>
      <c r="C60" s="8" t="s">
        <v>43</v>
      </c>
      <c r="D60" s="9">
        <v>360.41345644068213</v>
      </c>
      <c r="E60" s="9">
        <v>553.91584070602244</v>
      </c>
      <c r="F60" s="9">
        <v>720.38596004312092</v>
      </c>
      <c r="G60" s="9">
        <v>796.37593835437633</v>
      </c>
      <c r="H60" s="9">
        <v>987.39309369708428</v>
      </c>
      <c r="I60" s="9">
        <v>1394.3345958253547</v>
      </c>
      <c r="J60" s="9">
        <v>2183.8804197799809</v>
      </c>
      <c r="K60" s="9">
        <v>2790.3490121646723</v>
      </c>
      <c r="L60" s="10" t="s">
        <v>179</v>
      </c>
    </row>
    <row r="61" spans="1:12" x14ac:dyDescent="0.25">
      <c r="A61" s="12" t="s">
        <v>88</v>
      </c>
      <c r="B61" s="12" t="s">
        <v>19</v>
      </c>
      <c r="C61" s="13" t="s">
        <v>82</v>
      </c>
      <c r="D61" s="24">
        <f>D62+D63+D64</f>
        <v>94729.225403889082</v>
      </c>
      <c r="E61" s="24">
        <f t="shared" ref="E61:K61" si="13">E62+E63+E64</f>
        <v>81658.574791971594</v>
      </c>
      <c r="F61" s="24">
        <f t="shared" si="13"/>
        <v>70434.220660688967</v>
      </c>
      <c r="G61" s="24">
        <f t="shared" si="13"/>
        <v>52566.908506330125</v>
      </c>
      <c r="H61" s="24">
        <f t="shared" si="13"/>
        <v>52545.899325933002</v>
      </c>
      <c r="I61" s="24">
        <f t="shared" si="13"/>
        <v>58124.39079230123</v>
      </c>
      <c r="J61" s="24">
        <f t="shared" si="13"/>
        <v>55835.414820839294</v>
      </c>
      <c r="K61" s="24">
        <f t="shared" si="13"/>
        <v>52677.530263547698</v>
      </c>
      <c r="L61" s="10"/>
    </row>
    <row r="62" spans="1:12" x14ac:dyDescent="0.25">
      <c r="A62" s="7" t="s">
        <v>88</v>
      </c>
      <c r="B62" s="7" t="s">
        <v>28</v>
      </c>
      <c r="C62" s="8" t="s">
        <v>59</v>
      </c>
      <c r="D62" s="9">
        <v>28659.011753018131</v>
      </c>
      <c r="E62" s="9">
        <v>23280.122463746247</v>
      </c>
      <c r="F62" s="9">
        <v>19643.080722989616</v>
      </c>
      <c r="G62" s="9">
        <v>14273.242364162297</v>
      </c>
      <c r="H62" s="9">
        <v>12899.84065831704</v>
      </c>
      <c r="I62" s="9">
        <v>13776.852178265097</v>
      </c>
      <c r="J62" s="9">
        <v>13166.608726904335</v>
      </c>
      <c r="K62" s="9">
        <v>12636.945220677644</v>
      </c>
      <c r="L62" s="10"/>
    </row>
    <row r="63" spans="1:12" x14ac:dyDescent="0.25">
      <c r="A63" s="7" t="s">
        <v>88</v>
      </c>
      <c r="B63" s="7" t="s">
        <v>29</v>
      </c>
      <c r="C63" s="8" t="s">
        <v>60</v>
      </c>
      <c r="D63" s="9">
        <v>66070.213650870952</v>
      </c>
      <c r="E63" s="9">
        <v>58378.45232822535</v>
      </c>
      <c r="F63" s="9">
        <v>50791.139937699343</v>
      </c>
      <c r="G63" s="9">
        <v>38293.666142167829</v>
      </c>
      <c r="H63" s="9">
        <v>39646.058667615966</v>
      </c>
      <c r="I63" s="9">
        <v>44347.538614036137</v>
      </c>
      <c r="J63" s="9">
        <v>42668.80609393496</v>
      </c>
      <c r="K63" s="9">
        <v>40040.585042870058</v>
      </c>
      <c r="L63" s="10" t="s">
        <v>180</v>
      </c>
    </row>
    <row r="64" spans="1:12" x14ac:dyDescent="0.25">
      <c r="A64" s="7" t="s">
        <v>88</v>
      </c>
      <c r="B64" s="7" t="s">
        <v>30</v>
      </c>
      <c r="C64" s="8" t="s">
        <v>61</v>
      </c>
      <c r="D64" s="9"/>
      <c r="E64" s="9"/>
      <c r="F64" s="9"/>
      <c r="G64" s="9"/>
      <c r="H64" s="9"/>
      <c r="I64" s="9"/>
      <c r="J64" s="9"/>
      <c r="K64" s="9"/>
      <c r="L64" s="10" t="s">
        <v>176</v>
      </c>
    </row>
    <row r="65" spans="1:12" x14ac:dyDescent="0.25">
      <c r="A65" s="7" t="s">
        <v>88</v>
      </c>
      <c r="B65" s="7" t="s">
        <v>40</v>
      </c>
      <c r="C65" s="8" t="s">
        <v>62</v>
      </c>
      <c r="D65" s="9"/>
      <c r="E65" s="9"/>
      <c r="F65" s="9"/>
      <c r="G65" s="9"/>
      <c r="H65" s="9"/>
      <c r="I65" s="9"/>
      <c r="J65" s="9"/>
      <c r="K65" s="9"/>
      <c r="L65" s="10" t="s">
        <v>176</v>
      </c>
    </row>
    <row r="66" spans="1:12" x14ac:dyDescent="0.25">
      <c r="A66" s="7" t="s">
        <v>89</v>
      </c>
      <c r="B66" s="7" t="s">
        <v>85</v>
      </c>
      <c r="C66" s="8"/>
      <c r="D66" s="9">
        <v>0.47756799999999999</v>
      </c>
      <c r="E66" s="9">
        <v>0.63624700000000001</v>
      </c>
      <c r="F66" s="9">
        <v>0.775918</v>
      </c>
      <c r="G66" s="9">
        <v>0.922095</v>
      </c>
      <c r="H66" s="9">
        <v>1.0771759999999999</v>
      </c>
      <c r="I66" s="9">
        <v>1.270168</v>
      </c>
      <c r="J66" s="9">
        <v>1.4458800000000001</v>
      </c>
      <c r="K66" s="9">
        <v>1.973959</v>
      </c>
      <c r="L66" s="10"/>
    </row>
    <row r="67" spans="1:12" x14ac:dyDescent="0.25">
      <c r="A67" s="7" t="s">
        <v>89</v>
      </c>
      <c r="B67" s="7" t="s">
        <v>86</v>
      </c>
      <c r="C67" s="8"/>
      <c r="D67" s="9"/>
      <c r="E67" s="9"/>
      <c r="F67" s="9"/>
      <c r="G67" s="9"/>
      <c r="H67" s="9"/>
      <c r="I67" s="9"/>
      <c r="J67" s="9"/>
      <c r="K67" s="9"/>
      <c r="L67" s="10"/>
    </row>
    <row r="68" spans="1:12" x14ac:dyDescent="0.25">
      <c r="A68" s="7" t="s">
        <v>90</v>
      </c>
      <c r="B68" s="7" t="s">
        <v>85</v>
      </c>
      <c r="C68" s="8"/>
      <c r="D68" s="9">
        <v>284384.26460006851</v>
      </c>
      <c r="E68" s="9">
        <v>301160.11742712941</v>
      </c>
      <c r="F68" s="9">
        <v>319807.39135670412</v>
      </c>
      <c r="G68" s="9">
        <v>313365.77270731516</v>
      </c>
      <c r="H68" s="9">
        <v>364010.45230299362</v>
      </c>
      <c r="I68" s="9">
        <v>466913.0101844857</v>
      </c>
      <c r="J68" s="9">
        <v>545395.2370360333</v>
      </c>
      <c r="K68" s="9">
        <v>581466.29083533201</v>
      </c>
      <c r="L68" s="10"/>
    </row>
    <row r="69" spans="1:12" x14ac:dyDescent="0.25">
      <c r="A69" s="7" t="s">
        <v>90</v>
      </c>
      <c r="B69" s="7" t="s">
        <v>86</v>
      </c>
      <c r="C69" s="8"/>
      <c r="D69" s="9"/>
      <c r="E69" s="9"/>
      <c r="F69" s="9"/>
      <c r="G69" s="9"/>
      <c r="H69" s="9"/>
      <c r="I69" s="9"/>
      <c r="J69" s="9"/>
      <c r="K69" s="9"/>
      <c r="L69" s="10"/>
    </row>
    <row r="71" spans="1:12" ht="14.4" x14ac:dyDescent="0.3">
      <c r="B71" s="17"/>
      <c r="C71" s="18"/>
      <c r="D71" s="19"/>
      <c r="E71" s="19"/>
      <c r="F71" s="19"/>
      <c r="G71" s="19"/>
      <c r="H71" s="19"/>
      <c r="I71" s="19"/>
      <c r="J71" s="19"/>
      <c r="K71" s="19"/>
    </row>
    <row r="72" spans="1:12" ht="14.4" x14ac:dyDescent="0.3">
      <c r="A72" s="20" t="s">
        <v>64</v>
      </c>
      <c r="B72" s="17"/>
      <c r="C72" s="18"/>
      <c r="D72" s="4">
        <v>2017</v>
      </c>
      <c r="E72" s="4">
        <v>2018</v>
      </c>
      <c r="F72" s="4">
        <v>2019</v>
      </c>
      <c r="G72" s="4">
        <v>2020</v>
      </c>
      <c r="H72" s="4">
        <v>2021</v>
      </c>
      <c r="I72" s="4">
        <v>2022</v>
      </c>
      <c r="J72" s="4">
        <v>2023</v>
      </c>
      <c r="K72" s="4">
        <v>2024</v>
      </c>
      <c r="L72" s="5" t="s">
        <v>22</v>
      </c>
    </row>
    <row r="73" spans="1:12" ht="14.4" x14ac:dyDescent="0.3">
      <c r="A73" s="11" t="s">
        <v>66</v>
      </c>
      <c r="B73" s="27"/>
      <c r="C73" s="28"/>
      <c r="D73" s="25">
        <f>IFERROR(D39/D3,"")</f>
        <v>5.242233087867282</v>
      </c>
      <c r="E73" s="25">
        <f t="shared" ref="E73:J73" si="14">IFERROR(E39/E3,"")</f>
        <v>7.4036821635449446</v>
      </c>
      <c r="F73" s="25">
        <f t="shared" si="14"/>
        <v>6.0437563054393744</v>
      </c>
      <c r="G73" s="25">
        <f t="shared" si="14"/>
        <v>5.9882889113851672</v>
      </c>
      <c r="H73" s="25">
        <f t="shared" si="14"/>
        <v>5.971456001610429</v>
      </c>
      <c r="I73" s="25">
        <f t="shared" si="14"/>
        <v>6.2321123264265097</v>
      </c>
      <c r="J73" s="25">
        <f t="shared" si="14"/>
        <v>6.3807897412291394</v>
      </c>
      <c r="K73" s="25">
        <f>IFERROR(K39/K3,"")</f>
        <v>6.6851219660049575</v>
      </c>
      <c r="L73" s="10"/>
    </row>
    <row r="74" spans="1:12" ht="14.4" x14ac:dyDescent="0.3">
      <c r="A74" s="11" t="s">
        <v>65</v>
      </c>
      <c r="B74" s="27" t="s">
        <v>75</v>
      </c>
      <c r="C74" s="28"/>
      <c r="D74" s="25">
        <f>IFERROR(D12/D2,"")</f>
        <v>111.50133609562583</v>
      </c>
      <c r="E74" s="25">
        <f t="shared" ref="E74:K74" si="15">IFERROR(E12/E2,"")</f>
        <v>150.81994718052403</v>
      </c>
      <c r="F74" s="25">
        <f t="shared" si="15"/>
        <v>182.84940061490175</v>
      </c>
      <c r="G74" s="25">
        <f t="shared" si="15"/>
        <v>195.79769771166963</v>
      </c>
      <c r="H74" s="25">
        <f t="shared" si="15"/>
        <v>227.97537799777277</v>
      </c>
      <c r="I74" s="25">
        <f t="shared" si="15"/>
        <v>265.04419806713065</v>
      </c>
      <c r="J74" s="25">
        <f t="shared" si="15"/>
        <v>305.70088663493692</v>
      </c>
      <c r="K74" s="25">
        <f t="shared" si="15"/>
        <v>361.38693971629618</v>
      </c>
      <c r="L74" s="10"/>
    </row>
    <row r="75" spans="1:12" ht="14.4" x14ac:dyDescent="0.3">
      <c r="A75" s="11" t="s">
        <v>65</v>
      </c>
      <c r="B75" s="27" t="s">
        <v>68</v>
      </c>
      <c r="C75" s="28"/>
      <c r="D75" s="25">
        <f>IFERROR(D13/D2,"")</f>
        <v>10.051598208821986</v>
      </c>
      <c r="E75" s="25">
        <f t="shared" ref="E75:K75" si="16">IFERROR(E13/E2,"")</f>
        <v>21.976117063679627</v>
      </c>
      <c r="F75" s="25">
        <f t="shared" si="16"/>
        <v>27.040929143838117</v>
      </c>
      <c r="G75" s="25">
        <f t="shared" si="16"/>
        <v>33.765346254695373</v>
      </c>
      <c r="H75" s="25">
        <f t="shared" si="16"/>
        <v>41.446579247649908</v>
      </c>
      <c r="I75" s="25">
        <f t="shared" si="16"/>
        <v>49.352443639369532</v>
      </c>
      <c r="J75" s="25">
        <f t="shared" si="16"/>
        <v>57.114135920579955</v>
      </c>
      <c r="K75" s="25">
        <f t="shared" si="16"/>
        <v>68.528658042936755</v>
      </c>
      <c r="L75" s="10"/>
    </row>
    <row r="76" spans="1:12" ht="14.4" x14ac:dyDescent="0.3">
      <c r="A76" s="11" t="s">
        <v>65</v>
      </c>
      <c r="B76" s="27" t="s">
        <v>69</v>
      </c>
      <c r="C76" s="28"/>
      <c r="D76" s="25">
        <f>IFERROR(D27/D2,"")</f>
        <v>3.3369426746256718</v>
      </c>
      <c r="E76" s="25">
        <f t="shared" ref="E76:K76" si="17">IFERROR(E27/E2,"")</f>
        <v>3.5902089315736578</v>
      </c>
      <c r="F76" s="25">
        <f t="shared" si="17"/>
        <v>3.7828945261690783</v>
      </c>
      <c r="G76" s="25">
        <f t="shared" si="17"/>
        <v>4.0635940798764052</v>
      </c>
      <c r="H76" s="25">
        <f t="shared" si="17"/>
        <v>4.3817995358464819</v>
      </c>
      <c r="I76" s="25">
        <f t="shared" si="17"/>
        <v>4.8083824681119065</v>
      </c>
      <c r="J76" s="25">
        <f t="shared" si="17"/>
        <v>5.0351926866861323</v>
      </c>
      <c r="K76" s="25">
        <f t="shared" si="17"/>
        <v>5.4426699844236204</v>
      </c>
      <c r="L76" s="10"/>
    </row>
    <row r="77" spans="1:12" ht="14.4" x14ac:dyDescent="0.3">
      <c r="A77" s="11" t="s">
        <v>65</v>
      </c>
      <c r="B77" s="11" t="s">
        <v>71</v>
      </c>
      <c r="C77" s="28"/>
      <c r="D77" s="25">
        <f>IFERROR(D31/D2,"")</f>
        <v>40.676702220388378</v>
      </c>
      <c r="E77" s="25">
        <f t="shared" ref="E77:K77" si="18">IFERROR(E31/E2,"")</f>
        <v>61.925859402178141</v>
      </c>
      <c r="F77" s="25">
        <f t="shared" si="18"/>
        <v>83.057100069747904</v>
      </c>
      <c r="G77" s="25">
        <f t="shared" si="18"/>
        <v>92.532061417415775</v>
      </c>
      <c r="H77" s="25">
        <f t="shared" si="18"/>
        <v>107.41928464822318</v>
      </c>
      <c r="I77" s="25">
        <f t="shared" si="18"/>
        <v>122.53739535580435</v>
      </c>
      <c r="J77" s="25">
        <f t="shared" si="18"/>
        <v>146.5222074446981</v>
      </c>
      <c r="K77" s="25">
        <f t="shared" si="18"/>
        <v>177.09769328812069</v>
      </c>
      <c r="L77" s="10"/>
    </row>
    <row r="78" spans="1:12" ht="14.4" x14ac:dyDescent="0.3">
      <c r="A78" s="11" t="s">
        <v>65</v>
      </c>
      <c r="B78" s="11" t="s">
        <v>70</v>
      </c>
      <c r="C78" s="28"/>
      <c r="D78" s="25">
        <f>IFERROR(D32/D2,"")</f>
        <v>43.095004305173333</v>
      </c>
      <c r="E78" s="25">
        <f t="shared" ref="E78:K78" si="19">IFERROR(E32/E2,"")</f>
        <v>46.556946443201419</v>
      </c>
      <c r="F78" s="25">
        <f t="shared" si="19"/>
        <v>49.476463155376109</v>
      </c>
      <c r="G78" s="25">
        <f t="shared" si="19"/>
        <v>45.190524325208749</v>
      </c>
      <c r="H78" s="25">
        <f t="shared" si="19"/>
        <v>51.549027060015149</v>
      </c>
      <c r="I78" s="25">
        <f t="shared" si="19"/>
        <v>60.773912911401638</v>
      </c>
      <c r="J78" s="25">
        <f t="shared" si="19"/>
        <v>62.332757250321109</v>
      </c>
      <c r="K78" s="25">
        <f t="shared" si="19"/>
        <v>65.464851860198678</v>
      </c>
      <c r="L78" s="10"/>
    </row>
    <row r="79" spans="1:12" ht="14.4" x14ac:dyDescent="0.3">
      <c r="A79" s="11" t="s">
        <v>65</v>
      </c>
      <c r="B79" s="11" t="s">
        <v>72</v>
      </c>
      <c r="C79" s="28"/>
      <c r="D79" s="25">
        <f>IFERROR(D33/D2,"")</f>
        <v>6.6891684117178087</v>
      </c>
      <c r="E79" s="25">
        <f t="shared" ref="E79:K79" si="20">IFERROR(E33/E2,"")</f>
        <v>10.115094637948632</v>
      </c>
      <c r="F79" s="25">
        <f t="shared" si="20"/>
        <v>13.746047782427377</v>
      </c>
      <c r="G79" s="25">
        <f t="shared" si="20"/>
        <v>15.900658492501721</v>
      </c>
      <c r="H79" s="25">
        <f t="shared" si="20"/>
        <v>19.308855624900445</v>
      </c>
      <c r="I79" s="25">
        <f t="shared" si="20"/>
        <v>24.037798040101151</v>
      </c>
      <c r="J79" s="25">
        <f t="shared" si="20"/>
        <v>31.629320206846025</v>
      </c>
      <c r="K79" s="25">
        <f t="shared" si="20"/>
        <v>42.123610216503756</v>
      </c>
      <c r="L79" s="10"/>
    </row>
    <row r="80" spans="1:12" x14ac:dyDescent="0.25">
      <c r="A80" s="11" t="s">
        <v>65</v>
      </c>
      <c r="B80" s="11" t="s">
        <v>73</v>
      </c>
      <c r="C80" s="3"/>
      <c r="D80" s="26">
        <f>IFERROR(D34/D2,"")</f>
        <v>7.6519202748986572</v>
      </c>
      <c r="E80" s="26">
        <f t="shared" ref="E80:K80" si="21">IFERROR(E34/E2,"")</f>
        <v>6.6557207019425437</v>
      </c>
      <c r="F80" s="26">
        <f t="shared" si="21"/>
        <v>5.74596593734318</v>
      </c>
      <c r="G80" s="26">
        <f t="shared" si="21"/>
        <v>4.3455131419716038</v>
      </c>
      <c r="H80" s="26">
        <f t="shared" si="21"/>
        <v>3.8698318811375803</v>
      </c>
      <c r="I80" s="26">
        <f t="shared" si="21"/>
        <v>3.534265652342047</v>
      </c>
      <c r="J80" s="26">
        <f t="shared" si="21"/>
        <v>3.0672731258056176</v>
      </c>
      <c r="K80" s="26">
        <f t="shared" si="21"/>
        <v>2.7294563241126562</v>
      </c>
      <c r="L80" s="10"/>
    </row>
    <row r="81" spans="1:12" x14ac:dyDescent="0.25">
      <c r="A81" s="11" t="s">
        <v>65</v>
      </c>
      <c r="B81" s="11" t="s">
        <v>74</v>
      </c>
      <c r="C81" s="3"/>
      <c r="D81" s="26">
        <f>IFERROR(D38/D2,"")</f>
        <v>0</v>
      </c>
      <c r="E81" s="26">
        <f t="shared" ref="E81:K81" si="22">IFERROR(E38/E2,"")</f>
        <v>0</v>
      </c>
      <c r="F81" s="26">
        <f t="shared" si="22"/>
        <v>0</v>
      </c>
      <c r="G81" s="26">
        <f t="shared" si="22"/>
        <v>0</v>
      </c>
      <c r="H81" s="26">
        <f t="shared" si="22"/>
        <v>0</v>
      </c>
      <c r="I81" s="26">
        <f t="shared" si="22"/>
        <v>0</v>
      </c>
      <c r="J81" s="26">
        <f t="shared" si="22"/>
        <v>0</v>
      </c>
      <c r="K81" s="26">
        <f t="shared" si="22"/>
        <v>0</v>
      </c>
      <c r="L81" s="10"/>
    </row>
    <row r="82" spans="1:12" x14ac:dyDescent="0.25">
      <c r="A82" s="11" t="s">
        <v>65</v>
      </c>
      <c r="B82" s="11" t="s">
        <v>76</v>
      </c>
      <c r="C82" s="3"/>
      <c r="D82" s="26">
        <f>IFERROR((D17+D20+D23+D24+D25)/D2,"")</f>
        <v>0</v>
      </c>
      <c r="E82" s="26">
        <f t="shared" ref="E82:K82" si="23">IFERROR((E17+E20+E23+E24+E25)/E2,"")</f>
        <v>0</v>
      </c>
      <c r="F82" s="26">
        <f t="shared" si="23"/>
        <v>0</v>
      </c>
      <c r="G82" s="26">
        <f t="shared" si="23"/>
        <v>0</v>
      </c>
      <c r="H82" s="26">
        <f t="shared" si="23"/>
        <v>0.10218882271622934</v>
      </c>
      <c r="I82" s="26">
        <f t="shared" si="23"/>
        <v>0.31580626739255963</v>
      </c>
      <c r="J82" s="26">
        <f t="shared" si="23"/>
        <v>3.0504133858497626</v>
      </c>
      <c r="K82" s="26">
        <f t="shared" si="23"/>
        <v>9.1738186072951748</v>
      </c>
      <c r="L82" s="10"/>
    </row>
    <row r="83" spans="1:12" ht="14.4" x14ac:dyDescent="0.3">
      <c r="A83" s="11" t="s">
        <v>67</v>
      </c>
      <c r="B83" s="27" t="s">
        <v>68</v>
      </c>
      <c r="C83" s="3"/>
      <c r="D83" s="26">
        <f>IFERROR(D40/D13,"")</f>
        <v>8875.0639162302141</v>
      </c>
      <c r="E83" s="26">
        <f t="shared" ref="E83:K83" si="24">IFERROR(E40/E13,"")</f>
        <v>6693.0643561677607</v>
      </c>
      <c r="F83" s="26">
        <f t="shared" si="24"/>
        <v>4044.4526503655343</v>
      </c>
      <c r="G83" s="26">
        <f t="shared" si="24"/>
        <v>2814.9789473183541</v>
      </c>
      <c r="H83" s="26">
        <f t="shared" si="24"/>
        <v>2627.9608287285096</v>
      </c>
      <c r="I83" s="26">
        <f t="shared" si="24"/>
        <v>2703.0224238635865</v>
      </c>
      <c r="J83" s="26">
        <f t="shared" si="24"/>
        <v>2674.6276301931216</v>
      </c>
      <c r="K83" s="26">
        <f t="shared" si="24"/>
        <v>2447.9964224851265</v>
      </c>
      <c r="L83" s="10"/>
    </row>
    <row r="84" spans="1:12" ht="14.4" x14ac:dyDescent="0.3">
      <c r="A84" s="11" t="s">
        <v>67</v>
      </c>
      <c r="B84" s="27" t="s">
        <v>69</v>
      </c>
      <c r="C84" s="3"/>
      <c r="D84" s="26">
        <f>IFERROR(D54/D27,"")</f>
        <v>254.81932100003374</v>
      </c>
      <c r="E84" s="26">
        <f t="shared" ref="E84:K84" si="25">IFERROR(E54/E27,"")</f>
        <v>249.58512750415079</v>
      </c>
      <c r="F84" s="26">
        <f t="shared" si="25"/>
        <v>234.63863930074902</v>
      </c>
      <c r="G84" s="26">
        <f t="shared" si="25"/>
        <v>192.79087758981856</v>
      </c>
      <c r="H84" s="26">
        <f t="shared" si="25"/>
        <v>214.48931131305352</v>
      </c>
      <c r="I84" s="26">
        <f t="shared" si="25"/>
        <v>258.38010659666134</v>
      </c>
      <c r="J84" s="26">
        <f t="shared" si="25"/>
        <v>264.75253963782762</v>
      </c>
      <c r="K84" s="26">
        <f t="shared" si="25"/>
        <v>266.70827779019993</v>
      </c>
      <c r="L84" s="10"/>
    </row>
    <row r="85" spans="1:12" x14ac:dyDescent="0.25">
      <c r="A85" s="11" t="s">
        <v>67</v>
      </c>
      <c r="B85" s="11" t="s">
        <v>71</v>
      </c>
      <c r="C85" s="3"/>
      <c r="D85" s="26">
        <f>IFERROR(D58/D31,"")</f>
        <v>38.361780999858055</v>
      </c>
      <c r="E85" s="26">
        <f t="shared" ref="E85:K88" si="26">IFERROR(E58/E31,"")</f>
        <v>33.552361714689539</v>
      </c>
      <c r="F85" s="26">
        <f t="shared" si="26"/>
        <v>28.503753252931645</v>
      </c>
      <c r="G85" s="26">
        <f t="shared" si="26"/>
        <v>25.568099722572082</v>
      </c>
      <c r="H85" s="26">
        <f t="shared" si="26"/>
        <v>24.802471455159221</v>
      </c>
      <c r="I85" s="26">
        <f t="shared" si="26"/>
        <v>26.067294899587708</v>
      </c>
      <c r="J85" s="26">
        <f t="shared" si="26"/>
        <v>26.40946845700147</v>
      </c>
      <c r="K85" s="26">
        <f t="shared" si="26"/>
        <v>24.984366889572769</v>
      </c>
      <c r="L85" s="10"/>
    </row>
    <row r="86" spans="1:12" x14ac:dyDescent="0.25">
      <c r="A86" s="11" t="s">
        <v>67</v>
      </c>
      <c r="B86" s="11" t="s">
        <v>70</v>
      </c>
      <c r="C86" s="3"/>
      <c r="D86" s="26">
        <f>IFERROR(D59/D32,"")</f>
        <v>46.290974366868952</v>
      </c>
      <c r="E86" s="26">
        <f t="shared" si="26"/>
        <v>43.181726926680696</v>
      </c>
      <c r="F86" s="26">
        <f t="shared" si="26"/>
        <v>37.984664624769358</v>
      </c>
      <c r="G86" s="26">
        <f t="shared" si="26"/>
        <v>33.616695249014157</v>
      </c>
      <c r="H86" s="26">
        <f t="shared" si="26"/>
        <v>33.841071856659639</v>
      </c>
      <c r="I86" s="26">
        <f t="shared" si="26"/>
        <v>37.035985979087926</v>
      </c>
      <c r="J86" s="26">
        <f t="shared" si="26"/>
        <v>40.92287491012118</v>
      </c>
      <c r="K86" s="26">
        <f t="shared" si="26"/>
        <v>42.079840591486139</v>
      </c>
      <c r="L86" s="10"/>
    </row>
    <row r="87" spans="1:12" x14ac:dyDescent="0.25">
      <c r="A87" s="11" t="s">
        <v>67</v>
      </c>
      <c r="B87" s="11" t="s">
        <v>72</v>
      </c>
      <c r="C87" s="3"/>
      <c r="D87" s="26">
        <f>IFERROR(D60/D33,"")</f>
        <v>20.507903096872617</v>
      </c>
      <c r="E87" s="26">
        <f t="shared" si="26"/>
        <v>20.684914380982612</v>
      </c>
      <c r="F87" s="26">
        <f t="shared" si="26"/>
        <v>19.650504440329165</v>
      </c>
      <c r="G87" s="26">
        <f t="shared" si="26"/>
        <v>18.646919932950926</v>
      </c>
      <c r="H87" s="26">
        <f t="shared" si="26"/>
        <v>18.909182885424457</v>
      </c>
      <c r="I87" s="26">
        <f t="shared" si="26"/>
        <v>21.310276294874434</v>
      </c>
      <c r="J87" s="26">
        <f t="shared" si="26"/>
        <v>25.212771478055796</v>
      </c>
      <c r="K87" s="26">
        <f t="shared" si="26"/>
        <v>24.052607939987098</v>
      </c>
      <c r="L87" s="10"/>
    </row>
    <row r="88" spans="1:12" x14ac:dyDescent="0.25">
      <c r="A88" s="11" t="s">
        <v>67</v>
      </c>
      <c r="B88" s="11" t="s">
        <v>73</v>
      </c>
      <c r="C88" s="3"/>
      <c r="D88" s="26">
        <f>IFERROR(D61/D34,"")</f>
        <v>4712.0071311853844</v>
      </c>
      <c r="E88" s="26">
        <f t="shared" si="26"/>
        <v>4634.3262003969385</v>
      </c>
      <c r="F88" s="26">
        <f t="shared" si="26"/>
        <v>4596.2853081746962</v>
      </c>
      <c r="G88" s="26">
        <f t="shared" si="26"/>
        <v>4503.7622382890049</v>
      </c>
      <c r="H88" s="26">
        <f t="shared" si="26"/>
        <v>5020.9505430677809</v>
      </c>
      <c r="I88" s="26">
        <f t="shared" si="26"/>
        <v>6041.9340911688532</v>
      </c>
      <c r="J88" s="26">
        <f t="shared" si="26"/>
        <v>6647.2021803327016</v>
      </c>
      <c r="K88" s="26">
        <f t="shared" si="26"/>
        <v>7007.7481636122102</v>
      </c>
      <c r="L88" s="10"/>
    </row>
    <row r="89" spans="1:12" x14ac:dyDescent="0.25">
      <c r="A89" s="11" t="s">
        <v>67</v>
      </c>
      <c r="B89" s="11" t="s">
        <v>74</v>
      </c>
      <c r="C89" s="3"/>
      <c r="D89" s="26" t="str">
        <f>IFERROR(D65/D38,"")</f>
        <v/>
      </c>
      <c r="E89" s="26" t="str">
        <f t="shared" ref="E89:K89" si="27">IFERROR(E65/E38,"")</f>
        <v/>
      </c>
      <c r="F89" s="26" t="str">
        <f t="shared" si="27"/>
        <v/>
      </c>
      <c r="G89" s="26" t="str">
        <f t="shared" si="27"/>
        <v/>
      </c>
      <c r="H89" s="26" t="str">
        <f t="shared" si="27"/>
        <v/>
      </c>
      <c r="I89" s="26" t="str">
        <f t="shared" si="27"/>
        <v/>
      </c>
      <c r="J89" s="26" t="str">
        <f t="shared" si="27"/>
        <v/>
      </c>
      <c r="K89" s="26" t="str">
        <f t="shared" si="27"/>
        <v/>
      </c>
      <c r="L89" s="10"/>
    </row>
    <row r="90" spans="1:12" x14ac:dyDescent="0.25">
      <c r="A90" s="11" t="s">
        <v>67</v>
      </c>
      <c r="B90" s="11" t="s">
        <v>76</v>
      </c>
      <c r="C90" s="3"/>
      <c r="D90" s="26" t="str">
        <f>IFERROR((D44+D47+D50+D51+D52)/(D17+D20+D23+D24+D25),"")</f>
        <v/>
      </c>
      <c r="E90" s="26" t="str">
        <f t="shared" ref="E90:K90" si="28">IFERROR((E44+E47+E50+E51+E52)/(E17+E20+E23+E24+E25),"")</f>
        <v/>
      </c>
      <c r="F90" s="26" t="str">
        <f t="shared" si="28"/>
        <v/>
      </c>
      <c r="G90" s="26" t="str">
        <f t="shared" si="28"/>
        <v/>
      </c>
      <c r="H90" s="26">
        <f t="shared" si="28"/>
        <v>141.77089416818112</v>
      </c>
      <c r="I90" s="26">
        <f t="shared" si="28"/>
        <v>152.84992536899307</v>
      </c>
      <c r="J90" s="26">
        <f t="shared" si="28"/>
        <v>123.48737955452681</v>
      </c>
      <c r="K90" s="26">
        <f t="shared" si="28"/>
        <v>105.25425684273374</v>
      </c>
      <c r="L90" s="10"/>
    </row>
    <row r="91" spans="1:12" customFormat="1" ht="14.4" x14ac:dyDescent="0.3"/>
    <row r="92" spans="1:12" ht="13.8" x14ac:dyDescent="0.25">
      <c r="D92" s="22" t="s">
        <v>84</v>
      </c>
    </row>
    <row r="93" spans="1:12" x14ac:dyDescent="0.25">
      <c r="A93" s="20" t="s">
        <v>77</v>
      </c>
    </row>
    <row r="115" spans="1:1" x14ac:dyDescent="0.25">
      <c r="A115" s="16" t="s">
        <v>181</v>
      </c>
    </row>
    <row r="116" spans="1:1" x14ac:dyDescent="0.25">
      <c r="A116" s="16" t="s">
        <v>182</v>
      </c>
    </row>
    <row r="117" spans="1:1" x14ac:dyDescent="0.25">
      <c r="A117" s="16" t="s">
        <v>183</v>
      </c>
    </row>
    <row r="118" spans="1:1" x14ac:dyDescent="0.25">
      <c r="A118" s="16" t="s">
        <v>184</v>
      </c>
    </row>
    <row r="119" spans="1:1" x14ac:dyDescent="0.25">
      <c r="A119" s="16" t="s">
        <v>185</v>
      </c>
    </row>
    <row r="120" spans="1:1" x14ac:dyDescent="0.25">
      <c r="A120" s="16" t="s">
        <v>186</v>
      </c>
    </row>
    <row r="121" spans="1:1" x14ac:dyDescent="0.25">
      <c r="A121" s="16" t="s">
        <v>187</v>
      </c>
    </row>
    <row r="122" spans="1:1" x14ac:dyDescent="0.25">
      <c r="A122" s="16" t="s">
        <v>188</v>
      </c>
    </row>
  </sheetData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3311eb6d-6ef0-49b6-a8ca-6927e5013570">
      <UserInfo>
        <DisplayName>Meza Carranza, Anthony  Franklin</DisplayName>
        <AccountId>14</AccountId>
        <AccountType/>
      </UserInfo>
      <UserInfo>
        <DisplayName>Baldoceda Puentes, Jushua</DisplayName>
        <AccountId>9</AccountId>
        <AccountType/>
      </UserInfo>
      <UserInfo>
        <DisplayName>Quispe Cuya, Isai  Ammed</DisplayName>
        <AccountId>12</AccountId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0DBF6D9178FF54AA765DDF9BCFCB702" ma:contentTypeVersion="6" ma:contentTypeDescription="Crear nuevo documento." ma:contentTypeScope="" ma:versionID="0ca99e56adc069ac8173235e6f1ec714">
  <xsd:schema xmlns:xsd="http://www.w3.org/2001/XMLSchema" xmlns:xs="http://www.w3.org/2001/XMLSchema" xmlns:p="http://schemas.microsoft.com/office/2006/metadata/properties" xmlns:ns2="03c359a6-1194-4574-8f15-138d1178d5f0" xmlns:ns3="3311eb6d-6ef0-49b6-a8ca-6927e5013570" targetNamespace="http://schemas.microsoft.com/office/2006/metadata/properties" ma:root="true" ma:fieldsID="2e65c4ba2c41c5ee6225197b4830fbb0" ns2:_="" ns3:_="">
    <xsd:import namespace="03c359a6-1194-4574-8f15-138d1178d5f0"/>
    <xsd:import namespace="3311eb6d-6ef0-49b6-a8ca-6927e501357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c359a6-1194-4574-8f15-138d1178d5f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11eb6d-6ef0-49b6-a8ca-6927e501357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4F2A853-6843-40E5-B9C6-C62A2A974A2F}">
  <ds:schemaRefs>
    <ds:schemaRef ds:uri="http://schemas.microsoft.com/office/2006/metadata/properties"/>
    <ds:schemaRef ds:uri="http://www.w3.org/2000/xmlns/"/>
    <ds:schemaRef ds:uri="3311eb6d-6ef0-49b6-a8ca-6927e5013570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E92B2CAF-16B4-41B2-BB70-08518B9881C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24D6A3D-721F-47A3-96F2-73C6C19739A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3c359a6-1194-4574-8f15-138d1178d5f0"/>
    <ds:schemaRef ds:uri="3311eb6d-6ef0-49b6-a8ca-6927e501357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AR</vt:lpstr>
      <vt:lpstr>BO</vt:lpstr>
      <vt:lpstr>BR</vt:lpstr>
      <vt:lpstr>CH</vt:lpstr>
      <vt:lpstr>CO</vt:lpstr>
      <vt:lpstr>EC</vt:lpstr>
      <vt:lpstr>PA</vt:lpstr>
      <vt:lpstr>PE</vt:lpstr>
      <vt:lpstr>UR</vt:lpstr>
      <vt:lpstr>VE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Jushua Baldoceda Puentes</dc:creator>
  <cp:keywords/>
  <dc:description/>
  <cp:lastModifiedBy>Meza Carranza, Anthony  Franklin</cp:lastModifiedBy>
  <cp:revision/>
  <dcterms:created xsi:type="dcterms:W3CDTF">2023-03-16T20:18:02Z</dcterms:created>
  <dcterms:modified xsi:type="dcterms:W3CDTF">2026-03-19T16:29:30Z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0x01010020DBF6D9178FF54AA765DDF9BCFCB702</vt:lpwstr>
  </property>
  <property fmtid="{D5CDD505-2E9C-101B-9397-08002B2CF9AE}" pid="3" name="MediaServiceImageTags">
    <vt:lpwstr/>
  </property>
</Properties>
</file>