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2375\Downloads\"/>
    </mc:Choice>
  </mc:AlternateContent>
  <xr:revisionPtr revIDLastSave="0" documentId="13_ncr:1_{5F36652B-C844-4FF5-B4F6-70C559E8B117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AR" sheetId="21" r:id="rId1"/>
    <sheet name="BO" sheetId="22" r:id="rId2"/>
    <sheet name="BR" sheetId="23" r:id="rId3"/>
    <sheet name="CH" sheetId="32" r:id="rId4"/>
    <sheet name="CO" sheetId="24" r:id="rId5"/>
    <sheet name="EC" sheetId="26" r:id="rId6"/>
    <sheet name="PY" sheetId="27" r:id="rId7"/>
    <sheet name="PE" sheetId="17" r:id="rId8"/>
    <sheet name="UR" sheetId="25" r:id="rId9"/>
    <sheet name="VE" sheetId="29" r:id="rId10"/>
  </sheets>
  <definedNames>
    <definedName name="_xlnm._FilterDatabase" localSheetId="0" hidden="1">AR!$A$1:$K$86</definedName>
    <definedName name="_xlnm._FilterDatabase" localSheetId="1" hidden="1">BO!$A$1:$I$82</definedName>
    <definedName name="_xlnm._FilterDatabase" localSheetId="2" hidden="1">BR!$A$1:$I$84</definedName>
    <definedName name="_xlnm._FilterDatabase" localSheetId="3" hidden="1">CH!$A$1:$I$82</definedName>
    <definedName name="_xlnm._FilterDatabase" localSheetId="5" hidden="1">EC!$A$1:$I$82</definedName>
    <definedName name="_xlnm._FilterDatabase" localSheetId="7" hidden="1">PE!$A$1:$I$74</definedName>
    <definedName name="_xlnm._FilterDatabase" localSheetId="6" hidden="1">PY!$A$1:$I$82</definedName>
    <definedName name="_xlnm._FilterDatabase" localSheetId="8" hidden="1">UR!$A$1:$K$93</definedName>
    <definedName name="_xlnm._FilterDatabase" localSheetId="9" hidden="1">VE!$A$1:$K$93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7" l="1"/>
  <c r="J48" i="22"/>
  <c r="I48" i="22"/>
  <c r="H48" i="22"/>
  <c r="G48" i="22"/>
  <c r="F48" i="22"/>
  <c r="E48" i="22"/>
  <c r="D48" i="22"/>
  <c r="D45" i="22" s="1"/>
  <c r="J16" i="22"/>
  <c r="I16" i="22"/>
  <c r="H16" i="22"/>
  <c r="G16" i="22"/>
  <c r="F16" i="22"/>
  <c r="E16" i="22"/>
  <c r="D16" i="22"/>
  <c r="E13" i="22" l="1"/>
  <c r="J45" i="22" l="1"/>
  <c r="J16" i="27" l="1"/>
  <c r="D16" i="29" l="1"/>
  <c r="D40" i="29" s="1"/>
  <c r="E16" i="29"/>
  <c r="E40" i="29" s="1"/>
  <c r="J42" i="29"/>
  <c r="I42" i="29"/>
  <c r="H42" i="29"/>
  <c r="G42" i="29"/>
  <c r="F42" i="29"/>
  <c r="E42" i="29"/>
  <c r="D42" i="29"/>
  <c r="D16" i="27"/>
  <c r="E48" i="32" l="1"/>
  <c r="E45" i="32" s="1"/>
  <c r="F48" i="32"/>
  <c r="F45" i="32" s="1"/>
  <c r="G48" i="32"/>
  <c r="G45" i="32" s="1"/>
  <c r="H48" i="32"/>
  <c r="H45" i="32" s="1"/>
  <c r="I48" i="32"/>
  <c r="J48" i="32"/>
  <c r="D48" i="32"/>
  <c r="D45" i="32" s="1"/>
  <c r="D13" i="32"/>
  <c r="E16" i="32"/>
  <c r="E13" i="32" s="1"/>
  <c r="F16" i="32"/>
  <c r="F13" i="32" s="1"/>
  <c r="G16" i="32"/>
  <c r="G13" i="32" s="1"/>
  <c r="H16" i="32"/>
  <c r="H13" i="32" s="1"/>
  <c r="I16" i="32"/>
  <c r="J16" i="32"/>
  <c r="D16" i="32"/>
  <c r="E48" i="27" l="1"/>
  <c r="F48" i="27"/>
  <c r="G48" i="27"/>
  <c r="H48" i="27"/>
  <c r="I48" i="27"/>
  <c r="J48" i="27"/>
  <c r="D48" i="27"/>
  <c r="E16" i="27"/>
  <c r="F16" i="27"/>
  <c r="G16" i="27"/>
  <c r="H16" i="27"/>
  <c r="I16" i="27"/>
  <c r="D47" i="21" l="1"/>
  <c r="H74" i="32" l="1"/>
  <c r="G74" i="32"/>
  <c r="F74" i="32"/>
  <c r="E74" i="32"/>
  <c r="D74" i="32"/>
  <c r="J69" i="32"/>
  <c r="I69" i="32"/>
  <c r="H69" i="32"/>
  <c r="G69" i="32"/>
  <c r="F69" i="32"/>
  <c r="J62" i="32"/>
  <c r="J45" i="32" s="1"/>
  <c r="I62" i="32"/>
  <c r="I45" i="32" s="1"/>
  <c r="H42" i="32"/>
  <c r="G42" i="32"/>
  <c r="F42" i="32"/>
  <c r="E42" i="32"/>
  <c r="D42" i="32"/>
  <c r="J37" i="32"/>
  <c r="I37" i="32"/>
  <c r="H37" i="32"/>
  <c r="G37" i="32"/>
  <c r="F37" i="32"/>
  <c r="J27" i="32"/>
  <c r="J13" i="32" s="1"/>
  <c r="I27" i="32"/>
  <c r="I13" i="32" s="1"/>
  <c r="D40" i="32"/>
  <c r="J2" i="32"/>
  <c r="E72" i="32" l="1"/>
  <c r="I40" i="32"/>
  <c r="F72" i="32"/>
  <c r="I42" i="32"/>
  <c r="J42" i="32"/>
  <c r="G72" i="32"/>
  <c r="H40" i="32"/>
  <c r="I72" i="32"/>
  <c r="I74" i="32"/>
  <c r="J74" i="32"/>
  <c r="J40" i="32"/>
  <c r="E40" i="32"/>
  <c r="H72" i="32"/>
  <c r="F40" i="32"/>
  <c r="G40" i="32"/>
  <c r="J72" i="32"/>
  <c r="D72" i="32"/>
  <c r="D13" i="21"/>
  <c r="J16" i="23"/>
  <c r="E48" i="29"/>
  <c r="E72" i="29" s="1"/>
  <c r="F48" i="29"/>
  <c r="F72" i="29" s="1"/>
  <c r="G48" i="29"/>
  <c r="G72" i="29" s="1"/>
  <c r="H48" i="29"/>
  <c r="H72" i="29" s="1"/>
  <c r="I48" i="29"/>
  <c r="I72" i="29" s="1"/>
  <c r="J48" i="29"/>
  <c r="J72" i="29" s="1"/>
  <c r="F16" i="29"/>
  <c r="F40" i="29" s="1"/>
  <c r="G16" i="29"/>
  <c r="G40" i="29" s="1"/>
  <c r="H16" i="29"/>
  <c r="H40" i="29" s="1"/>
  <c r="I16" i="29"/>
  <c r="I40" i="29" s="1"/>
  <c r="J16" i="29"/>
  <c r="J40" i="29" s="1"/>
  <c r="G45" i="29" l="1"/>
  <c r="F45" i="29"/>
  <c r="G13" i="29"/>
  <c r="D13" i="29"/>
  <c r="E13" i="29"/>
  <c r="F13" i="29"/>
  <c r="J45" i="29"/>
  <c r="E45" i="29"/>
  <c r="H13" i="29"/>
  <c r="I45" i="29"/>
  <c r="J13" i="29"/>
  <c r="I13" i="29"/>
  <c r="H45" i="29"/>
  <c r="D72" i="25"/>
  <c r="D48" i="26"/>
  <c r="E13" i="23"/>
  <c r="F13" i="23"/>
  <c r="G13" i="23"/>
  <c r="H13" i="23"/>
  <c r="I13" i="23"/>
  <c r="J13" i="23"/>
  <c r="D13" i="23"/>
  <c r="E45" i="23"/>
  <c r="F45" i="23"/>
  <c r="G45" i="23"/>
  <c r="H45" i="23"/>
  <c r="I45" i="23"/>
  <c r="J45" i="23"/>
  <c r="D45" i="23"/>
  <c r="D48" i="23"/>
  <c r="I13" i="22"/>
  <c r="E47" i="21"/>
  <c r="E13" i="21"/>
  <c r="F13" i="21"/>
  <c r="G13" i="21"/>
  <c r="H13" i="21"/>
  <c r="I13" i="21"/>
  <c r="J13" i="21"/>
  <c r="D40" i="25"/>
  <c r="D45" i="26" l="1"/>
  <c r="F45" i="22"/>
  <c r="I45" i="22"/>
  <c r="E45" i="22"/>
  <c r="H45" i="22"/>
  <c r="G45" i="22"/>
  <c r="G13" i="22"/>
  <c r="F13" i="22"/>
  <c r="D13" i="22"/>
  <c r="J13" i="22"/>
  <c r="H13" i="22"/>
  <c r="J42" i="24"/>
  <c r="J16" i="24"/>
  <c r="J16" i="26"/>
  <c r="D36" i="27"/>
  <c r="D13" i="27" s="1"/>
  <c r="E36" i="27"/>
  <c r="E13" i="27" s="1"/>
  <c r="F36" i="27"/>
  <c r="G36" i="27"/>
  <c r="H36" i="27"/>
  <c r="H13" i="27" s="1"/>
  <c r="I36" i="27"/>
  <c r="I13" i="27" s="1"/>
  <c r="J36" i="27"/>
  <c r="J13" i="27" s="1"/>
  <c r="D40" i="27"/>
  <c r="E40" i="27"/>
  <c r="F40" i="27"/>
  <c r="G40" i="27"/>
  <c r="H40" i="27"/>
  <c r="I40" i="27"/>
  <c r="J40" i="27"/>
  <c r="J41" i="27"/>
  <c r="D68" i="27"/>
  <c r="E68" i="27"/>
  <c r="F68" i="27"/>
  <c r="G68" i="27"/>
  <c r="H68" i="27"/>
  <c r="I68" i="27"/>
  <c r="J68" i="27"/>
  <c r="D72" i="27"/>
  <c r="E72" i="27"/>
  <c r="F72" i="27"/>
  <c r="G72" i="27"/>
  <c r="H72" i="27"/>
  <c r="I72" i="27"/>
  <c r="J72" i="27"/>
  <c r="J77" i="27"/>
  <c r="J78" i="27"/>
  <c r="G45" i="27" l="1"/>
  <c r="G13" i="27"/>
  <c r="H45" i="27"/>
  <c r="F45" i="27"/>
  <c r="F13" i="27"/>
  <c r="E45" i="27"/>
  <c r="D45" i="27"/>
  <c r="I45" i="27"/>
  <c r="J45" i="27"/>
  <c r="J40" i="24"/>
  <c r="J2" i="26" l="1"/>
  <c r="J13" i="26"/>
  <c r="D16" i="26"/>
  <c r="E16" i="26"/>
  <c r="F16" i="26"/>
  <c r="G16" i="26"/>
  <c r="H16" i="26"/>
  <c r="I16" i="26"/>
  <c r="E45" i="26"/>
  <c r="F45" i="26"/>
  <c r="G45" i="26"/>
  <c r="H45" i="26"/>
  <c r="I45" i="26"/>
  <c r="E48" i="26"/>
  <c r="F48" i="26"/>
  <c r="G48" i="26"/>
  <c r="H48" i="26"/>
  <c r="I48" i="26"/>
  <c r="J48" i="26"/>
  <c r="J45" i="26" l="1"/>
  <c r="I13" i="26"/>
  <c r="H13" i="26"/>
  <c r="G13" i="26"/>
  <c r="F13" i="26"/>
  <c r="E13" i="26"/>
  <c r="D13" i="26"/>
  <c r="J16" i="25"/>
  <c r="J13" i="25" s="1"/>
  <c r="D48" i="25"/>
  <c r="D45" i="25" l="1"/>
  <c r="J72" i="25"/>
  <c r="I72" i="25"/>
  <c r="H72" i="25"/>
  <c r="G72" i="25"/>
  <c r="F72" i="25"/>
  <c r="E72" i="25"/>
  <c r="J48" i="25"/>
  <c r="J45" i="25" s="1"/>
  <c r="I48" i="25"/>
  <c r="H48" i="25"/>
  <c r="G48" i="25"/>
  <c r="F48" i="25"/>
  <c r="E48" i="25"/>
  <c r="J40" i="25"/>
  <c r="I40" i="25"/>
  <c r="H40" i="25"/>
  <c r="G40" i="25"/>
  <c r="F40" i="25"/>
  <c r="E40" i="25"/>
  <c r="I16" i="25"/>
  <c r="H16" i="25"/>
  <c r="G16" i="25"/>
  <c r="F16" i="25"/>
  <c r="E16" i="25"/>
  <c r="D16" i="25"/>
  <c r="I45" i="25" l="1"/>
  <c r="F45" i="25"/>
  <c r="H45" i="25"/>
  <c r="E45" i="25"/>
  <c r="G45" i="25"/>
  <c r="G13" i="25"/>
  <c r="F13" i="25"/>
  <c r="I13" i="25"/>
  <c r="H13" i="25"/>
  <c r="D13" i="25"/>
  <c r="E13" i="25"/>
  <c r="J74" i="24"/>
  <c r="I74" i="24"/>
  <c r="H74" i="24"/>
  <c r="G74" i="24"/>
  <c r="F74" i="24"/>
  <c r="E74" i="24"/>
  <c r="D74" i="24"/>
  <c r="J68" i="24"/>
  <c r="I68" i="24"/>
  <c r="H68" i="24"/>
  <c r="G68" i="24"/>
  <c r="F68" i="24"/>
  <c r="E68" i="24"/>
  <c r="D68" i="24"/>
  <c r="J48" i="24"/>
  <c r="I48" i="24"/>
  <c r="H48" i="24"/>
  <c r="G48" i="24"/>
  <c r="F48" i="24"/>
  <c r="E48" i="24"/>
  <c r="D48" i="24"/>
  <c r="I42" i="24"/>
  <c r="H42" i="24"/>
  <c r="G42" i="24"/>
  <c r="F42" i="24"/>
  <c r="E42" i="24"/>
  <c r="D42" i="24"/>
  <c r="J36" i="24"/>
  <c r="I36" i="24"/>
  <c r="H36" i="24"/>
  <c r="G36" i="24"/>
  <c r="F36" i="24"/>
  <c r="E36" i="24"/>
  <c r="D36" i="24"/>
  <c r="I16" i="24"/>
  <c r="H16" i="24"/>
  <c r="G16" i="24"/>
  <c r="F16" i="24"/>
  <c r="E16" i="24"/>
  <c r="D16" i="24"/>
  <c r="G72" i="24" l="1"/>
  <c r="D13" i="24"/>
  <c r="F45" i="24"/>
  <c r="G45" i="24"/>
  <c r="D72" i="24"/>
  <c r="E72" i="24"/>
  <c r="F72" i="24"/>
  <c r="H45" i="24"/>
  <c r="I45" i="24"/>
  <c r="J45" i="24"/>
  <c r="D45" i="24"/>
  <c r="E45" i="24"/>
  <c r="F40" i="24"/>
  <c r="I72" i="24"/>
  <c r="H72" i="24"/>
  <c r="G40" i="24"/>
  <c r="J72" i="24"/>
  <c r="H40" i="24"/>
  <c r="E40" i="24"/>
  <c r="I40" i="24"/>
  <c r="J13" i="24"/>
  <c r="D40" i="24"/>
  <c r="E13" i="24"/>
  <c r="F13" i="24"/>
  <c r="G13" i="24"/>
  <c r="H13" i="24"/>
  <c r="I13" i="24"/>
  <c r="J78" i="23"/>
  <c r="J48" i="23"/>
  <c r="I48" i="23"/>
  <c r="H48" i="23"/>
  <c r="G48" i="23"/>
  <c r="F48" i="23"/>
  <c r="E48" i="23"/>
  <c r="I16" i="23"/>
  <c r="H16" i="23"/>
  <c r="G16" i="23"/>
  <c r="F16" i="23"/>
  <c r="E16" i="23"/>
  <c r="D16" i="23"/>
  <c r="J74" i="22" l="1"/>
  <c r="I74" i="22"/>
  <c r="H74" i="22"/>
  <c r="G74" i="22"/>
  <c r="F74" i="22"/>
  <c r="E74" i="22"/>
  <c r="D74" i="22"/>
  <c r="J42" i="22"/>
  <c r="I42" i="22"/>
  <c r="H42" i="22"/>
  <c r="G42" i="22"/>
  <c r="F42" i="22"/>
  <c r="E42" i="22"/>
  <c r="D42" i="22"/>
  <c r="J79" i="21" l="1"/>
  <c r="I79" i="21"/>
  <c r="H79" i="21"/>
  <c r="G79" i="21"/>
  <c r="F79" i="21"/>
  <c r="E79" i="21"/>
  <c r="D79" i="21"/>
  <c r="J78" i="21"/>
  <c r="I78" i="21"/>
  <c r="H78" i="21"/>
  <c r="G78" i="21"/>
  <c r="F78" i="21"/>
  <c r="E78" i="21"/>
  <c r="D78" i="21"/>
  <c r="J72" i="21"/>
  <c r="I72" i="21"/>
  <c r="H72" i="21"/>
  <c r="G72" i="21"/>
  <c r="F72" i="21"/>
  <c r="F63" i="21"/>
  <c r="J62" i="21"/>
  <c r="J49" i="21"/>
  <c r="I49" i="21"/>
  <c r="H49" i="21"/>
  <c r="G49" i="21"/>
  <c r="F49" i="21"/>
  <c r="J48" i="21"/>
  <c r="I48" i="21"/>
  <c r="H48" i="21"/>
  <c r="G48" i="21"/>
  <c r="F48" i="21"/>
  <c r="G47" i="21" l="1"/>
  <c r="J47" i="21"/>
  <c r="H47" i="21"/>
  <c r="F47" i="21"/>
  <c r="I47" i="21"/>
  <c r="E73" i="17"/>
  <c r="F73" i="17"/>
  <c r="G73" i="17"/>
  <c r="H73" i="17"/>
  <c r="I73" i="17"/>
  <c r="J73" i="17"/>
  <c r="D73" i="17"/>
  <c r="E71" i="17"/>
  <c r="F71" i="17"/>
  <c r="G71" i="17"/>
  <c r="H71" i="17"/>
  <c r="I71" i="17"/>
  <c r="J71" i="17"/>
  <c r="D71" i="17"/>
  <c r="J61" i="17" l="1"/>
  <c r="I61" i="17"/>
  <c r="H61" i="17"/>
  <c r="G61" i="17"/>
  <c r="F61" i="17"/>
  <c r="E61" i="17"/>
  <c r="D61" i="17"/>
  <c r="E33" i="17"/>
  <c r="F33" i="17"/>
  <c r="G33" i="17"/>
  <c r="H33" i="17"/>
  <c r="I33" i="17"/>
  <c r="J33" i="17"/>
  <c r="D33" i="17"/>
  <c r="J44" i="17"/>
  <c r="J41" i="17" s="1"/>
  <c r="I44" i="17"/>
  <c r="H44" i="17"/>
  <c r="G44" i="17"/>
  <c r="F44" i="17"/>
  <c r="E44" i="17"/>
  <c r="D44" i="17"/>
  <c r="E16" i="17"/>
  <c r="F16" i="17"/>
  <c r="G16" i="17"/>
  <c r="H16" i="17"/>
  <c r="I16" i="17"/>
  <c r="J16" i="17"/>
  <c r="D16" i="17"/>
  <c r="D41" i="17" l="1"/>
  <c r="G41" i="17"/>
  <c r="H41" i="17"/>
  <c r="I41" i="17"/>
  <c r="J13" i="17"/>
  <c r="H13" i="17"/>
  <c r="D13" i="17"/>
  <c r="I13" i="17"/>
  <c r="E41" i="17"/>
  <c r="F13" i="17"/>
  <c r="G13" i="17"/>
  <c r="F41" i="17"/>
  <c r="E13" i="17"/>
  <c r="I12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Meza Carranza, Anthony  Franklin</author>
  </authors>
  <commentList>
    <comment ref="J45" authorId="0" shapeId="0" xr:uid="{96AC64F8-912C-4E7C-88EC-B2747784F226}">
      <text>
        <r>
          <rPr>
            <b/>
            <sz val="9"/>
            <color indexed="81"/>
            <rFont val="Tahoma"/>
            <family val="2"/>
          </rPr>
          <t>Meza Carranza, Anthony  Franklin:</t>
        </r>
        <r>
          <rPr>
            <sz val="9"/>
            <color indexed="81"/>
            <rFont val="Tahoma"/>
            <family val="2"/>
          </rPr>
          <t xml:space="preserve">
Agregan billeteras</t>
        </r>
      </text>
    </comment>
  </commentList>
</comments>
</file>

<file path=xl/sharedStrings.xml><?xml version="1.0" encoding="utf-8"?>
<sst xmlns="http://schemas.openxmlformats.org/spreadsheetml/2006/main" count="3702" uniqueCount="215">
  <si>
    <t>País</t>
  </si>
  <si>
    <t>Tipos de datos</t>
  </si>
  <si>
    <t>Variable</t>
  </si>
  <si>
    <t>Observaciones</t>
  </si>
  <si>
    <t>Datos estadísticos básicos del país</t>
  </si>
  <si>
    <t>Población</t>
  </si>
  <si>
    <t>Población Adulta</t>
  </si>
  <si>
    <t>PBI</t>
  </si>
  <si>
    <t>Tipo de cambio al final del año</t>
  </si>
  <si>
    <t>Inflación</t>
  </si>
  <si>
    <t>Promedio de cada año respecto al año previo</t>
  </si>
  <si>
    <t>Tipo de cambio</t>
  </si>
  <si>
    <t xml:space="preserve">Banco Central de la República Argentina -Comunicación A 3500 - </t>
  </si>
  <si>
    <t xml:space="preserve">Medios de liquidación utilizados por entidades no bancarias </t>
  </si>
  <si>
    <t>Billetes y monedas en circulación fuera de los bancos</t>
  </si>
  <si>
    <t>Depósitos transferibles (ahorro y vista)</t>
  </si>
  <si>
    <t xml:space="preserve">Entidades que ofrecen servicios de pago a entidades no bancarias </t>
  </si>
  <si>
    <t>Entidades bancarias</t>
  </si>
  <si>
    <t>Sucursales bancarias</t>
  </si>
  <si>
    <t>Instituciones emisoras de dinero electrónico</t>
  </si>
  <si>
    <t>Otras entidades que ofrecen servicios de pagos a entidades no bancarias</t>
  </si>
  <si>
    <t>Transacciones por tipo de instrumento de pago - Volumen</t>
  </si>
  <si>
    <t xml:space="preserve">Pagos minoristas - Total </t>
  </si>
  <si>
    <t>Pagos minoristas - Total - Presencial</t>
  </si>
  <si>
    <t>ND</t>
  </si>
  <si>
    <t>Pagos minoristas - Total - No Presencial</t>
  </si>
  <si>
    <t>Pagos minoristas - Transferencias de fondos minorista</t>
  </si>
  <si>
    <t>Pagos minoristas - Transferencias de fondos minorista-Intrabancarias</t>
  </si>
  <si>
    <t>Pagos minoristas - Transferencias de fondos minorista-Vía Cámaras de Compensación 1</t>
  </si>
  <si>
    <t>COELSA (T en LOTE, TI PUSH, TI PULL Y PCT)</t>
  </si>
  <si>
    <t>Pagos minoristas - Transferencias de fondos minorista-Vía Cámaras de Compensación 2</t>
  </si>
  <si>
    <t>INTERBANKING</t>
  </si>
  <si>
    <t>Pagos minoristas - Transferencias de fondos minorista-Vía Cámaras de Compensación 3</t>
  </si>
  <si>
    <t>Pagos minoristas - Transferencias de fondos minorista-Vía Cámaras de Compensación 4</t>
  </si>
  <si>
    <t>Pagos minoristas - Transferencias de fondos minorista-Vía Cámaras de Compensación 5</t>
  </si>
  <si>
    <t>Pagos minoristas - Transferencias de fondos minorista-Vía otros Sistema de pagos Inmediatos 1</t>
  </si>
  <si>
    <t>PRISMA (TI PUSH, TI PULL Y PCT)</t>
  </si>
  <si>
    <t>Pagos minoristas - Transferencias de fondos minorista-Vía otros Sistema de pagos Inmediatos 2</t>
  </si>
  <si>
    <t>RED LINK (TI PUSH, TI PULL Y PCT)</t>
  </si>
  <si>
    <t>Pagos minoristas - Transferencias de fondos minorista-Vía Otros</t>
  </si>
  <si>
    <t>INTRA PSPCP (PCT y TI)</t>
  </si>
  <si>
    <t>Pagos minoristas - Débitos directos</t>
  </si>
  <si>
    <t>Pagos minoristas - Tarjetas de Débito</t>
  </si>
  <si>
    <t>Pagos minoristas - Tarjetas de Débito - Presencial</t>
  </si>
  <si>
    <t>Pagos minoristas - Tarjetas de Débito - No Presencial</t>
  </si>
  <si>
    <t>Pagos minoristas - Tarjetas de Crédito</t>
  </si>
  <si>
    <t>Pagos minoristas - Tarjetas de Crédito - Presencial</t>
  </si>
  <si>
    <t>Pagos minoristas - Tarjetas de Crédito - No Presencial</t>
  </si>
  <si>
    <t>Pagos minoristas - Tarjeta Prepago (e-money)</t>
  </si>
  <si>
    <t>Incluye tarjetas  VISA - MASTER - AMERICAN EXPRESS - CABAL y tarjetas de uso específico (SUBE y MONEDERO)</t>
  </si>
  <si>
    <t>Pagos minoristas - Tarjeta Prepago (e-money) - Presencial</t>
  </si>
  <si>
    <t>Pagos minoristas - Tarjeta Prepago (e-money) - No Presencial</t>
  </si>
  <si>
    <t>Pagos minoristas - Cheques</t>
  </si>
  <si>
    <t>Pagos minoristas - Cheques - Procesados en la misma entidad (intrabancarios)</t>
  </si>
  <si>
    <t>Pagos minoristas - Cheques - Vía Cámaras de Compensación 1</t>
  </si>
  <si>
    <t>Pagos minoristas - Cheques - Vía Cámaras de Compensación 2</t>
  </si>
  <si>
    <t>Transacciones por tipo de destino - Volumen</t>
  </si>
  <si>
    <t>Pagos minoristas - Transferencias de fondos minorista-Domésticos</t>
  </si>
  <si>
    <t>Pagos minoristas - Transferencias de fondos minorista-Tranfronterizos</t>
  </si>
  <si>
    <t>Pagos minoristas - Tarjetas de pago - Domésticos</t>
  </si>
  <si>
    <t xml:space="preserve">tarjetas emitidas en el pais utilizadas en el pais </t>
  </si>
  <si>
    <t>Pagos minoristas - Tarjetas de Pago - Transfronterizo</t>
  </si>
  <si>
    <t xml:space="preserve">tarjetas emitidas en el pais utilizadas en el exterior </t>
  </si>
  <si>
    <t>Remesas enviadas</t>
  </si>
  <si>
    <t>SML - ALADI</t>
  </si>
  <si>
    <t>Transacciones por tipo de instrumento de pago - Valor</t>
  </si>
  <si>
    <t>Pagos minoristas - Total</t>
  </si>
  <si>
    <t>PRISMA - Newpay (TI PUSH, TI PULL Y PCT)</t>
  </si>
  <si>
    <t>INTRA PSPCP</t>
  </si>
  <si>
    <t>Incluye tarjetas VISA - MASTER - AMERICAN EXPRESS - CABAL y tarjetas de uso específico (SUBE y MONEDERO)</t>
  </si>
  <si>
    <t>Transacciones por tipo de destino - Valor</t>
  </si>
  <si>
    <t>Pagos procesados por determinados sistemas de transferencia de fondos interbancarios - Volumen</t>
  </si>
  <si>
    <t>Transacciones en sistema de pagos de alto valor</t>
  </si>
  <si>
    <t>Pagos procesados por determinados sistemas de transferencia de fondos interbancarios - Valor</t>
  </si>
  <si>
    <t>Transferencias por sistemas de pagos inmediatos - Volumen</t>
  </si>
  <si>
    <t>Billeteras digitales</t>
  </si>
  <si>
    <t>PCT interoperables e intra PSPCP</t>
  </si>
  <si>
    <t>Otras transacciones por sistema de pagos inmediatos</t>
  </si>
  <si>
    <t>Transferencias por sistemas de pagos inmediatos - Valor</t>
  </si>
  <si>
    <t>Bolivia</t>
  </si>
  <si>
    <t>Millones US$</t>
  </si>
  <si>
    <t>Porcentaje Inflación anual (Acumulada)</t>
  </si>
  <si>
    <t>Inflación acumulada</t>
  </si>
  <si>
    <t>Valor de los billetes y monedas fuera de los bancos en millones US$</t>
  </si>
  <si>
    <t>Número de entidades bancarias. Banco Fassil fue intervenido en abril de 2023.</t>
  </si>
  <si>
    <t>Número de sucursales, Banco Fassil fue intervenido en abril de 2023.</t>
  </si>
  <si>
    <t>Se aclara que en las gestiones 2018 y 2019  estaba en funcionamiento la empresa Entel Financiera ESPM misma que  dejo de operar formalmente en 2020.</t>
  </si>
  <si>
    <t>Número de otras entidades en el sistema financiero que ofrecen servicios de pagos a entidades no bancarias</t>
  </si>
  <si>
    <t xml:space="preserve">ACH </t>
  </si>
  <si>
    <t>MLD comenzó a operar en el 2019</t>
  </si>
  <si>
    <t>UNILINK</t>
  </si>
  <si>
    <t>Pagos minoristas - Transferencias de fondos minorista - Vía otros Sistema de pagos Inmediatos 1</t>
  </si>
  <si>
    <t>Operaciones con QR</t>
  </si>
  <si>
    <t>Cheques propios</t>
  </si>
  <si>
    <t>Cheques ajenos</t>
  </si>
  <si>
    <t>ACH ASINCRONICAS</t>
  </si>
  <si>
    <t>Se aclara como Billetera móvil</t>
  </si>
  <si>
    <t>Brazil</t>
  </si>
  <si>
    <t>source: IBGE (Instituto Brasileiro de Geografia e Estatística)</t>
  </si>
  <si>
    <t>USD millions, nominal</t>
  </si>
  <si>
    <t xml:space="preserve">IBGE - IPCA (12-month Broad National Consumer Price Index), at year end  </t>
  </si>
  <si>
    <t>Annual average BRL vs USD</t>
  </si>
  <si>
    <t>Transacciones en sistema de pagos de alto valor - B3</t>
  </si>
  <si>
    <t>Transacciones en sistema de pagos de alto valor - STR</t>
  </si>
  <si>
    <t>TEF intrabancarias; dato CMF, para todos los RUT</t>
  </si>
  <si>
    <t>Operaciones Batch por Cámara de Compensación (CCA)</t>
  </si>
  <si>
    <t>TEF interbancarias instantáneas (CCA)</t>
  </si>
  <si>
    <t>Sólo considera prepago no bancario</t>
  </si>
  <si>
    <t>Dif entre cheq cámaras v/s cheq totales</t>
  </si>
  <si>
    <t>corresponde al mismo valor de la fila 20</t>
  </si>
  <si>
    <t>suma tarjetas déb, créd y prepago 31, 34 y 37</t>
  </si>
  <si>
    <t>Dato no disponible.</t>
  </si>
  <si>
    <t>TEF intrabancarias; dato CMF, para todos los rut</t>
  </si>
  <si>
    <t>Operaciones Batch por Cámara de Compensación</t>
  </si>
  <si>
    <t>mismo valor fila 52</t>
  </si>
  <si>
    <t>No disponible para 2023.</t>
  </si>
  <si>
    <t>Suma de LBTR CLP, CCAV  y LBTR USD</t>
  </si>
  <si>
    <t>Dato corresponde a operaciones TEF en línea interbancaria (CCA), Mismo valor ya reportado en formato anterior</t>
  </si>
  <si>
    <t xml:space="preserve">Efectivo en circulación en poder del sector real (entidades y agentes que no son establecimientos de crédito) </t>
  </si>
  <si>
    <t>Cuentas corrientes, cuentas de ahorro y otros depósitos a la vista</t>
  </si>
  <si>
    <t>n.a</t>
  </si>
  <si>
    <t>El dinero electrónico corresponde a e-money entonces los datos no están disponibles?</t>
  </si>
  <si>
    <t>A partir de 2021 las transferencias intra incluyen las transferencias intra con billeteras</t>
  </si>
  <si>
    <t>ACH Cenit</t>
  </si>
  <si>
    <t>ACH Colombia</t>
  </si>
  <si>
    <t>Transfiya (Que se creo en 2020)</t>
  </si>
  <si>
    <t>Incluye compras, no incluye retiros</t>
  </si>
  <si>
    <t>Incuye las compras nacionales y transfronterizas, pero no avances</t>
  </si>
  <si>
    <t>Se incluyen las tarjetas prepagadas. La definición de e-money no está oficialmente establecida</t>
  </si>
  <si>
    <t>Incluye compras de T. débito y T. crédito (doméstico). No incluye retiros (T. débito) ni avances (T. crédito)</t>
  </si>
  <si>
    <t>Incluye compras internacionales. No incluye avances internacionales</t>
  </si>
  <si>
    <t>Egreso de remesas</t>
  </si>
  <si>
    <t>Remesas</t>
  </si>
  <si>
    <t>Estas cifras de billeteras hacen parte de las tranferencias intrabancarias</t>
  </si>
  <si>
    <t>Nota: la siguientes siglas corresponden a:</t>
  </si>
  <si>
    <r>
      <rPr>
        <b/>
        <sz val="10"/>
        <color theme="1"/>
        <rFont val="Arial"/>
        <family val="2"/>
      </rPr>
      <t>n.a.</t>
    </r>
    <r>
      <rPr>
        <sz val="10"/>
        <color theme="1"/>
        <rFont val="Arial"/>
        <family val="2"/>
      </rPr>
      <t>= No Aplica</t>
    </r>
  </si>
  <si>
    <r>
      <rPr>
        <b/>
        <sz val="10"/>
        <color theme="1"/>
        <rFont val="Arial"/>
        <family val="2"/>
      </rPr>
      <t>n.d.</t>
    </r>
    <r>
      <rPr>
        <sz val="10"/>
        <color theme="1"/>
        <rFont val="Arial"/>
        <family val="2"/>
      </rPr>
      <t>= No Disponible</t>
    </r>
  </si>
  <si>
    <t>Ecuador</t>
  </si>
  <si>
    <t>Ecuador es un país dolarizado</t>
  </si>
  <si>
    <t>Medios de liquidación utilizados por entidades</t>
  </si>
  <si>
    <t>Se refiere a los billetes y monedas emitidos por el BCE</t>
  </si>
  <si>
    <t xml:space="preserve">Se considera depósitos a la vista y ahorros </t>
  </si>
  <si>
    <t>Entidades que ofrecen servicios de pago a entidades</t>
  </si>
  <si>
    <t>Se considera al Sistema Financiero Privado (Bancos)</t>
  </si>
  <si>
    <t>Se considera al Sistema Financiero Privado (Bancos). A partir del 2021 se toma en cuenta "oficinas"</t>
  </si>
  <si>
    <t>Se considera al Sistema Financiero Popular y solidario (Cooperativas, Mutualistas) y las SAP (Sistema Auxiliar de Pago)</t>
  </si>
  <si>
    <t>Incluye Transferencias de fondos minorista-Sistema de Pagos Interbancarios (SPI), Débito Directo, Tarjeta de Débito, Tarjeta de crédito, Tarjeta prepago y cheque</t>
  </si>
  <si>
    <t>Sitema de Pagos Interbancarios y BANRED menor o igual a USD 1500</t>
  </si>
  <si>
    <t>Pagos minoristas - Transferencias de fondos minorista-Sistema de Pagos Interbancarios (SPI)</t>
  </si>
  <si>
    <t>El Banco Central del Ecuador (BCE) cuenta con un Sistema de Pagos Interbancarios, en el cual se ejecuta transacciones interbancarias de bajo y alto valor. Para este campo se considera las transacciones realizadas por un monto menor e igual a USD 15.000. El SPI es operado y administrado por el BCE</t>
  </si>
  <si>
    <t>El BCE no cuenta con un sistema de pagos inmediatos minoristas</t>
  </si>
  <si>
    <t>Pagos minoristas - Transferencias de fondos minorista-Vía Otros- Transferencias Interbancarias Pago Directo</t>
  </si>
  <si>
    <t xml:space="preserve">Se considera las transferencias interbancarias en tiempo real. Es operado y administrado por un empresa privada (BANRED). En este campo  se considera las transacciones realizadas por un monto menor e igual a USD 15.000. </t>
  </si>
  <si>
    <t>Operaciones liquidadas del Sistema de Cobros Interbancarios</t>
  </si>
  <si>
    <r>
      <t xml:space="preserve">Transacciones provenientes de Tarjetas Prepago, esta definido como </t>
    </r>
    <r>
      <rPr>
        <i/>
        <sz val="10"/>
        <color theme="1"/>
        <rFont val="Arial"/>
        <family val="2"/>
      </rPr>
      <t>"Es aquella tarjeta emitida por una entidad financiera, adquirida por una tercera persona o su beneficiario, que permite efectuar cargas de dinero con la finalidad de que el beneficiario realice consumos, pagos o retiros sobre el monto disponible."</t>
    </r>
  </si>
  <si>
    <t xml:space="preserve">Operaciones liquidadas provenientes de la Cámara de Compensación de Cheques </t>
  </si>
  <si>
    <t>Pagos minoristas - Cheques - CCC</t>
  </si>
  <si>
    <t>El Banco Central del Ecuador (BCE) cuenta con un Sistema de Cámara de Compensación de Cheques el mismo que es operado y administrado por el BCE.</t>
  </si>
  <si>
    <t>Estas cifras corresponden a las estadisticas de las remesas enviadas del país, reportadas por el BCE</t>
  </si>
  <si>
    <t>Valores liquidados provenientes del Sistema de Cobros Interbancarios</t>
  </si>
  <si>
    <t>Valor provenientes de Tarjetas Prepago</t>
  </si>
  <si>
    <t xml:space="preserve">Valores liquidados provenientes de la Cámara de Compensación de Cheques </t>
  </si>
  <si>
    <t>Pagos minoristas - Cheques - Camara de Compensación de Cheques</t>
  </si>
  <si>
    <t>Se consideran las transacciones interbancarias de alto valor, mayor a USD 15000 del Sistema Financiero Privado (Bancos) y Popular y Solidario (Cooperativas, Mutualistas y Cajas Centrales) tomando en consideración lo reportado en el Sistema de Pagos Interbancarios</t>
  </si>
  <si>
    <t>Se consideran los valores interbancarios de alto valor, mayor a USD 15000 del Sistema Financiero Privado (Bancos) y Popular y Solidario (Cooperativas, Mutualistas y Cajas Centrales)   tomando en consideración lo reportado en el Sistema de Pagos Interbancarios</t>
  </si>
  <si>
    <t>Pagos minoristas - Transferencias de fondos minorista-Vía Sistema LBTR</t>
  </si>
  <si>
    <t>Pagos minoristas - Transferencias de fondos minorista-Vía Cámaras de Compensación (CCE - Diferidas)</t>
  </si>
  <si>
    <t>Pagos minoristas - Transferencias de fondos minorista-Vía Sistema de pagos Inmediatos (CCE - Inmediatas)</t>
  </si>
  <si>
    <t>Pagos minoristas - Transferencias de fondos minorista-Vía Sistema de pagos Inmediatos (Visa Direct)</t>
  </si>
  <si>
    <t>Pagos minoristas - Transferencias de fondos minorista-Vía Sistema de pagos Inmediatos (BIM)</t>
  </si>
  <si>
    <t>Pagos minoristas - Cheques - Vía Cámaras de Compensación (CCE-Cheques)</t>
  </si>
  <si>
    <t>Uruguay</t>
  </si>
  <si>
    <t>Al 30 de junio de cada año (1)</t>
  </si>
  <si>
    <t>PIB millones de USD corrientes (2)</t>
  </si>
  <si>
    <t>Inflación de los precios al consumidor (3)</t>
  </si>
  <si>
    <t>DLS.PROMED.FONDO (4)</t>
  </si>
  <si>
    <t>Billetes y monedas en circulación fuera de los bancos en millones de USD (5)</t>
  </si>
  <si>
    <t>Depósitos transferibles en millones de USD (5)</t>
  </si>
  <si>
    <t>Incluye bancos públicos y privados (6)</t>
  </si>
  <si>
    <t>Incluye bancos públicos y privados (7)</t>
  </si>
  <si>
    <t>Número de instituciones emisoras de dinero electrónico (7)</t>
  </si>
  <si>
    <t>Proveedores de Servicios de Pago y Cobranzas (7)</t>
  </si>
  <si>
    <t>Transferencias intrebancarias</t>
  </si>
  <si>
    <t>Transferencias interbancarias  - Sistema de Pagos Intrabancario (SPI)  (7). Incluye Pagos minoristas - Transferencias de fondos minorista-Vía otros Sistema de pagos Inmediatos 1</t>
  </si>
  <si>
    <t>Transferencias instantáneas interbancarias</t>
  </si>
  <si>
    <t>Cargos realizados por las instituciones de intermediación financiera a las cuentas banacarias de sus clientes, a solicitud de un tercero (beneficiario/proveedor) con autorización previa del titular de la cuenta. No incluye los débitos automáticos realizados con tarjetas de crédito y dinero electrónico  (7)</t>
  </si>
  <si>
    <t>Transacciones realizadas en Uruguay  (7)</t>
  </si>
  <si>
    <t>Transacciones realizadas por Instituciones Emisoras de Dinero Electrónico en Uruguay. No incluye retiros de efectivo (7)</t>
  </si>
  <si>
    <t>Incluye cehques compensados y no compensados  (7)</t>
  </si>
  <si>
    <t>Se incluyen las transferencias del Sistema de Pagos Interbancario y las transferencias intrabancarias</t>
  </si>
  <si>
    <t>No se dispone de información</t>
  </si>
  <si>
    <t>Pagos realizados en Uruguay con tarjetasde crédito y débito emitidas en Uruguay.</t>
  </si>
  <si>
    <t>Pagos realizados en Uruguay con tarjetasde crédito y débito emitidas en el exterior</t>
  </si>
  <si>
    <t>Incluye cehques compensados y no compensados (7)</t>
  </si>
  <si>
    <t>Pagos realizados en Uruguay con tarjetasde crédito y débito emitidas en Uruguay</t>
  </si>
  <si>
    <t>Incluye las operaciones provenientes de las Cámaras de Compensación de transferencias y cheques y las operaciones ingresadas directamente por los participantes del distema.</t>
  </si>
  <si>
    <t>No aplica para Uruguay.</t>
  </si>
  <si>
    <t>Fuentes de datos:</t>
  </si>
  <si>
    <t>(1) https://www.gub.uy/instituto-nacional-estadistica/datos-y-estadisticas/estadisticas/indicadores-demograficos-0</t>
  </si>
  <si>
    <t>(2) https://www.bcu.gub.uy/Estadisticas-e-Indicadores/Paginas/Cuentas-Nacionales-e-Internacionales.aspx</t>
  </si>
  <si>
    <t>(3) https://www.gub.uy/instituto-nacional-estadistica/indice-precios-consumo</t>
  </si>
  <si>
    <t>(4) https://www.bcu.gub.uy/Estadisticas-e-Indicadores/Paginas/Cotizaciones.aspx</t>
  </si>
  <si>
    <t>(5) https://www.bcu.gub.uy/Estadisticas-e-Indicadores/Paginas/Principales-Agregados-Monetarios.aspx</t>
  </si>
  <si>
    <t>(6) https://www.bcu.gub.uy/Servicios-Financieros-SSF/Paginas/Reporte-del-Sistema-Financiero.aspx</t>
  </si>
  <si>
    <t>(7) https://www.bcu.gub.uy/Sistema-de-Pagos/Paginas/Reporte-Sistema-Pagos-Minorista.aspx</t>
  </si>
  <si>
    <t>Fuente: Secretaría General de la ALADI y Banco Central de Venezuela.</t>
  </si>
  <si>
    <t>camara</t>
  </si>
  <si>
    <t>inmediato</t>
  </si>
  <si>
    <t>Volumen de Ordenes Electrónicas de Transferencias de Fondos y Billetera Movil</t>
  </si>
  <si>
    <t>Intra-CIEC y Billeteras Móviles</t>
  </si>
  <si>
    <t>Valor OETF y Billetera Móvi</t>
  </si>
  <si>
    <t>Intra-CIEC y Billetera Móvi</t>
  </si>
  <si>
    <t>Pagos minoristas - Transferencias de fondos minorista-Vía Cámaras de Compensación 1 - Diferido</t>
  </si>
  <si>
    <t>Pagos minoristas - Transferencias de fondos minorista-Vía Cámaras de Compensación 1 - Inmediato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</si>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</sst>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0.0"/>
    <numFmt numFmtId="167" formatCode="#,##0.000"/>
    <numFmt numFmtId="168" formatCode="#,##0.0"/>
    <numFmt numFmtId="169" formatCode="#,##0.00_ ;\-#,##0.00\ "/>
    <numFmt numFmtId="170" formatCode="#,##0.0_ ;\-#,##0.0\ "/>
    <numFmt numFmtId="171" formatCode="#,##0_ ;\-#,##0\ "/>
    <numFmt numFmtId="172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Verdana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4" fillId="0" borderId="1" xfId="0" applyFont="1" applyBorder="1"/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3" fontId="1" fillId="0" borderId="1" xfId="0" applyNumberFormat="1" applyFont="1" applyBorder="1"/>
    <xf numFmtId="0" fontId="2" fillId="0" borderId="0" xfId="0" applyFont="1" applyAlignment="1">
      <alignment vertical="center"/>
    </xf>
    <xf numFmtId="0" fontId="7" fillId="0" borderId="0" xfId="0" applyFont="1"/>
    <xf numFmtId="4" fontId="1" fillId="0" borderId="1" xfId="6" applyNumberFormat="1" applyFont="1" applyFill="1" applyBorder="1" applyAlignment="1">
      <alignment horizontal="center"/>
    </xf>
    <xf numFmtId="169" fontId="1" fillId="0" borderId="1" xfId="6" applyNumberFormat="1" applyFont="1" applyFill="1" applyBorder="1" applyAlignment="1">
      <alignment horizontal="center"/>
    </xf>
    <xf numFmtId="3" fontId="1" fillId="0" borderId="1" xfId="6" applyNumberFormat="1" applyFont="1" applyFill="1" applyBorder="1" applyAlignment="1">
      <alignment horizontal="center"/>
    </xf>
    <xf numFmtId="3" fontId="2" fillId="0" borderId="1" xfId="6" applyNumberFormat="1" applyFont="1" applyFill="1" applyBorder="1" applyAlignment="1">
      <alignment horizontal="center" vertical="center"/>
    </xf>
    <xf numFmtId="170" fontId="1" fillId="0" borderId="1" xfId="6" applyNumberFormat="1" applyFont="1" applyFill="1" applyBorder="1" applyAlignment="1">
      <alignment horizontal="center"/>
    </xf>
    <xf numFmtId="171" fontId="1" fillId="0" borderId="1" xfId="6" applyNumberFormat="1" applyFont="1" applyFill="1" applyBorder="1" applyAlignment="1">
      <alignment horizontal="center"/>
    </xf>
    <xf numFmtId="3" fontId="1" fillId="0" borderId="1" xfId="6" applyNumberFormat="1" applyFont="1" applyFill="1" applyBorder="1" applyAlignment="1">
      <alignment horizontal="center" vertical="center"/>
    </xf>
    <xf numFmtId="172" fontId="1" fillId="0" borderId="0" xfId="6" applyNumberFormat="1" applyFont="1" applyFill="1" applyAlignment="1">
      <alignment horizontal="center"/>
    </xf>
    <xf numFmtId="167" fontId="1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172" fontId="1" fillId="0" borderId="0" xfId="0" applyNumberFormat="1" applyFont="1" applyAlignment="1">
      <alignment horizontal="center"/>
    </xf>
    <xf numFmtId="171" fontId="1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/>
    <xf numFmtId="0" fontId="1" fillId="0" borderId="2" xfId="0" applyFont="1" applyBorder="1" applyAlignment="1">
      <alignment vertical="center"/>
    </xf>
    <xf numFmtId="0" fontId="1" fillId="0" borderId="3" xfId="0" applyFont="1" applyBorder="1"/>
    <xf numFmtId="0" fontId="1" fillId="0" borderId="3" xfId="0" applyFont="1" applyBorder="1" applyAlignment="1">
      <alignment vertical="center"/>
    </xf>
    <xf numFmtId="3" fontId="8" fillId="0" borderId="0" xfId="0" applyNumberFormat="1" applyFont="1"/>
    <xf numFmtId="172" fontId="1" fillId="0" borderId="3" xfId="0" applyNumberFormat="1" applyFont="1" applyBorder="1"/>
    <xf numFmtId="3" fontId="1" fillId="0" borderId="3" xfId="0" applyNumberFormat="1" applyFont="1" applyBorder="1"/>
    <xf numFmtId="0" fontId="1" fillId="0" borderId="0" xfId="0" applyFont="1" applyAlignment="1">
      <alignment horizontal="left" indent="1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9" fillId="0" borderId="1" xfId="0" applyFont="1" applyBorder="1"/>
    <xf numFmtId="0" fontId="1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3" fontId="1" fillId="0" borderId="0" xfId="0" applyNumberFormat="1" applyFont="1"/>
    <xf numFmtId="1" fontId="4" fillId="0" borderId="1" xfId="6" applyNumberFormat="1" applyFont="1" applyFill="1" applyBorder="1" applyAlignment="1">
      <alignment horizontal="center" vertical="center"/>
    </xf>
    <xf numFmtId="1" fontId="0" fillId="0" borderId="1" xfId="6" applyNumberFormat="1" applyFont="1" applyFill="1" applyBorder="1" applyAlignment="1">
      <alignment horizontal="center"/>
    </xf>
    <xf numFmtId="1" fontId="1" fillId="0" borderId="1" xfId="6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0" borderId="1" xfId="6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1" fillId="0" borderId="0" xfId="6" applyNumberFormat="1" applyFont="1" applyFill="1" applyAlignment="1">
      <alignment horizontal="center" vertical="center"/>
    </xf>
    <xf numFmtId="1" fontId="0" fillId="0" borderId="1" xfId="6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1" fillId="0" borderId="0" xfId="6" applyNumberFormat="1" applyFont="1" applyFill="1" applyBorder="1" applyAlignment="1">
      <alignment horizontal="center"/>
    </xf>
    <xf numFmtId="1" fontId="1" fillId="0" borderId="0" xfId="6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14" fillId="0" borderId="1" xfId="4" applyNumberFormat="1" applyFont="1" applyFill="1" applyBorder="1" applyAlignment="1">
      <alignment horizontal="center" vertical="center"/>
    </xf>
    <xf numFmtId="1" fontId="14" fillId="0" borderId="1" xfId="4" quotePrefix="1" applyNumberFormat="1" applyFont="1" applyFill="1" applyBorder="1" applyAlignment="1">
      <alignment horizontal="center" vertical="center"/>
    </xf>
    <xf numFmtId="1" fontId="2" fillId="0" borderId="1" xfId="4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0" fillId="0" borderId="1" xfId="4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68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/>
    </xf>
    <xf numFmtId="166" fontId="1" fillId="0" borderId="0" xfId="0" applyNumberFormat="1" applyFont="1" applyFill="1" applyAlignment="1">
      <alignment horizontal="center"/>
    </xf>
    <xf numFmtId="3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</cellXfs>
  <cellStyles count="7">
    <cellStyle name="Millares" xfId="6" builtinId="3"/>
    <cellStyle name="Millares [0] 2" xfId="4" xr:uid="{B4689A67-A714-4009-81CE-2FE3A8A9FA02}"/>
    <cellStyle name="Millares 2" xfId="5" xr:uid="{8E2FA8C1-CB37-463A-A860-A8B217E46987}"/>
    <cellStyle name="Normal" xfId="0" builtinId="0"/>
    <cellStyle name="Normal 2" xfId="1" xr:uid="{F8963B83-F431-42C6-A6DC-BC72722DAB2F}"/>
    <cellStyle name="Normal 2 2 2" xfId="2" xr:uid="{5649E6BF-1913-4282-ACBF-CE608974D61F}"/>
    <cellStyle name="Normal 3 3" xfId="3" xr:uid="{D04240D0-EBB0-41E4-881E-1160CE154ED1}"/>
  </cellStyles>
  <dxfs count="0"/>
  <tableStyles count="0" defaultTableStyle="TableStyleMedium2" defaultPivotStyle="PivotStyleLight16"/>
  <colors>
    <mruColors>
      <color rgb="FF0033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038FA-8719-41B3-BF5E-C72E4597C7E4}">
  <dimension ref="A1:O97"/>
  <sheetViews>
    <sheetView showGridLines="0" topLeftCell="C1" zoomScale="85" zoomScaleNormal="85" workbookViewId="0">
      <selection activeCell="E37" sqref="E37"/>
    </sheetView>
  </sheetViews>
  <sheetFormatPr baseColWidth="10" defaultColWidth="10.7109375" defaultRowHeight="12.75" x14ac:dyDescent="0.2"/>
  <cols>
    <col min="1" max="1" width="5.42578125" style="4" customWidth="1"/>
    <col min="2" max="2" width="88.7109375" style="12" customWidth="1"/>
    <col min="3" max="3" width="88.140625" style="12" bestFit="1" customWidth="1"/>
    <col min="4" max="8" width="13.7109375" style="28" bestFit="1" customWidth="1"/>
    <col min="9" max="9" width="14.7109375" style="28" bestFit="1" customWidth="1"/>
    <col min="10" max="10" width="17.42578125" style="28" bestFit="1" customWidth="1"/>
    <col min="11" max="11" width="96.42578125" style="4" customWidth="1"/>
    <col min="12" max="16384" width="10.7109375" style="4"/>
  </cols>
  <sheetData>
    <row r="1" spans="1:11" x14ac:dyDescent="0.2">
      <c r="A1" s="3" t="s">
        <v>0</v>
      </c>
      <c r="B1" s="8" t="s">
        <v>1</v>
      </c>
      <c r="C1" s="8" t="s">
        <v>2</v>
      </c>
      <c r="D1" s="23">
        <v>2017</v>
      </c>
      <c r="E1" s="23">
        <v>2018</v>
      </c>
      <c r="F1" s="23">
        <v>2019</v>
      </c>
      <c r="G1" s="23">
        <v>2020</v>
      </c>
      <c r="H1" s="23">
        <v>2021</v>
      </c>
      <c r="I1" s="23">
        <v>2022</v>
      </c>
      <c r="J1" s="23">
        <v>2023</v>
      </c>
      <c r="K1" s="7" t="s">
        <v>3</v>
      </c>
    </row>
    <row r="2" spans="1:11" x14ac:dyDescent="0.2">
      <c r="A2" s="5"/>
      <c r="B2" s="9" t="s">
        <v>4</v>
      </c>
      <c r="C2" s="9" t="s">
        <v>5</v>
      </c>
      <c r="D2" s="24">
        <v>44.044811000000003</v>
      </c>
      <c r="E2" s="24">
        <v>44.494501999999997</v>
      </c>
      <c r="F2" s="24">
        <v>44.938712000000002</v>
      </c>
      <c r="G2" s="24">
        <v>45.377000000000002</v>
      </c>
      <c r="H2" s="24">
        <v>45.808999999999997</v>
      </c>
      <c r="I2" s="24">
        <v>46.234830000000002</v>
      </c>
      <c r="J2" s="24">
        <v>46.655000000000001</v>
      </c>
      <c r="K2" s="5"/>
    </row>
    <row r="3" spans="1:11" x14ac:dyDescent="0.2">
      <c r="A3" s="5"/>
      <c r="B3" s="9" t="s">
        <v>4</v>
      </c>
      <c r="C3" s="9" t="s">
        <v>6</v>
      </c>
      <c r="D3" s="24">
        <v>33.294863999999997</v>
      </c>
      <c r="E3" s="24">
        <v>33.729880000000001</v>
      </c>
      <c r="F3" s="24">
        <v>34.180588999999998</v>
      </c>
      <c r="G3" s="24">
        <v>34.642254999999999</v>
      </c>
      <c r="H3" s="24">
        <v>35.109318999999999</v>
      </c>
      <c r="I3" s="24">
        <v>35.576161999999997</v>
      </c>
      <c r="J3" s="24">
        <v>36.048082000000001</v>
      </c>
    </row>
    <row r="4" spans="1:11" x14ac:dyDescent="0.2">
      <c r="A4" s="5"/>
      <c r="B4" s="9" t="s">
        <v>4</v>
      </c>
      <c r="C4" s="10" t="s">
        <v>7</v>
      </c>
      <c r="D4" s="24">
        <v>624548.90221687208</v>
      </c>
      <c r="E4" s="24">
        <v>443805.56650259334</v>
      </c>
      <c r="F4" s="24">
        <v>420401.46923783288</v>
      </c>
      <c r="G4" s="24">
        <v>387652.77051129611</v>
      </c>
      <c r="H4" s="24">
        <v>534611.36739659368</v>
      </c>
      <c r="I4" s="24">
        <v>583461.28201986919</v>
      </c>
      <c r="J4" s="24">
        <v>347007.39022881899</v>
      </c>
      <c r="K4" s="6" t="s">
        <v>8</v>
      </c>
    </row>
    <row r="5" spans="1:11" x14ac:dyDescent="0.2">
      <c r="A5" s="5"/>
      <c r="B5" s="10" t="s">
        <v>4</v>
      </c>
      <c r="C5" s="10" t="s">
        <v>9</v>
      </c>
      <c r="D5" s="25">
        <v>24.8</v>
      </c>
      <c r="E5" s="25">
        <v>47.6</v>
      </c>
      <c r="F5" s="25">
        <v>53.8</v>
      </c>
      <c r="G5" s="25">
        <v>36.1</v>
      </c>
      <c r="H5" s="25">
        <v>50.9</v>
      </c>
      <c r="I5" s="25">
        <v>94.8</v>
      </c>
      <c r="J5" s="25">
        <v>211.4</v>
      </c>
      <c r="K5" s="5" t="s">
        <v>10</v>
      </c>
    </row>
    <row r="6" spans="1:11" x14ac:dyDescent="0.2">
      <c r="A6" s="5"/>
      <c r="B6" s="10" t="s">
        <v>4</v>
      </c>
      <c r="C6" s="10" t="s">
        <v>11</v>
      </c>
      <c r="D6" s="24">
        <v>18.7742</v>
      </c>
      <c r="E6" s="26">
        <v>37.808300000000003</v>
      </c>
      <c r="F6" s="26">
        <v>59.895000000000003</v>
      </c>
      <c r="G6" s="26">
        <v>84.1</v>
      </c>
      <c r="H6" s="26">
        <v>102.8</v>
      </c>
      <c r="I6" s="26">
        <v>177.12799999999999</v>
      </c>
      <c r="J6" s="26">
        <v>808.5</v>
      </c>
      <c r="K6" s="5" t="s">
        <v>12</v>
      </c>
    </row>
    <row r="7" spans="1:11" x14ac:dyDescent="0.2">
      <c r="A7" s="5"/>
      <c r="B7" s="10" t="s">
        <v>13</v>
      </c>
      <c r="C7" s="10" t="s">
        <v>14</v>
      </c>
      <c r="D7" s="24">
        <v>702044.85499999998</v>
      </c>
      <c r="E7" s="24">
        <v>740718.17700000003</v>
      </c>
      <c r="F7" s="24">
        <v>1010109.965</v>
      </c>
      <c r="G7" s="24">
        <v>1637601.5970000001</v>
      </c>
      <c r="H7" s="24">
        <v>2415450.9840000002</v>
      </c>
      <c r="I7" s="24">
        <v>3720224.4929999998</v>
      </c>
      <c r="J7" s="24">
        <v>6629382.926</v>
      </c>
      <c r="K7" s="5"/>
    </row>
    <row r="8" spans="1:11" x14ac:dyDescent="0.2">
      <c r="A8" s="5"/>
      <c r="B8" s="10" t="s">
        <v>13</v>
      </c>
      <c r="C8" s="10" t="s">
        <v>15</v>
      </c>
      <c r="D8" s="24">
        <v>541288.81900000002</v>
      </c>
      <c r="E8" s="24">
        <v>774034.13500000001</v>
      </c>
      <c r="F8" s="24">
        <v>942171.86300000001</v>
      </c>
      <c r="G8" s="24">
        <v>1758450.2789999999</v>
      </c>
      <c r="H8" s="24">
        <v>2977621.16</v>
      </c>
      <c r="I8" s="24">
        <v>4819448.1510000005</v>
      </c>
      <c r="J8" s="24">
        <v>12482412.809999999</v>
      </c>
      <c r="K8" s="5"/>
    </row>
    <row r="9" spans="1:11" x14ac:dyDescent="0.2">
      <c r="A9" s="5"/>
      <c r="B9" s="10" t="s">
        <v>16</v>
      </c>
      <c r="C9" s="10" t="s">
        <v>17</v>
      </c>
      <c r="D9" s="24">
        <v>62</v>
      </c>
      <c r="E9" s="24">
        <v>63</v>
      </c>
      <c r="F9" s="24">
        <v>63</v>
      </c>
      <c r="G9" s="24">
        <v>64</v>
      </c>
      <c r="H9" s="24">
        <v>64</v>
      </c>
      <c r="I9" s="24">
        <v>63</v>
      </c>
      <c r="J9" s="24">
        <v>64</v>
      </c>
      <c r="K9" s="5"/>
    </row>
    <row r="10" spans="1:11" x14ac:dyDescent="0.2">
      <c r="A10" s="5"/>
      <c r="B10" s="10" t="s">
        <v>16</v>
      </c>
      <c r="C10" s="10" t="s">
        <v>18</v>
      </c>
      <c r="D10" s="24">
        <v>5252</v>
      </c>
      <c r="E10" s="24">
        <v>5266</v>
      </c>
      <c r="F10" s="24">
        <v>5251</v>
      </c>
      <c r="G10" s="24">
        <v>6277</v>
      </c>
      <c r="H10" s="24">
        <v>5174</v>
      </c>
      <c r="I10" s="24">
        <v>5129</v>
      </c>
      <c r="J10" s="24">
        <v>6174</v>
      </c>
      <c r="K10" s="5"/>
    </row>
    <row r="11" spans="1:11" x14ac:dyDescent="0.2">
      <c r="A11" s="5"/>
      <c r="B11" s="10" t="s">
        <v>16</v>
      </c>
      <c r="C11" s="10" t="s">
        <v>19</v>
      </c>
      <c r="D11" s="24">
        <v>2</v>
      </c>
      <c r="E11" s="24">
        <v>2</v>
      </c>
      <c r="F11" s="24">
        <v>3</v>
      </c>
      <c r="G11" s="24">
        <v>48</v>
      </c>
      <c r="H11" s="24">
        <v>108</v>
      </c>
      <c r="I11" s="24">
        <v>152</v>
      </c>
      <c r="J11" s="24">
        <v>144</v>
      </c>
      <c r="K11" s="5"/>
    </row>
    <row r="12" spans="1:11" x14ac:dyDescent="0.2">
      <c r="A12" s="5"/>
      <c r="B12" s="10" t="s">
        <v>16</v>
      </c>
      <c r="C12" s="10" t="s">
        <v>20</v>
      </c>
      <c r="D12" s="24">
        <v>15</v>
      </c>
      <c r="E12" s="24">
        <v>15</v>
      </c>
      <c r="F12" s="24">
        <v>15</v>
      </c>
      <c r="G12" s="24">
        <v>15</v>
      </c>
      <c r="H12" s="24">
        <v>15</v>
      </c>
      <c r="I12" s="24">
        <v>14</v>
      </c>
      <c r="J12" s="24">
        <v>15</v>
      </c>
      <c r="K12" s="5"/>
    </row>
    <row r="13" spans="1:11" x14ac:dyDescent="0.2">
      <c r="A13" s="5"/>
      <c r="B13" s="10" t="s">
        <v>21</v>
      </c>
      <c r="C13" s="10" t="s">
        <v>22</v>
      </c>
      <c r="D13" s="24">
        <f>SUM(D16,D28,D29,D32,D35,D38)</f>
        <v>6765.068667999999</v>
      </c>
      <c r="E13" s="24">
        <f t="shared" ref="E13:J13" si="0">SUM(E16,E28,E29,E32,E35,E38)</f>
        <v>7273.0068390000006</v>
      </c>
      <c r="F13" s="24">
        <f t="shared" si="0"/>
        <v>7551.5614269999996</v>
      </c>
      <c r="G13" s="24">
        <f t="shared" si="0"/>
        <v>5219.038888</v>
      </c>
      <c r="H13" s="24">
        <f t="shared" si="0"/>
        <v>7823.815259</v>
      </c>
      <c r="I13" s="24">
        <f t="shared" si="0"/>
        <v>11663.276741500002</v>
      </c>
      <c r="J13" s="24">
        <f t="shared" si="0"/>
        <v>17177.93693</v>
      </c>
      <c r="K13" s="11"/>
    </row>
    <row r="14" spans="1:11" x14ac:dyDescent="0.2">
      <c r="A14" s="5"/>
      <c r="B14" s="10" t="s">
        <v>21</v>
      </c>
      <c r="C14" s="10" t="s">
        <v>23</v>
      </c>
      <c r="D14" s="24" t="s">
        <v>24</v>
      </c>
      <c r="E14" s="24" t="s">
        <v>24</v>
      </c>
      <c r="F14" s="24" t="s">
        <v>24</v>
      </c>
      <c r="G14" s="24" t="s">
        <v>24</v>
      </c>
      <c r="H14" s="24" t="s">
        <v>24</v>
      </c>
      <c r="I14" s="24" t="s">
        <v>24</v>
      </c>
      <c r="J14" s="24" t="s">
        <v>24</v>
      </c>
      <c r="K14" s="5"/>
    </row>
    <row r="15" spans="1:11" x14ac:dyDescent="0.2">
      <c r="A15" s="5"/>
      <c r="B15" s="10" t="s">
        <v>21</v>
      </c>
      <c r="C15" s="10" t="s">
        <v>25</v>
      </c>
      <c r="D15" s="24" t="s">
        <v>24</v>
      </c>
      <c r="E15" s="24" t="s">
        <v>24</v>
      </c>
      <c r="F15" s="24" t="s">
        <v>24</v>
      </c>
      <c r="G15" s="24" t="s">
        <v>24</v>
      </c>
      <c r="H15" s="24" t="s">
        <v>24</v>
      </c>
      <c r="I15" s="24" t="s">
        <v>24</v>
      </c>
      <c r="J15" s="24" t="s">
        <v>24</v>
      </c>
      <c r="K15" s="5"/>
    </row>
    <row r="16" spans="1:11" x14ac:dyDescent="0.2">
      <c r="A16" s="5"/>
      <c r="B16" s="10" t="s">
        <v>21</v>
      </c>
      <c r="C16" s="10" t="s">
        <v>26</v>
      </c>
      <c r="D16" s="24">
        <v>218.01131000000001</v>
      </c>
      <c r="E16" s="24">
        <v>275.06483600000001</v>
      </c>
      <c r="F16" s="24">
        <v>392.48105199999998</v>
      </c>
      <c r="G16" s="24">
        <v>858.09491299999991</v>
      </c>
      <c r="H16" s="24">
        <v>1702.075028</v>
      </c>
      <c r="I16" s="24">
        <v>3746.6407650000001</v>
      </c>
      <c r="J16" s="24">
        <v>8024.2765870000003</v>
      </c>
      <c r="K16" s="22"/>
    </row>
    <row r="17" spans="1:13" x14ac:dyDescent="0.2">
      <c r="A17" s="5"/>
      <c r="B17" s="10" t="s">
        <v>21</v>
      </c>
      <c r="C17" s="10" t="s">
        <v>27</v>
      </c>
      <c r="D17" s="24" t="s">
        <v>24</v>
      </c>
      <c r="E17" s="24" t="s">
        <v>24</v>
      </c>
      <c r="F17" s="24" t="s">
        <v>24</v>
      </c>
      <c r="G17" s="24" t="s">
        <v>24</v>
      </c>
      <c r="H17" s="24" t="s">
        <v>24</v>
      </c>
      <c r="I17" s="24" t="s">
        <v>24</v>
      </c>
      <c r="J17" s="24" t="s">
        <v>24</v>
      </c>
      <c r="K17" s="22"/>
    </row>
    <row r="18" spans="1:13" x14ac:dyDescent="0.2">
      <c r="A18" s="5"/>
      <c r="B18" s="10" t="s">
        <v>21</v>
      </c>
      <c r="C18" s="10" t="s">
        <v>28</v>
      </c>
      <c r="D18" s="24">
        <v>52.955855</v>
      </c>
      <c r="E18" s="24">
        <v>50.85163</v>
      </c>
      <c r="F18" s="24">
        <v>50.360464999999998</v>
      </c>
      <c r="G18" s="24">
        <v>131.12245100000001</v>
      </c>
      <c r="H18" s="24">
        <v>407.002319</v>
      </c>
      <c r="I18" s="24">
        <v>939.32558400000005</v>
      </c>
      <c r="J18" s="24">
        <v>2297.3738880000001</v>
      </c>
      <c r="K18" s="22" t="s">
        <v>29</v>
      </c>
    </row>
    <row r="19" spans="1:13" x14ac:dyDescent="0.2">
      <c r="A19" s="5"/>
      <c r="B19" s="10" t="s">
        <v>21</v>
      </c>
      <c r="C19" s="10" t="s">
        <v>212</v>
      </c>
      <c r="D19" s="24">
        <v>52.955855</v>
      </c>
      <c r="E19" s="24">
        <v>50.826273</v>
      </c>
      <c r="F19" s="24">
        <v>48.152906999999999</v>
      </c>
      <c r="G19" s="24">
        <v>70.774795999999995</v>
      </c>
      <c r="H19" s="24">
        <v>65.417306999999994</v>
      </c>
      <c r="I19" s="24">
        <v>103.08298400000001</v>
      </c>
      <c r="J19" s="24">
        <v>142.64149399999999</v>
      </c>
      <c r="K19" s="22" t="s">
        <v>206</v>
      </c>
    </row>
    <row r="20" spans="1:13" x14ac:dyDescent="0.2">
      <c r="A20" s="5"/>
      <c r="B20" s="10" t="s">
        <v>21</v>
      </c>
      <c r="C20" s="10" t="s">
        <v>213</v>
      </c>
      <c r="D20" s="24">
        <v>0</v>
      </c>
      <c r="E20" s="24">
        <v>2.5357000000000001E-2</v>
      </c>
      <c r="F20" s="24">
        <v>2.2075580000000001</v>
      </c>
      <c r="G20" s="24">
        <v>60.347655000000003</v>
      </c>
      <c r="H20" s="24">
        <v>341.58501200000001</v>
      </c>
      <c r="I20" s="24">
        <v>836.24260000000004</v>
      </c>
      <c r="J20" s="24">
        <v>2154.7323939999997</v>
      </c>
      <c r="K20" s="22" t="s">
        <v>207</v>
      </c>
      <c r="M20" s="58"/>
    </row>
    <row r="21" spans="1:13" x14ac:dyDescent="0.2">
      <c r="A21" s="5"/>
      <c r="B21" s="10" t="s">
        <v>21</v>
      </c>
      <c r="C21" s="10" t="s">
        <v>30</v>
      </c>
      <c r="D21" s="24">
        <v>63.350816999999999</v>
      </c>
      <c r="E21" s="24">
        <v>75.649491999999995</v>
      </c>
      <c r="F21" s="24">
        <v>95.808566999999996</v>
      </c>
      <c r="G21" s="24">
        <v>100.546404</v>
      </c>
      <c r="H21" s="24">
        <v>115.604686</v>
      </c>
      <c r="I21" s="24">
        <v>127.83822600000001</v>
      </c>
      <c r="J21" s="24">
        <v>140.42718300000001</v>
      </c>
      <c r="K21" s="22" t="s">
        <v>31</v>
      </c>
    </row>
    <row r="22" spans="1:13" x14ac:dyDescent="0.2">
      <c r="A22" s="5"/>
      <c r="B22" s="10" t="s">
        <v>21</v>
      </c>
      <c r="C22" s="10" t="s">
        <v>32</v>
      </c>
      <c r="D22" s="24" t="s">
        <v>24</v>
      </c>
      <c r="E22" s="24" t="s">
        <v>24</v>
      </c>
      <c r="F22" s="24" t="s">
        <v>24</v>
      </c>
      <c r="G22" s="24" t="s">
        <v>24</v>
      </c>
      <c r="H22" s="24" t="s">
        <v>24</v>
      </c>
      <c r="I22" s="24" t="s">
        <v>24</v>
      </c>
      <c r="J22" s="24" t="s">
        <v>24</v>
      </c>
      <c r="K22" s="22"/>
    </row>
    <row r="23" spans="1:13" x14ac:dyDescent="0.2">
      <c r="A23" s="5"/>
      <c r="B23" s="10" t="s">
        <v>21</v>
      </c>
      <c r="C23" s="10" t="s">
        <v>33</v>
      </c>
      <c r="D23" s="24" t="s">
        <v>24</v>
      </c>
      <c r="E23" s="24" t="s">
        <v>24</v>
      </c>
      <c r="F23" s="24" t="s">
        <v>24</v>
      </c>
      <c r="G23" s="24" t="s">
        <v>24</v>
      </c>
      <c r="H23" s="24" t="s">
        <v>24</v>
      </c>
      <c r="I23" s="24" t="s">
        <v>24</v>
      </c>
      <c r="J23" s="24" t="s">
        <v>24</v>
      </c>
      <c r="K23" s="22"/>
    </row>
    <row r="24" spans="1:13" x14ac:dyDescent="0.2">
      <c r="A24" s="5"/>
      <c r="B24" s="10" t="s">
        <v>21</v>
      </c>
      <c r="C24" s="10" t="s">
        <v>34</v>
      </c>
      <c r="D24" s="24" t="s">
        <v>24</v>
      </c>
      <c r="E24" s="24" t="s">
        <v>24</v>
      </c>
      <c r="F24" s="24" t="s">
        <v>24</v>
      </c>
      <c r="G24" s="24" t="s">
        <v>24</v>
      </c>
      <c r="H24" s="24" t="s">
        <v>24</v>
      </c>
      <c r="I24" s="24" t="s">
        <v>24</v>
      </c>
      <c r="J24" s="24" t="s">
        <v>24</v>
      </c>
      <c r="K24" s="22"/>
    </row>
    <row r="25" spans="1:13" x14ac:dyDescent="0.2">
      <c r="A25" s="5"/>
      <c r="B25" s="10" t="s">
        <v>21</v>
      </c>
      <c r="C25" s="10" t="s">
        <v>35</v>
      </c>
      <c r="D25" s="24">
        <v>48.114790999999997</v>
      </c>
      <c r="E25" s="24">
        <v>67.353620000000006</v>
      </c>
      <c r="F25" s="24">
        <v>92.364170999999999</v>
      </c>
      <c r="G25" s="24">
        <v>181.87204500000001</v>
      </c>
      <c r="H25" s="24">
        <v>242.43634800000001</v>
      </c>
      <c r="I25" s="24">
        <v>323.74846000000002</v>
      </c>
      <c r="J25" s="24">
        <v>517.22321399999998</v>
      </c>
      <c r="K25" s="22" t="s">
        <v>36</v>
      </c>
    </row>
    <row r="26" spans="1:13" x14ac:dyDescent="0.2">
      <c r="A26" s="5"/>
      <c r="B26" s="10" t="s">
        <v>21</v>
      </c>
      <c r="C26" s="10" t="s">
        <v>37</v>
      </c>
      <c r="D26" s="24">
        <v>46.591343999999999</v>
      </c>
      <c r="E26" s="24">
        <v>62.372813999999998</v>
      </c>
      <c r="F26" s="24">
        <v>83.018904000000006</v>
      </c>
      <c r="G26" s="24">
        <v>148.68137400000001</v>
      </c>
      <c r="H26" s="24">
        <v>237.48951700000001</v>
      </c>
      <c r="I26" s="24">
        <v>438.475213</v>
      </c>
      <c r="J26" s="24">
        <v>778.55606399999999</v>
      </c>
      <c r="K26" s="22" t="s">
        <v>38</v>
      </c>
    </row>
    <row r="27" spans="1:13" x14ac:dyDescent="0.2">
      <c r="A27" s="5"/>
      <c r="B27" s="10" t="s">
        <v>21</v>
      </c>
      <c r="C27" s="10" t="s">
        <v>39</v>
      </c>
      <c r="D27" s="24">
        <v>6.9985030000000004</v>
      </c>
      <c r="E27" s="24">
        <v>18.83728</v>
      </c>
      <c r="F27" s="24">
        <v>70.928944999999999</v>
      </c>
      <c r="G27" s="24">
        <v>295.87263899999999</v>
      </c>
      <c r="H27" s="24">
        <v>699.54215799999997</v>
      </c>
      <c r="I27" s="24">
        <v>1917.2532819999999</v>
      </c>
      <c r="J27" s="24">
        <v>4290.6962380000004</v>
      </c>
      <c r="K27" s="22" t="s">
        <v>40</v>
      </c>
    </row>
    <row r="28" spans="1:13" x14ac:dyDescent="0.2">
      <c r="A28" s="5"/>
      <c r="B28" s="10" t="s">
        <v>21</v>
      </c>
      <c r="C28" s="10" t="s">
        <v>41</v>
      </c>
      <c r="D28" s="24">
        <v>64.589765</v>
      </c>
      <c r="E28" s="24">
        <v>79.888435999999999</v>
      </c>
      <c r="F28" s="24">
        <v>93.838116999999997</v>
      </c>
      <c r="G28" s="24">
        <v>107.514099</v>
      </c>
      <c r="H28" s="24">
        <v>120.505493</v>
      </c>
      <c r="I28" s="24">
        <v>130.28628499999999</v>
      </c>
      <c r="J28" s="24">
        <v>135.73610099999999</v>
      </c>
      <c r="K28" s="5"/>
    </row>
    <row r="29" spans="1:13" x14ac:dyDescent="0.2">
      <c r="A29" s="5"/>
      <c r="B29" s="10" t="s">
        <v>21</v>
      </c>
      <c r="C29" s="10" t="s">
        <v>42</v>
      </c>
      <c r="D29" s="24">
        <v>749.422686</v>
      </c>
      <c r="E29" s="24">
        <v>866.19469300000003</v>
      </c>
      <c r="F29" s="24">
        <v>1054.729296</v>
      </c>
      <c r="G29" s="24">
        <v>1228.3267430000001</v>
      </c>
      <c r="H29" s="24">
        <v>1703.0972710000001</v>
      </c>
      <c r="I29" s="24">
        <v>2075.655295</v>
      </c>
      <c r="J29" s="24">
        <v>2577.6882999999998</v>
      </c>
      <c r="K29" s="22"/>
    </row>
    <row r="30" spans="1:13" x14ac:dyDescent="0.2">
      <c r="A30" s="5"/>
      <c r="B30" s="10" t="s">
        <v>21</v>
      </c>
      <c r="C30" s="10" t="s">
        <v>43</v>
      </c>
      <c r="D30" s="24" t="s">
        <v>24</v>
      </c>
      <c r="E30" s="24" t="s">
        <v>24</v>
      </c>
      <c r="F30" s="24" t="s">
        <v>24</v>
      </c>
      <c r="G30" s="24" t="s">
        <v>24</v>
      </c>
      <c r="H30" s="24" t="s">
        <v>24</v>
      </c>
      <c r="I30" s="24" t="s">
        <v>24</v>
      </c>
      <c r="J30" s="24" t="s">
        <v>24</v>
      </c>
      <c r="K30" s="5"/>
    </row>
    <row r="31" spans="1:13" x14ac:dyDescent="0.2">
      <c r="A31" s="5"/>
      <c r="B31" s="10" t="s">
        <v>21</v>
      </c>
      <c r="C31" s="10" t="s">
        <v>44</v>
      </c>
      <c r="D31" s="24" t="s">
        <v>24</v>
      </c>
      <c r="E31" s="24" t="s">
        <v>24</v>
      </c>
      <c r="F31" s="24" t="s">
        <v>24</v>
      </c>
      <c r="G31" s="24" t="s">
        <v>24</v>
      </c>
      <c r="H31" s="24" t="s">
        <v>24</v>
      </c>
      <c r="I31" s="24" t="s">
        <v>24</v>
      </c>
      <c r="J31" s="24" t="s">
        <v>24</v>
      </c>
      <c r="K31" s="5"/>
    </row>
    <row r="32" spans="1:13" x14ac:dyDescent="0.2">
      <c r="A32" s="5"/>
      <c r="B32" s="10" t="s">
        <v>21</v>
      </c>
      <c r="C32" s="10" t="s">
        <v>45</v>
      </c>
      <c r="D32" s="24">
        <v>845.83561799999995</v>
      </c>
      <c r="E32" s="24">
        <v>961.45631200000003</v>
      </c>
      <c r="F32" s="24">
        <v>1101.070473</v>
      </c>
      <c r="G32" s="24">
        <v>969.74675999999999</v>
      </c>
      <c r="H32" s="24">
        <v>1137.45144</v>
      </c>
      <c r="I32" s="24">
        <v>1194.6778650000001</v>
      </c>
      <c r="J32" s="24">
        <v>1494.035016</v>
      </c>
      <c r="K32" s="5"/>
    </row>
    <row r="33" spans="1:15" s="1" customFormat="1" x14ac:dyDescent="0.2">
      <c r="A33" s="2"/>
      <c r="B33" s="10" t="s">
        <v>21</v>
      </c>
      <c r="C33" s="10" t="s">
        <v>46</v>
      </c>
      <c r="D33" s="24" t="s">
        <v>24</v>
      </c>
      <c r="E33" s="24" t="s">
        <v>24</v>
      </c>
      <c r="F33" s="24" t="s">
        <v>24</v>
      </c>
      <c r="G33" s="24" t="s">
        <v>24</v>
      </c>
      <c r="H33" s="24" t="s">
        <v>24</v>
      </c>
      <c r="I33" s="24" t="s">
        <v>24</v>
      </c>
      <c r="J33" s="24" t="s">
        <v>24</v>
      </c>
      <c r="K33" s="2"/>
      <c r="L33" s="4"/>
      <c r="M33" s="4"/>
      <c r="N33" s="4"/>
      <c r="O33" s="4"/>
    </row>
    <row r="34" spans="1:15" s="1" customFormat="1" x14ac:dyDescent="0.2">
      <c r="A34" s="2"/>
      <c r="B34" s="10" t="s">
        <v>21</v>
      </c>
      <c r="C34" s="10" t="s">
        <v>47</v>
      </c>
      <c r="D34" s="24" t="s">
        <v>24</v>
      </c>
      <c r="E34" s="24" t="s">
        <v>24</v>
      </c>
      <c r="F34" s="24" t="s">
        <v>24</v>
      </c>
      <c r="G34" s="24" t="s">
        <v>24</v>
      </c>
      <c r="H34" s="24" t="s">
        <v>24</v>
      </c>
      <c r="I34" s="24" t="s">
        <v>24</v>
      </c>
      <c r="J34" s="24" t="s">
        <v>24</v>
      </c>
      <c r="K34" s="2"/>
      <c r="L34" s="4"/>
      <c r="M34" s="4"/>
      <c r="N34" s="4"/>
      <c r="O34" s="4"/>
    </row>
    <row r="35" spans="1:15" x14ac:dyDescent="0.2">
      <c r="A35" s="5"/>
      <c r="B35" s="10" t="s">
        <v>21</v>
      </c>
      <c r="C35" s="10" t="s">
        <v>48</v>
      </c>
      <c r="D35" s="24">
        <v>4801.7882019999997</v>
      </c>
      <c r="E35" s="24">
        <v>5007.0664999999999</v>
      </c>
      <c r="F35" s="24">
        <v>4831.9271349999999</v>
      </c>
      <c r="G35" s="24">
        <v>1994.9473</v>
      </c>
      <c r="H35" s="24">
        <v>3090.9902480000001</v>
      </c>
      <c r="I35" s="24">
        <v>4436.2785915000004</v>
      </c>
      <c r="J35" s="24">
        <v>4859.6473699999997</v>
      </c>
      <c r="K35" s="5" t="s">
        <v>49</v>
      </c>
    </row>
    <row r="36" spans="1:15" x14ac:dyDescent="0.2">
      <c r="A36" s="5"/>
      <c r="B36" s="9" t="s">
        <v>21</v>
      </c>
      <c r="C36" s="9" t="s">
        <v>50</v>
      </c>
      <c r="D36" s="24" t="s">
        <v>24</v>
      </c>
      <c r="E36" s="24" t="s">
        <v>24</v>
      </c>
      <c r="F36" s="24" t="s">
        <v>24</v>
      </c>
      <c r="G36" s="24" t="s">
        <v>24</v>
      </c>
      <c r="H36" s="24" t="s">
        <v>24</v>
      </c>
      <c r="I36" s="24" t="s">
        <v>24</v>
      </c>
      <c r="J36" s="24" t="s">
        <v>24</v>
      </c>
      <c r="K36" s="5"/>
    </row>
    <row r="37" spans="1:15" x14ac:dyDescent="0.2">
      <c r="A37" s="5"/>
      <c r="B37" s="9" t="s">
        <v>21</v>
      </c>
      <c r="C37" s="9" t="s">
        <v>51</v>
      </c>
      <c r="D37" s="24" t="s">
        <v>24</v>
      </c>
      <c r="E37" s="24" t="s">
        <v>24</v>
      </c>
      <c r="F37" s="24" t="s">
        <v>24</v>
      </c>
      <c r="G37" s="24" t="s">
        <v>24</v>
      </c>
      <c r="H37" s="24" t="s">
        <v>24</v>
      </c>
      <c r="I37" s="24" t="s">
        <v>24</v>
      </c>
      <c r="J37" s="24" t="s">
        <v>24</v>
      </c>
      <c r="K37" s="5"/>
    </row>
    <row r="38" spans="1:15" x14ac:dyDescent="0.2">
      <c r="A38" s="5"/>
      <c r="B38" s="9" t="s">
        <v>21</v>
      </c>
      <c r="C38" s="9" t="s">
        <v>52</v>
      </c>
      <c r="D38" s="24">
        <v>85.421087</v>
      </c>
      <c r="E38" s="24">
        <v>83.336061999999998</v>
      </c>
      <c r="F38" s="24">
        <v>77.515354000000002</v>
      </c>
      <c r="G38" s="24">
        <v>60.409072999999999</v>
      </c>
      <c r="H38" s="24">
        <v>69.695779000000002</v>
      </c>
      <c r="I38" s="24">
        <v>79.737939999999995</v>
      </c>
      <c r="J38" s="24">
        <v>86.553556</v>
      </c>
      <c r="K38" s="5"/>
    </row>
    <row r="39" spans="1:15" x14ac:dyDescent="0.2">
      <c r="A39" s="5"/>
      <c r="B39" s="9" t="s">
        <v>21</v>
      </c>
      <c r="C39" s="9" t="s">
        <v>53</v>
      </c>
      <c r="D39" s="24" t="s">
        <v>24</v>
      </c>
      <c r="E39" s="24" t="s">
        <v>24</v>
      </c>
      <c r="F39" s="24" t="s">
        <v>24</v>
      </c>
      <c r="G39" s="24" t="s">
        <v>24</v>
      </c>
      <c r="H39" s="24" t="s">
        <v>24</v>
      </c>
      <c r="I39" s="24" t="s">
        <v>24</v>
      </c>
      <c r="J39" s="24" t="s">
        <v>24</v>
      </c>
      <c r="K39" s="5"/>
    </row>
    <row r="40" spans="1:15" x14ac:dyDescent="0.2">
      <c r="A40" s="5"/>
      <c r="B40" s="9" t="s">
        <v>21</v>
      </c>
      <c r="C40" s="9" t="s">
        <v>54</v>
      </c>
      <c r="D40" s="24" t="s">
        <v>24</v>
      </c>
      <c r="E40" s="24" t="s">
        <v>24</v>
      </c>
      <c r="F40" s="24" t="s">
        <v>24</v>
      </c>
      <c r="G40" s="24" t="s">
        <v>24</v>
      </c>
      <c r="H40" s="24" t="s">
        <v>24</v>
      </c>
      <c r="I40" s="24" t="s">
        <v>24</v>
      </c>
      <c r="J40" s="24" t="s">
        <v>24</v>
      </c>
      <c r="K40" s="5"/>
    </row>
    <row r="41" spans="1:15" x14ac:dyDescent="0.2">
      <c r="A41" s="5"/>
      <c r="B41" s="9" t="s">
        <v>21</v>
      </c>
      <c r="C41" s="9" t="s">
        <v>55</v>
      </c>
      <c r="D41" s="24" t="s">
        <v>24</v>
      </c>
      <c r="E41" s="24" t="s">
        <v>24</v>
      </c>
      <c r="F41" s="24" t="s">
        <v>24</v>
      </c>
      <c r="G41" s="24" t="s">
        <v>24</v>
      </c>
      <c r="H41" s="24" t="s">
        <v>24</v>
      </c>
      <c r="I41" s="24" t="s">
        <v>24</v>
      </c>
      <c r="J41" s="24" t="s">
        <v>24</v>
      </c>
      <c r="K41" s="5"/>
    </row>
    <row r="42" spans="1:15" x14ac:dyDescent="0.2">
      <c r="A42" s="5"/>
      <c r="B42" s="10" t="s">
        <v>56</v>
      </c>
      <c r="C42" s="10" t="s">
        <v>57</v>
      </c>
      <c r="D42" s="24">
        <v>218.01130999999998</v>
      </c>
      <c r="E42" s="24">
        <v>275.06483600000001</v>
      </c>
      <c r="F42" s="24">
        <v>392.48105199999998</v>
      </c>
      <c r="G42" s="24">
        <v>858.09491299999991</v>
      </c>
      <c r="H42" s="24">
        <v>1702.075028</v>
      </c>
      <c r="I42" s="24">
        <v>3746.6407650000001</v>
      </c>
      <c r="J42" s="24">
        <v>8024.2765870000003</v>
      </c>
      <c r="K42" s="5"/>
    </row>
    <row r="43" spans="1:15" x14ac:dyDescent="0.2">
      <c r="A43" s="5"/>
      <c r="B43" s="9" t="s">
        <v>56</v>
      </c>
      <c r="C43" s="9" t="s">
        <v>58</v>
      </c>
      <c r="D43" s="24" t="s">
        <v>24</v>
      </c>
      <c r="E43" s="24" t="s">
        <v>24</v>
      </c>
      <c r="F43" s="24" t="s">
        <v>24</v>
      </c>
      <c r="G43" s="24" t="s">
        <v>24</v>
      </c>
      <c r="H43" s="24" t="s">
        <v>24</v>
      </c>
      <c r="I43" s="24" t="s">
        <v>24</v>
      </c>
      <c r="J43" s="24" t="s">
        <v>24</v>
      </c>
      <c r="K43" s="5"/>
    </row>
    <row r="44" spans="1:15" x14ac:dyDescent="0.2">
      <c r="A44" s="5"/>
      <c r="B44" s="9" t="s">
        <v>56</v>
      </c>
      <c r="C44" s="9" t="s">
        <v>59</v>
      </c>
      <c r="D44" s="24">
        <v>1733.0897252668012</v>
      </c>
      <c r="E44" s="24">
        <v>1965.4824262668012</v>
      </c>
      <c r="F44" s="24">
        <v>2293.6311902668008</v>
      </c>
      <c r="G44" s="24">
        <v>2337.609971266801</v>
      </c>
      <c r="H44" s="24">
        <v>2980.432195266801</v>
      </c>
      <c r="I44" s="24">
        <v>3439.2522730000001</v>
      </c>
      <c r="J44" s="24">
        <v>4310.2040189550125</v>
      </c>
      <c r="K44" s="5" t="s">
        <v>60</v>
      </c>
    </row>
    <row r="45" spans="1:15" x14ac:dyDescent="0.2">
      <c r="A45" s="5"/>
      <c r="B45" s="9" t="s">
        <v>56</v>
      </c>
      <c r="C45" s="9" t="s">
        <v>61</v>
      </c>
      <c r="D45" s="24">
        <v>106.041591</v>
      </c>
      <c r="E45" s="24">
        <v>105.238894</v>
      </c>
      <c r="F45" s="24">
        <v>102.53061099999999</v>
      </c>
      <c r="G45" s="24">
        <v>102.573292</v>
      </c>
      <c r="H45" s="24">
        <v>111.18524055367412</v>
      </c>
      <c r="I45" s="24">
        <v>375.62892699999998</v>
      </c>
      <c r="J45" s="24">
        <v>167.628649</v>
      </c>
      <c r="K45" s="5" t="s">
        <v>62</v>
      </c>
    </row>
    <row r="46" spans="1:15" x14ac:dyDescent="0.2">
      <c r="A46" s="5"/>
      <c r="B46" s="10" t="s">
        <v>56</v>
      </c>
      <c r="C46" s="10" t="s">
        <v>63</v>
      </c>
      <c r="D46" s="24">
        <v>2.748E-3</v>
      </c>
      <c r="E46" s="24">
        <v>2.4490000000000002E-3</v>
      </c>
      <c r="F46" s="24">
        <v>2.0600000000000002E-3</v>
      </c>
      <c r="G46" s="24">
        <v>1.7600000000000001E-3</v>
      </c>
      <c r="H46" s="24">
        <v>1E-3</v>
      </c>
      <c r="I46" s="24">
        <v>9.3000000000000005E-4</v>
      </c>
      <c r="J46" s="24">
        <v>2.7999999999999998E-4</v>
      </c>
      <c r="K46" s="5" t="s">
        <v>64</v>
      </c>
      <c r="L46" s="1"/>
      <c r="M46" s="1"/>
      <c r="N46" s="1"/>
      <c r="O46" s="1"/>
    </row>
    <row r="47" spans="1:15" x14ac:dyDescent="0.2">
      <c r="A47" s="5"/>
      <c r="B47" s="10" t="s">
        <v>65</v>
      </c>
      <c r="C47" s="10" t="s">
        <v>66</v>
      </c>
      <c r="D47" s="24">
        <f>SUM(D50,D62,D63,D66,D69,D72)</f>
        <v>1392073.6689742142</v>
      </c>
      <c r="E47" s="24">
        <f t="shared" ref="E47:J47" si="1">SUM(E50,E62,E63,E66,E69,E72)</f>
        <v>1008879.7702577361</v>
      </c>
      <c r="F47" s="24">
        <f t="shared" si="1"/>
        <v>951566.92398431152</v>
      </c>
      <c r="G47" s="24">
        <f t="shared" si="1"/>
        <v>981153.85676050768</v>
      </c>
      <c r="H47" s="24">
        <f t="shared" si="1"/>
        <v>1390322.0426850403</v>
      </c>
      <c r="I47" s="24">
        <f t="shared" si="1"/>
        <v>1603155.7910714096</v>
      </c>
      <c r="J47" s="24">
        <f t="shared" si="1"/>
        <v>884863.35306827433</v>
      </c>
      <c r="K47" s="5"/>
      <c r="L47" s="1"/>
      <c r="M47" s="1"/>
      <c r="N47" s="1"/>
      <c r="O47" s="1"/>
    </row>
    <row r="48" spans="1:15" x14ac:dyDescent="0.2">
      <c r="A48" s="5"/>
      <c r="B48" s="9" t="s">
        <v>65</v>
      </c>
      <c r="C48" s="9" t="s">
        <v>23</v>
      </c>
      <c r="D48" s="24" t="s">
        <v>24</v>
      </c>
      <c r="E48" s="24" t="s">
        <v>24</v>
      </c>
      <c r="F48" s="24">
        <f t="shared" ref="F48:I49" si="2">SUM(F64,F67,F70)</f>
        <v>0</v>
      </c>
      <c r="G48" s="24">
        <f t="shared" si="2"/>
        <v>0</v>
      </c>
      <c r="H48" s="24">
        <f t="shared" si="2"/>
        <v>0</v>
      </c>
      <c r="I48" s="24">
        <f t="shared" si="2"/>
        <v>0</v>
      </c>
      <c r="J48" s="24">
        <f>SUM(J64,J67,J70)</f>
        <v>0</v>
      </c>
      <c r="K48" s="5"/>
    </row>
    <row r="49" spans="1:15" x14ac:dyDescent="0.2">
      <c r="A49" s="5"/>
      <c r="B49" s="9" t="s">
        <v>65</v>
      </c>
      <c r="C49" s="9" t="s">
        <v>25</v>
      </c>
      <c r="D49" s="24" t="s">
        <v>24</v>
      </c>
      <c r="E49" s="24" t="s">
        <v>24</v>
      </c>
      <c r="F49" s="24">
        <f t="shared" si="2"/>
        <v>0</v>
      </c>
      <c r="G49" s="24">
        <f t="shared" si="2"/>
        <v>0</v>
      </c>
      <c r="H49" s="24">
        <f t="shared" si="2"/>
        <v>0</v>
      </c>
      <c r="I49" s="24">
        <f t="shared" si="2"/>
        <v>0</v>
      </c>
      <c r="J49" s="24">
        <f>SUM(J65,J68,J71)</f>
        <v>0</v>
      </c>
      <c r="K49" s="5"/>
    </row>
    <row r="50" spans="1:15" x14ac:dyDescent="0.2">
      <c r="A50" s="5"/>
      <c r="B50" s="9" t="s">
        <v>65</v>
      </c>
      <c r="C50" s="9" t="s">
        <v>26</v>
      </c>
      <c r="D50" s="24">
        <v>1090509.1364024116</v>
      </c>
      <c r="E50" s="24">
        <v>786935.99475295527</v>
      </c>
      <c r="F50" s="24">
        <v>789020.59710806923</v>
      </c>
      <c r="G50" s="24">
        <v>828850.44799586188</v>
      </c>
      <c r="H50" s="24">
        <v>1176370.6197022714</v>
      </c>
      <c r="I50" s="24">
        <v>1299527.2914426774</v>
      </c>
      <c r="J50" s="24">
        <v>719543.0445295081</v>
      </c>
      <c r="K50" s="22"/>
    </row>
    <row r="51" spans="1:15" x14ac:dyDescent="0.2">
      <c r="A51" s="5"/>
      <c r="B51" s="9" t="s">
        <v>65</v>
      </c>
      <c r="C51" s="9" t="s">
        <v>27</v>
      </c>
      <c r="D51" s="24" t="s">
        <v>24</v>
      </c>
      <c r="E51" s="24" t="s">
        <v>24</v>
      </c>
      <c r="F51" s="24" t="s">
        <v>24</v>
      </c>
      <c r="G51" s="24" t="s">
        <v>24</v>
      </c>
      <c r="H51" s="24" t="s">
        <v>24</v>
      </c>
      <c r="I51" s="24" t="s">
        <v>24</v>
      </c>
      <c r="J51" s="24" t="s">
        <v>24</v>
      </c>
      <c r="K51" s="22"/>
    </row>
    <row r="52" spans="1:15" x14ac:dyDescent="0.2">
      <c r="A52" s="5"/>
      <c r="B52" s="9" t="s">
        <v>65</v>
      </c>
      <c r="C52" s="9" t="s">
        <v>28</v>
      </c>
      <c r="D52" s="24">
        <v>68931.418137058688</v>
      </c>
      <c r="E52" s="24">
        <v>41795.145802808147</v>
      </c>
      <c r="F52" s="24">
        <v>35546.311925610818</v>
      </c>
      <c r="G52" s="24">
        <v>43101.172303730884</v>
      </c>
      <c r="H52" s="24">
        <v>72484.10024411144</v>
      </c>
      <c r="I52" s="24">
        <v>89303.160160827843</v>
      </c>
      <c r="J52" s="24">
        <v>68034.879424530838</v>
      </c>
      <c r="K52" s="22" t="s">
        <v>29</v>
      </c>
    </row>
    <row r="53" spans="1:15" x14ac:dyDescent="0.2">
      <c r="A53" s="5"/>
      <c r="B53" s="9" t="s">
        <v>65</v>
      </c>
      <c r="C53" s="10" t="s">
        <v>212</v>
      </c>
      <c r="D53" s="24">
        <v>68931.418137058688</v>
      </c>
      <c r="E53" s="24">
        <v>41774.446889772349</v>
      </c>
      <c r="F53" s="24">
        <v>33909.824930360919</v>
      </c>
      <c r="G53" s="24">
        <v>34579.934909927324</v>
      </c>
      <c r="H53" s="24">
        <v>45124.723279193058</v>
      </c>
      <c r="I53" s="24">
        <v>39830.867316914315</v>
      </c>
      <c r="J53" s="24">
        <v>15801.186479698939</v>
      </c>
      <c r="K53" s="22" t="s">
        <v>206</v>
      </c>
    </row>
    <row r="54" spans="1:15" x14ac:dyDescent="0.2">
      <c r="A54" s="5"/>
      <c r="B54" s="9" t="s">
        <v>65</v>
      </c>
      <c r="C54" s="10" t="s">
        <v>213</v>
      </c>
      <c r="D54" s="24">
        <v>0</v>
      </c>
      <c r="E54" s="24">
        <v>20.698913035795822</v>
      </c>
      <c r="F54" s="24">
        <v>1636.4869952498998</v>
      </c>
      <c r="G54" s="24">
        <v>8521.2373938035525</v>
      </c>
      <c r="H54" s="24">
        <v>27359.376964918378</v>
      </c>
      <c r="I54" s="24">
        <v>49472.292843913507</v>
      </c>
      <c r="J54" s="24">
        <v>52233.692944831892</v>
      </c>
      <c r="K54" s="22" t="s">
        <v>207</v>
      </c>
    </row>
    <row r="55" spans="1:15" x14ac:dyDescent="0.2">
      <c r="A55" s="5"/>
      <c r="B55" s="9" t="s">
        <v>65</v>
      </c>
      <c r="C55" s="9" t="s">
        <v>30</v>
      </c>
      <c r="D55" s="24">
        <v>929004.96384924906</v>
      </c>
      <c r="E55" s="24">
        <v>680187.57164342969</v>
      </c>
      <c r="F55" s="24">
        <v>679822.44315693015</v>
      </c>
      <c r="G55" s="24">
        <v>684414.88673582906</v>
      </c>
      <c r="H55" s="24">
        <v>947165.28454195091</v>
      </c>
      <c r="I55" s="24">
        <v>1013642.9415081657</v>
      </c>
      <c r="J55" s="24">
        <v>525246.67989369971</v>
      </c>
      <c r="K55" s="22" t="s">
        <v>31</v>
      </c>
    </row>
    <row r="56" spans="1:15" x14ac:dyDescent="0.2">
      <c r="A56" s="5"/>
      <c r="B56" s="9" t="s">
        <v>65</v>
      </c>
      <c r="C56" s="9" t="s">
        <v>32</v>
      </c>
      <c r="D56" s="24" t="s">
        <v>24</v>
      </c>
      <c r="E56" s="24" t="s">
        <v>24</v>
      </c>
      <c r="F56" s="24" t="s">
        <v>24</v>
      </c>
      <c r="G56" s="24" t="s">
        <v>24</v>
      </c>
      <c r="H56" s="24" t="s">
        <v>24</v>
      </c>
      <c r="I56" s="24" t="s">
        <v>24</v>
      </c>
      <c r="J56" s="24" t="s">
        <v>24</v>
      </c>
      <c r="K56" s="22"/>
    </row>
    <row r="57" spans="1:15" x14ac:dyDescent="0.2">
      <c r="A57" s="5"/>
      <c r="B57" s="9" t="s">
        <v>65</v>
      </c>
      <c r="C57" s="9" t="s">
        <v>33</v>
      </c>
      <c r="D57" s="24" t="s">
        <v>24</v>
      </c>
      <c r="E57" s="24" t="s">
        <v>24</v>
      </c>
      <c r="F57" s="24" t="s">
        <v>24</v>
      </c>
      <c r="G57" s="24" t="s">
        <v>24</v>
      </c>
      <c r="H57" s="24" t="s">
        <v>24</v>
      </c>
      <c r="I57" s="24" t="s">
        <v>24</v>
      </c>
      <c r="J57" s="24" t="s">
        <v>24</v>
      </c>
      <c r="K57" s="22"/>
    </row>
    <row r="58" spans="1:15" x14ac:dyDescent="0.2">
      <c r="A58" s="5"/>
      <c r="B58" s="9" t="s">
        <v>65</v>
      </c>
      <c r="C58" s="9" t="s">
        <v>34</v>
      </c>
      <c r="D58" s="24" t="s">
        <v>24</v>
      </c>
      <c r="E58" s="24" t="s">
        <v>24</v>
      </c>
      <c r="F58" s="24" t="s">
        <v>24</v>
      </c>
      <c r="G58" s="24" t="s">
        <v>24</v>
      </c>
      <c r="H58" s="24" t="s">
        <v>24</v>
      </c>
      <c r="I58" s="24" t="s">
        <v>24</v>
      </c>
      <c r="J58" s="24" t="s">
        <v>24</v>
      </c>
      <c r="K58" s="22"/>
    </row>
    <row r="59" spans="1:15" x14ac:dyDescent="0.2">
      <c r="A59" s="5"/>
      <c r="B59" s="9" t="s">
        <v>65</v>
      </c>
      <c r="C59" s="9" t="s">
        <v>35</v>
      </c>
      <c r="D59" s="24">
        <v>24599.560460559263</v>
      </c>
      <c r="E59" s="24">
        <v>21374.818702675751</v>
      </c>
      <c r="F59" s="24">
        <v>25059.188762930346</v>
      </c>
      <c r="G59" s="24">
        <v>33550.400491864508</v>
      </c>
      <c r="H59" s="24">
        <v>47345.962498088593</v>
      </c>
      <c r="I59" s="24">
        <v>50943.780566228546</v>
      </c>
      <c r="J59" s="24">
        <v>30963.963981228233</v>
      </c>
      <c r="K59" s="22" t="s">
        <v>67</v>
      </c>
    </row>
    <row r="60" spans="1:15" x14ac:dyDescent="0.2">
      <c r="A60" s="5"/>
      <c r="B60" s="9" t="s">
        <v>65</v>
      </c>
      <c r="C60" s="9" t="s">
        <v>37</v>
      </c>
      <c r="D60" s="24">
        <v>67522.901320314239</v>
      </c>
      <c r="E60" s="24">
        <v>43035.851752051552</v>
      </c>
      <c r="F60" s="24">
        <v>46599.062112446787</v>
      </c>
      <c r="G60" s="24">
        <v>61839.949017788997</v>
      </c>
      <c r="H60" s="24">
        <v>96322.516719208128</v>
      </c>
      <c r="I60" s="24">
        <v>115681.24271054972</v>
      </c>
      <c r="J60" s="24">
        <v>66694.316027271387</v>
      </c>
      <c r="K60" s="22" t="s">
        <v>38</v>
      </c>
    </row>
    <row r="61" spans="1:15" x14ac:dyDescent="0.2">
      <c r="A61" s="5"/>
      <c r="B61" s="9" t="s">
        <v>65</v>
      </c>
      <c r="C61" s="9" t="s">
        <v>39</v>
      </c>
      <c r="D61" s="24">
        <v>450.29263523026287</v>
      </c>
      <c r="E61" s="24">
        <v>542.60685199017132</v>
      </c>
      <c r="F61" s="24">
        <v>1993.5911501512651</v>
      </c>
      <c r="G61" s="24">
        <v>5944.0394466483949</v>
      </c>
      <c r="H61" s="24">
        <v>13052.755698912355</v>
      </c>
      <c r="I61" s="24">
        <v>29956.166496905749</v>
      </c>
      <c r="J61" s="24">
        <v>28603.205202778077</v>
      </c>
      <c r="K61" s="22" t="s">
        <v>68</v>
      </c>
    </row>
    <row r="62" spans="1:15" x14ac:dyDescent="0.2">
      <c r="A62" s="5"/>
      <c r="B62" s="10" t="s">
        <v>65</v>
      </c>
      <c r="C62" s="10" t="s">
        <v>41</v>
      </c>
      <c r="D62" s="24">
        <v>12614.724795615151</v>
      </c>
      <c r="E62" s="24">
        <v>11636.870563388269</v>
      </c>
      <c r="F62" s="24">
        <v>11121.785221695936</v>
      </c>
      <c r="G62" s="24">
        <v>10804.214737692211</v>
      </c>
      <c r="H62" s="24">
        <v>12973.541942124304</v>
      </c>
      <c r="I62" s="24">
        <v>15787.973447538814</v>
      </c>
      <c r="J62" s="24">
        <f>(4059288789261.68/J6)/1000000</f>
        <v>5020.7653546835872</v>
      </c>
      <c r="K62" s="5"/>
    </row>
    <row r="63" spans="1:15" x14ac:dyDescent="0.2">
      <c r="A63" s="5"/>
      <c r="B63" s="10" t="s">
        <v>65</v>
      </c>
      <c r="C63" s="10" t="s">
        <v>42</v>
      </c>
      <c r="D63" s="24">
        <v>24250.18083131425</v>
      </c>
      <c r="E63" s="24">
        <v>17358.221409421472</v>
      </c>
      <c r="F63" s="24">
        <f>(1069618378992.64/F6)/1000000</f>
        <v>17858.224876744967</v>
      </c>
      <c r="G63" s="24">
        <v>18435.886491786288</v>
      </c>
      <c r="H63" s="24">
        <v>16567.094075875499</v>
      </c>
      <c r="I63" s="24">
        <v>37761.011127698337</v>
      </c>
      <c r="J63" s="24">
        <v>20998.804006078193</v>
      </c>
      <c r="K63" s="5"/>
    </row>
    <row r="64" spans="1:15" s="1" customFormat="1" x14ac:dyDescent="0.2">
      <c r="A64" s="2"/>
      <c r="B64" s="10" t="s">
        <v>65</v>
      </c>
      <c r="C64" s="10" t="s">
        <v>43</v>
      </c>
      <c r="D64" s="24" t="s">
        <v>24</v>
      </c>
      <c r="E64" s="24" t="s">
        <v>24</v>
      </c>
      <c r="F64" s="24" t="s">
        <v>24</v>
      </c>
      <c r="G64" s="24" t="s">
        <v>24</v>
      </c>
      <c r="H64" s="24" t="s">
        <v>24</v>
      </c>
      <c r="I64" s="24" t="s">
        <v>24</v>
      </c>
      <c r="J64" s="24" t="s">
        <v>24</v>
      </c>
      <c r="K64" s="2"/>
      <c r="L64" s="4"/>
      <c r="M64" s="4"/>
      <c r="N64" s="4"/>
      <c r="O64" s="4"/>
    </row>
    <row r="65" spans="1:15" s="1" customFormat="1" x14ac:dyDescent="0.2">
      <c r="A65" s="2"/>
      <c r="B65" s="10" t="s">
        <v>65</v>
      </c>
      <c r="C65" s="10" t="s">
        <v>44</v>
      </c>
      <c r="D65" s="24" t="s">
        <v>24</v>
      </c>
      <c r="E65" s="24" t="s">
        <v>24</v>
      </c>
      <c r="F65" s="24" t="s">
        <v>24</v>
      </c>
      <c r="G65" s="24" t="s">
        <v>24</v>
      </c>
      <c r="H65" s="24" t="s">
        <v>24</v>
      </c>
      <c r="I65" s="24" t="s">
        <v>24</v>
      </c>
      <c r="J65" s="24" t="s">
        <v>24</v>
      </c>
      <c r="K65" s="2"/>
      <c r="L65" s="4"/>
      <c r="M65" s="4"/>
      <c r="N65" s="4"/>
      <c r="O65" s="4"/>
    </row>
    <row r="66" spans="1:15" x14ac:dyDescent="0.2">
      <c r="A66" s="5"/>
      <c r="B66" s="10" t="s">
        <v>65</v>
      </c>
      <c r="C66" s="10" t="s">
        <v>45</v>
      </c>
      <c r="D66" s="24">
        <v>50457.236036973758</v>
      </c>
      <c r="E66" s="24">
        <v>35246.952228081958</v>
      </c>
      <c r="F66" s="24">
        <v>34797.475539152176</v>
      </c>
      <c r="G66" s="24">
        <v>26063.633299994715</v>
      </c>
      <c r="H66" s="24">
        <v>11064.7027237354</v>
      </c>
      <c r="I66" s="24">
        <v>45340.871357491837</v>
      </c>
      <c r="J66" s="24">
        <v>26814.675815860381</v>
      </c>
      <c r="K66" s="5"/>
    </row>
    <row r="67" spans="1:15" s="1" customFormat="1" x14ac:dyDescent="0.2">
      <c r="A67" s="2"/>
      <c r="B67" s="10" t="s">
        <v>65</v>
      </c>
      <c r="C67" s="10" t="s">
        <v>46</v>
      </c>
      <c r="D67" s="24" t="s">
        <v>24</v>
      </c>
      <c r="E67" s="24" t="s">
        <v>24</v>
      </c>
      <c r="F67" s="24" t="s">
        <v>24</v>
      </c>
      <c r="G67" s="24" t="s">
        <v>24</v>
      </c>
      <c r="H67" s="24" t="s">
        <v>24</v>
      </c>
      <c r="I67" s="24" t="s">
        <v>24</v>
      </c>
      <c r="J67" s="24" t="s">
        <v>24</v>
      </c>
      <c r="K67" s="2"/>
      <c r="L67" s="4"/>
      <c r="M67" s="4"/>
      <c r="N67" s="4"/>
      <c r="O67" s="4"/>
    </row>
    <row r="68" spans="1:15" s="1" customFormat="1" x14ac:dyDescent="0.2">
      <c r="A68" s="2"/>
      <c r="B68" s="10" t="s">
        <v>65</v>
      </c>
      <c r="C68" s="10" t="s">
        <v>47</v>
      </c>
      <c r="D68" s="24" t="s">
        <v>24</v>
      </c>
      <c r="E68" s="24" t="s">
        <v>24</v>
      </c>
      <c r="F68" s="24" t="s">
        <v>24</v>
      </c>
      <c r="G68" s="24" t="s">
        <v>24</v>
      </c>
      <c r="H68" s="24" t="s">
        <v>24</v>
      </c>
      <c r="I68" s="24" t="s">
        <v>24</v>
      </c>
      <c r="J68" s="24" t="s">
        <v>24</v>
      </c>
      <c r="K68" s="2"/>
      <c r="L68" s="4"/>
      <c r="M68" s="4"/>
      <c r="N68" s="4"/>
      <c r="O68" s="4"/>
    </row>
    <row r="69" spans="1:15" x14ac:dyDescent="0.2">
      <c r="A69" s="5"/>
      <c r="B69" s="10" t="s">
        <v>65</v>
      </c>
      <c r="C69" s="10" t="s">
        <v>48</v>
      </c>
      <c r="D69" s="24">
        <v>1799.0907031965201</v>
      </c>
      <c r="E69" s="24">
        <v>1351.8010641860992</v>
      </c>
      <c r="F69" s="24">
        <v>1474.9030460221466</v>
      </c>
      <c r="G69" s="24">
        <v>1519.0378084399706</v>
      </c>
      <c r="H69" s="24">
        <v>2625.6996330724164</v>
      </c>
      <c r="I69" s="24">
        <v>2397.2842711211192</v>
      </c>
      <c r="J69" s="24">
        <v>1483.9013574326275</v>
      </c>
      <c r="K69" s="5" t="s">
        <v>69</v>
      </c>
    </row>
    <row r="70" spans="1:15" x14ac:dyDescent="0.2">
      <c r="A70" s="5"/>
      <c r="B70" s="9" t="s">
        <v>65</v>
      </c>
      <c r="C70" s="9" t="s">
        <v>50</v>
      </c>
      <c r="D70" s="24" t="s">
        <v>24</v>
      </c>
      <c r="E70" s="24" t="s">
        <v>24</v>
      </c>
      <c r="F70" s="24" t="s">
        <v>24</v>
      </c>
      <c r="G70" s="24" t="s">
        <v>24</v>
      </c>
      <c r="H70" s="24" t="s">
        <v>24</v>
      </c>
      <c r="I70" s="24" t="s">
        <v>24</v>
      </c>
      <c r="J70" s="24" t="s">
        <v>24</v>
      </c>
      <c r="K70" s="5"/>
    </row>
    <row r="71" spans="1:15" x14ac:dyDescent="0.2">
      <c r="A71" s="5"/>
      <c r="B71" s="9" t="s">
        <v>65</v>
      </c>
      <c r="C71" s="9" t="s">
        <v>51</v>
      </c>
      <c r="D71" s="24" t="s">
        <v>24</v>
      </c>
      <c r="E71" s="24" t="s">
        <v>24</v>
      </c>
      <c r="F71" s="24" t="s">
        <v>24</v>
      </c>
      <c r="G71" s="24" t="s">
        <v>24</v>
      </c>
      <c r="H71" s="24" t="s">
        <v>24</v>
      </c>
      <c r="I71" s="24" t="s">
        <v>24</v>
      </c>
      <c r="J71" s="24" t="s">
        <v>24</v>
      </c>
      <c r="K71" s="5"/>
    </row>
    <row r="72" spans="1:15" x14ac:dyDescent="0.2">
      <c r="A72" s="5"/>
      <c r="B72" s="10" t="s">
        <v>65</v>
      </c>
      <c r="C72" s="10" t="s">
        <v>52</v>
      </c>
      <c r="D72" s="24">
        <v>212443.30020470283</v>
      </c>
      <c r="E72" s="24">
        <v>156349.93023970307</v>
      </c>
      <c r="F72" s="24">
        <f>5827420.4280474/F6</f>
        <v>97293.938192627087</v>
      </c>
      <c r="G72" s="24">
        <f>8029921.5234882/G6</f>
        <v>95480.636426732468</v>
      </c>
      <c r="H72" s="24">
        <f>17550055.5376984/H6</f>
        <v>170720.38460796108</v>
      </c>
      <c r="I72" s="24">
        <f>35840320.3122105/I6</f>
        <v>202341.35942488202</v>
      </c>
      <c r="J72" s="24">
        <f>89745247.9808092/J6</f>
        <v>111002.16200471144</v>
      </c>
      <c r="K72" s="5"/>
    </row>
    <row r="73" spans="1:15" x14ac:dyDescent="0.2">
      <c r="A73" s="5"/>
      <c r="B73" s="9" t="s">
        <v>65</v>
      </c>
      <c r="C73" s="9" t="s">
        <v>53</v>
      </c>
      <c r="D73" s="24">
        <v>212443.30020470283</v>
      </c>
      <c r="E73" s="24">
        <v>156349.93023970307</v>
      </c>
      <c r="F73" s="24">
        <v>97293.938192627087</v>
      </c>
      <c r="G73" s="24">
        <v>95480.636426732468</v>
      </c>
      <c r="H73" s="24">
        <v>170720.38460796108</v>
      </c>
      <c r="I73" s="24">
        <v>202341.35942488202</v>
      </c>
      <c r="J73" s="24">
        <v>111002.16200471144</v>
      </c>
      <c r="K73" s="5"/>
    </row>
    <row r="74" spans="1:15" x14ac:dyDescent="0.2">
      <c r="A74" s="5"/>
      <c r="B74" s="9" t="s">
        <v>65</v>
      </c>
      <c r="C74" s="9" t="s">
        <v>54</v>
      </c>
      <c r="D74" s="24" t="s">
        <v>24</v>
      </c>
      <c r="E74" s="24" t="s">
        <v>24</v>
      </c>
      <c r="F74" s="24" t="s">
        <v>24</v>
      </c>
      <c r="G74" s="24" t="s">
        <v>24</v>
      </c>
      <c r="H74" s="24" t="s">
        <v>24</v>
      </c>
      <c r="I74" s="24" t="s">
        <v>24</v>
      </c>
      <c r="J74" s="24" t="s">
        <v>24</v>
      </c>
      <c r="K74" s="5"/>
    </row>
    <row r="75" spans="1:15" x14ac:dyDescent="0.2">
      <c r="A75" s="5"/>
      <c r="B75" s="9" t="s">
        <v>65</v>
      </c>
      <c r="C75" s="9" t="s">
        <v>55</v>
      </c>
      <c r="D75" s="24" t="s">
        <v>24</v>
      </c>
      <c r="E75" s="24" t="s">
        <v>24</v>
      </c>
      <c r="F75" s="24" t="s">
        <v>24</v>
      </c>
      <c r="G75" s="24" t="s">
        <v>24</v>
      </c>
      <c r="H75" s="24" t="s">
        <v>24</v>
      </c>
      <c r="I75" s="24" t="s">
        <v>24</v>
      </c>
      <c r="J75" s="24" t="s">
        <v>24</v>
      </c>
      <c r="K75" s="5"/>
    </row>
    <row r="76" spans="1:15" x14ac:dyDescent="0.2">
      <c r="A76" s="5"/>
      <c r="B76" s="9" t="s">
        <v>70</v>
      </c>
      <c r="C76" s="9" t="s">
        <v>57</v>
      </c>
      <c r="D76" s="24">
        <v>1090509.1364024116</v>
      </c>
      <c r="E76" s="24">
        <v>786935.99475295527</v>
      </c>
      <c r="F76" s="24">
        <v>789020.59710806923</v>
      </c>
      <c r="G76" s="24">
        <v>828850.44799586188</v>
      </c>
      <c r="H76" s="24">
        <v>1176370.6197022714</v>
      </c>
      <c r="I76" s="24">
        <v>1299527.2914426774</v>
      </c>
      <c r="J76" s="24">
        <v>719543.0445295081</v>
      </c>
      <c r="K76" s="5"/>
    </row>
    <row r="77" spans="1:15" x14ac:dyDescent="0.2">
      <c r="A77" s="5"/>
      <c r="B77" s="9" t="s">
        <v>70</v>
      </c>
      <c r="C77" s="9" t="s">
        <v>58</v>
      </c>
      <c r="D77" s="24" t="s">
        <v>24</v>
      </c>
      <c r="E77" s="24" t="s">
        <v>24</v>
      </c>
      <c r="F77" s="24" t="s">
        <v>24</v>
      </c>
      <c r="G77" s="24" t="s">
        <v>24</v>
      </c>
      <c r="H77" s="24" t="s">
        <v>24</v>
      </c>
      <c r="I77" s="24" t="s">
        <v>24</v>
      </c>
      <c r="J77" s="24" t="s">
        <v>24</v>
      </c>
      <c r="K77" s="5"/>
      <c r="L77" s="1"/>
      <c r="M77" s="1"/>
      <c r="N77" s="1"/>
      <c r="O77" s="1"/>
    </row>
    <row r="78" spans="1:15" x14ac:dyDescent="0.2">
      <c r="A78" s="5"/>
      <c r="B78" s="9" t="s">
        <v>70</v>
      </c>
      <c r="C78" s="9" t="s">
        <v>59</v>
      </c>
      <c r="D78" s="24">
        <f>1410209.48203718/D6</f>
        <v>75114.224948982112</v>
      </c>
      <c r="E78" s="24">
        <f>2003764.16752562/E6</f>
        <v>52997.996935213159</v>
      </c>
      <c r="F78" s="24">
        <f>3184100.47336518/F6</f>
        <v>53161.373626599547</v>
      </c>
      <c r="G78" s="24">
        <f>4678112.99738725/G6</f>
        <v>55625.60044455708</v>
      </c>
      <c r="H78" s="24">
        <f>8226854.06527278/H6</f>
        <v>80027.763280863626</v>
      </c>
      <c r="I78" s="24">
        <f>15167782.4405118/I6</f>
        <v>85631.76031181858</v>
      </c>
      <c r="J78" s="24">
        <f>39976956.4502721/J6</f>
        <v>49445.833581041559</v>
      </c>
      <c r="K78" s="5"/>
      <c r="L78" s="1"/>
      <c r="M78" s="1"/>
      <c r="N78" s="1"/>
      <c r="O78" s="1"/>
    </row>
    <row r="79" spans="1:15" x14ac:dyDescent="0.2">
      <c r="A79" s="5"/>
      <c r="B79" s="9" t="s">
        <v>70</v>
      </c>
      <c r="C79" s="9" t="s">
        <v>61</v>
      </c>
      <c r="D79" s="24">
        <f>34878.2376887981/D6</f>
        <v>1857.7749085872154</v>
      </c>
      <c r="E79" s="24">
        <f>56654.2987070513/E6</f>
        <v>1498.4619437279987</v>
      </c>
      <c r="F79" s="24">
        <f>82932.8241622977/F6</f>
        <v>1384.6368505267167</v>
      </c>
      <c r="G79" s="24">
        <f>60680.9416555025/G6</f>
        <v>721.53319447684316</v>
      </c>
      <c r="H79" s="24">
        <f>210300.987202329/H6</f>
        <v>2045.7294474934729</v>
      </c>
      <c r="I79" s="24">
        <f>1265966.27990731/I6</f>
        <v>7147.1832793646972</v>
      </c>
      <c r="J79" s="24">
        <f>1230433.81227065/J6</f>
        <v>1521.8723713922695</v>
      </c>
      <c r="K79" s="5"/>
    </row>
    <row r="80" spans="1:15" x14ac:dyDescent="0.2">
      <c r="A80" s="5"/>
      <c r="B80" s="10" t="s">
        <v>70</v>
      </c>
      <c r="C80" s="10" t="s">
        <v>63</v>
      </c>
      <c r="D80" s="24">
        <v>47.988270221000008</v>
      </c>
      <c r="E80" s="24">
        <v>29.330399861890839</v>
      </c>
      <c r="F80" s="24">
        <v>13.370007368325489</v>
      </c>
      <c r="G80" s="24">
        <v>9.0934844192634561</v>
      </c>
      <c r="H80" s="24">
        <v>8.4227129337539441</v>
      </c>
      <c r="I80" s="24">
        <v>137.94300000000001</v>
      </c>
      <c r="J80" s="24">
        <v>66.665999999999997</v>
      </c>
      <c r="K80" s="5" t="s">
        <v>64</v>
      </c>
      <c r="L80" s="1"/>
      <c r="M80" s="1"/>
      <c r="N80" s="1"/>
      <c r="O80" s="1"/>
    </row>
    <row r="81" spans="1:15" x14ac:dyDescent="0.2">
      <c r="A81" s="5"/>
      <c r="B81" s="9" t="s">
        <v>71</v>
      </c>
      <c r="C81" s="9" t="s">
        <v>72</v>
      </c>
      <c r="D81" s="24" t="s">
        <v>24</v>
      </c>
      <c r="E81" s="24" t="s">
        <v>24</v>
      </c>
      <c r="F81" s="24" t="s">
        <v>24</v>
      </c>
      <c r="G81" s="24" t="s">
        <v>24</v>
      </c>
      <c r="H81" s="24" t="s">
        <v>24</v>
      </c>
      <c r="I81" s="24" t="s">
        <v>24</v>
      </c>
      <c r="J81" s="24" t="s">
        <v>24</v>
      </c>
      <c r="K81" s="5"/>
      <c r="L81" s="1"/>
      <c r="M81" s="1"/>
      <c r="N81" s="1"/>
      <c r="O81" s="1"/>
    </row>
    <row r="82" spans="1:15" x14ac:dyDescent="0.2">
      <c r="A82" s="5"/>
      <c r="B82" s="9" t="s">
        <v>73</v>
      </c>
      <c r="C82" s="9" t="s">
        <v>72</v>
      </c>
      <c r="D82" s="24" t="s">
        <v>24</v>
      </c>
      <c r="E82" s="24" t="s">
        <v>24</v>
      </c>
      <c r="F82" s="24" t="s">
        <v>24</v>
      </c>
      <c r="G82" s="24" t="s">
        <v>24</v>
      </c>
      <c r="H82" s="24" t="s">
        <v>24</v>
      </c>
      <c r="I82" s="24" t="s">
        <v>24</v>
      </c>
      <c r="J82" s="24" t="s">
        <v>24</v>
      </c>
      <c r="K82" s="5"/>
    </row>
    <row r="83" spans="1:15" x14ac:dyDescent="0.2">
      <c r="A83" s="5"/>
      <c r="B83" s="10" t="s">
        <v>74</v>
      </c>
      <c r="C83" s="10" t="s">
        <v>75</v>
      </c>
      <c r="D83" s="24">
        <v>4.854997</v>
      </c>
      <c r="E83" s="24">
        <v>14.427066</v>
      </c>
      <c r="F83" s="24">
        <v>58.482706999999998</v>
      </c>
      <c r="G83" s="24">
        <v>189.485817</v>
      </c>
      <c r="H83" s="24">
        <v>486.49978199999998</v>
      </c>
      <c r="I83" s="24">
        <v>1237.5012529999999</v>
      </c>
      <c r="J83" s="24">
        <v>2819.036204</v>
      </c>
      <c r="K83" s="5" t="s">
        <v>76</v>
      </c>
    </row>
    <row r="84" spans="1:15" x14ac:dyDescent="0.2">
      <c r="A84" s="5"/>
      <c r="B84" s="10" t="s">
        <v>74</v>
      </c>
      <c r="C84" s="10" t="s">
        <v>77</v>
      </c>
      <c r="D84" s="24" t="s">
        <v>24</v>
      </c>
      <c r="E84" s="24" t="s">
        <v>24</v>
      </c>
      <c r="F84" s="24" t="s">
        <v>24</v>
      </c>
      <c r="G84" s="24" t="s">
        <v>24</v>
      </c>
      <c r="H84" s="24" t="s">
        <v>24</v>
      </c>
      <c r="I84" s="24" t="s">
        <v>24</v>
      </c>
      <c r="J84" s="24" t="s">
        <v>24</v>
      </c>
      <c r="K84" s="5"/>
    </row>
    <row r="85" spans="1:15" x14ac:dyDescent="0.2">
      <c r="A85" s="5"/>
      <c r="B85" s="10" t="s">
        <v>78</v>
      </c>
      <c r="C85" s="10" t="s">
        <v>75</v>
      </c>
      <c r="D85" s="24">
        <v>228.3318318484942</v>
      </c>
      <c r="E85" s="24">
        <v>327.45433563053615</v>
      </c>
      <c r="F85" s="24">
        <v>1353.3495507277739</v>
      </c>
      <c r="G85" s="24">
        <v>3700.3624565791915</v>
      </c>
      <c r="H85" s="24">
        <v>8692.0408697403709</v>
      </c>
      <c r="I85" s="24">
        <v>18279.237848311393</v>
      </c>
      <c r="J85" s="24">
        <v>18242.83663853765</v>
      </c>
      <c r="K85" s="5" t="s">
        <v>76</v>
      </c>
    </row>
    <row r="86" spans="1:15" x14ac:dyDescent="0.2">
      <c r="A86" s="5"/>
      <c r="B86" s="10" t="s">
        <v>78</v>
      </c>
      <c r="C86" s="10" t="s">
        <v>77</v>
      </c>
      <c r="D86" s="24" t="s">
        <v>24</v>
      </c>
      <c r="E86" s="24" t="s">
        <v>24</v>
      </c>
      <c r="F86" s="24" t="s">
        <v>24</v>
      </c>
      <c r="G86" s="24" t="s">
        <v>24</v>
      </c>
      <c r="H86" s="24" t="s">
        <v>24</v>
      </c>
      <c r="I86" s="24" t="s">
        <v>24</v>
      </c>
      <c r="J86" s="24" t="s">
        <v>24</v>
      </c>
      <c r="K86" s="5"/>
    </row>
    <row r="89" spans="1:15" ht="15" x14ac:dyDescent="0.25">
      <c r="C89" s="13"/>
      <c r="D89" s="27"/>
      <c r="E89" s="27"/>
      <c r="F89" s="27"/>
      <c r="G89" s="27"/>
      <c r="H89" s="27"/>
      <c r="I89" s="27"/>
      <c r="J89" s="27"/>
    </row>
    <row r="90" spans="1:15" ht="15" x14ac:dyDescent="0.25">
      <c r="C90" s="13"/>
      <c r="D90" s="27"/>
      <c r="E90" s="27"/>
      <c r="F90" s="27"/>
      <c r="G90" s="27"/>
      <c r="H90" s="27"/>
      <c r="I90" s="27"/>
      <c r="J90" s="27"/>
    </row>
    <row r="91" spans="1:15" ht="15" x14ac:dyDescent="0.25">
      <c r="C91" s="13"/>
      <c r="D91" s="27"/>
      <c r="E91" s="27"/>
      <c r="F91" s="27"/>
      <c r="G91" s="27"/>
      <c r="H91" s="27"/>
      <c r="I91" s="27"/>
      <c r="J91" s="27"/>
    </row>
    <row r="92" spans="1:15" ht="15" x14ac:dyDescent="0.25">
      <c r="C92" s="13"/>
      <c r="D92" s="27"/>
      <c r="E92" s="27"/>
      <c r="F92" s="27"/>
      <c r="G92" s="27"/>
      <c r="H92" s="27"/>
      <c r="I92" s="27"/>
      <c r="J92" s="27"/>
    </row>
    <row r="93" spans="1:15" ht="15" x14ac:dyDescent="0.25">
      <c r="C93" s="13"/>
      <c r="D93" s="27"/>
      <c r="E93" s="27"/>
      <c r="F93" s="27"/>
      <c r="G93" s="27"/>
      <c r="H93" s="27"/>
      <c r="I93" s="27"/>
      <c r="J93" s="27"/>
    </row>
    <row r="94" spans="1:15" ht="15" x14ac:dyDescent="0.25">
      <c r="C94" s="13"/>
      <c r="D94" s="27"/>
      <c r="E94" s="27"/>
      <c r="F94" s="27"/>
      <c r="G94" s="27"/>
      <c r="H94" s="27"/>
      <c r="I94" s="27"/>
      <c r="J94" s="27"/>
    </row>
    <row r="95" spans="1:15" ht="15" x14ac:dyDescent="0.25">
      <c r="C95" s="13"/>
      <c r="D95" s="27"/>
      <c r="E95" s="27"/>
      <c r="F95" s="27"/>
      <c r="G95" s="27"/>
      <c r="H95" s="27"/>
      <c r="I95" s="27"/>
      <c r="J95" s="27"/>
    </row>
    <row r="96" spans="1:15" ht="15" x14ac:dyDescent="0.25">
      <c r="C96" s="13"/>
      <c r="D96" s="27"/>
      <c r="E96" s="27"/>
      <c r="F96" s="27"/>
      <c r="G96" s="27"/>
      <c r="H96" s="27"/>
      <c r="I96" s="27"/>
      <c r="J96" s="27"/>
    </row>
    <row r="97" spans="3:10" ht="15" x14ac:dyDescent="0.25">
      <c r="C97" s="13"/>
      <c r="D97" s="27"/>
      <c r="E97" s="27"/>
      <c r="F97" s="27"/>
      <c r="G97" s="27"/>
      <c r="H97" s="27"/>
      <c r="I97" s="27"/>
      <c r="J97" s="27"/>
    </row>
  </sheetData>
  <autoFilter ref="A1:K86" xr:uid="{ECE0E506-91AC-4C04-8279-C848FB57FDBD}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2C60D-C50A-40CA-9629-9D6F7F738558}">
  <dimension ref="A1:K93"/>
  <sheetViews>
    <sheetView showGridLines="0" zoomScale="85" zoomScaleNormal="85" workbookViewId="0">
      <pane ySplit="1" topLeftCell="A2" activePane="bottomLeft" state="frozen"/>
      <selection pane="bottomLeft" activeCell="M68" sqref="M68"/>
    </sheetView>
  </sheetViews>
  <sheetFormatPr baseColWidth="10" defaultColWidth="10.7109375" defaultRowHeight="12.75" x14ac:dyDescent="0.2"/>
  <cols>
    <col min="1" max="1" width="9.42578125" style="55" customWidth="1"/>
    <col min="2" max="2" width="51.85546875" style="56" customWidth="1"/>
    <col min="3" max="3" width="87" style="56" customWidth="1"/>
    <col min="4" max="8" width="13.7109375" style="57" bestFit="1" customWidth="1"/>
    <col min="9" max="9" width="14.7109375" style="57" bestFit="1" customWidth="1"/>
    <col min="10" max="10" width="14.7109375" style="57" customWidth="1"/>
    <col min="11" max="11" width="61.7109375" style="55" customWidth="1"/>
    <col min="12" max="16384" width="10.7109375" style="55"/>
  </cols>
  <sheetData>
    <row r="1" spans="1:11" x14ac:dyDescent="0.2">
      <c r="A1" s="3" t="s">
        <v>0</v>
      </c>
      <c r="B1" s="3" t="s">
        <v>1</v>
      </c>
      <c r="C1" s="3" t="s">
        <v>2</v>
      </c>
      <c r="D1" s="23">
        <v>2017</v>
      </c>
      <c r="E1" s="23">
        <v>2018</v>
      </c>
      <c r="F1" s="23">
        <v>2019</v>
      </c>
      <c r="G1" s="23">
        <v>2020</v>
      </c>
      <c r="H1" s="23">
        <v>2021</v>
      </c>
      <c r="I1" s="23">
        <v>2022</v>
      </c>
      <c r="J1" s="23">
        <v>2023</v>
      </c>
      <c r="K1" s="7"/>
    </row>
    <row r="2" spans="1:11" x14ac:dyDescent="0.2">
      <c r="A2" s="5"/>
      <c r="B2" s="6" t="s">
        <v>4</v>
      </c>
      <c r="C2" s="6" t="s">
        <v>5</v>
      </c>
      <c r="D2" s="26">
        <v>30.563433</v>
      </c>
      <c r="E2" s="26">
        <v>29.825652999999999</v>
      </c>
      <c r="F2" s="26">
        <v>28.971682999999999</v>
      </c>
      <c r="G2" s="26">
        <v>28.490452999999999</v>
      </c>
      <c r="H2" s="26">
        <v>28.199867000000001</v>
      </c>
      <c r="I2" s="26">
        <v>28.301696</v>
      </c>
      <c r="J2" s="26">
        <v>28.230491000000001</v>
      </c>
      <c r="K2" s="6"/>
    </row>
    <row r="3" spans="1:11" x14ac:dyDescent="0.2">
      <c r="A3" s="5"/>
      <c r="B3" s="6" t="s">
        <v>4</v>
      </c>
      <c r="C3" s="6" t="s">
        <v>6</v>
      </c>
      <c r="D3" s="26">
        <v>22.070578999999999</v>
      </c>
      <c r="E3" s="26">
        <v>21.484798000000001</v>
      </c>
      <c r="F3" s="26">
        <v>20.825163</v>
      </c>
      <c r="G3" s="26">
        <v>20.527737999999999</v>
      </c>
      <c r="H3" s="26">
        <v>20.507249999999999</v>
      </c>
      <c r="I3" s="26">
        <v>20.654564000000001</v>
      </c>
      <c r="J3" s="26">
        <v>20.899114000000001</v>
      </c>
      <c r="K3" s="6"/>
    </row>
    <row r="4" spans="1:11" x14ac:dyDescent="0.2">
      <c r="A4" s="5"/>
      <c r="B4" s="6" t="s">
        <v>4</v>
      </c>
      <c r="C4" s="6" t="s">
        <v>7</v>
      </c>
      <c r="D4" s="24" t="s">
        <v>24</v>
      </c>
      <c r="E4" s="24" t="s">
        <v>24</v>
      </c>
      <c r="F4" s="24" t="s">
        <v>24</v>
      </c>
      <c r="G4" s="24" t="s">
        <v>24</v>
      </c>
      <c r="H4" s="24" t="s">
        <v>24</v>
      </c>
      <c r="I4" s="24" t="s">
        <v>24</v>
      </c>
      <c r="J4" s="24" t="s">
        <v>24</v>
      </c>
      <c r="K4" s="6"/>
    </row>
    <row r="5" spans="1:11" x14ac:dyDescent="0.2">
      <c r="A5" s="5"/>
      <c r="B5" s="6" t="s">
        <v>4</v>
      </c>
      <c r="C5" s="6" t="s">
        <v>9</v>
      </c>
      <c r="D5" s="26">
        <v>862.62900905187564</v>
      </c>
      <c r="E5" s="24">
        <v>130060.24446188845</v>
      </c>
      <c r="F5" s="24">
        <v>9585.4941678445957</v>
      </c>
      <c r="G5" s="24">
        <v>2959.8392386443657</v>
      </c>
      <c r="H5" s="24">
        <v>686.4</v>
      </c>
      <c r="I5" s="24">
        <v>234.07836377680007</v>
      </c>
      <c r="J5" s="24">
        <v>189.78276769153908</v>
      </c>
      <c r="K5" s="5"/>
    </row>
    <row r="6" spans="1:11" x14ac:dyDescent="0.2">
      <c r="A6" s="5"/>
      <c r="B6" s="6" t="s">
        <v>4</v>
      </c>
      <c r="C6" s="6" t="s">
        <v>11</v>
      </c>
      <c r="D6" s="30">
        <v>9.9749999999999992E-11</v>
      </c>
      <c r="E6" s="30">
        <v>4.3821380208599995E-4</v>
      </c>
      <c r="F6" s="30">
        <v>1.3297938017188E-2</v>
      </c>
      <c r="G6" s="30">
        <v>0.33502885701771801</v>
      </c>
      <c r="H6" s="30">
        <v>3.2389309996173106</v>
      </c>
      <c r="I6" s="30">
        <v>6.7422142531120297</v>
      </c>
      <c r="J6" s="30">
        <v>28.643056225000002</v>
      </c>
      <c r="K6" s="5"/>
    </row>
    <row r="7" spans="1:11" x14ac:dyDescent="0.2">
      <c r="A7" s="5"/>
      <c r="B7" s="6" t="s">
        <v>13</v>
      </c>
      <c r="C7" s="6" t="s">
        <v>14</v>
      </c>
      <c r="D7" s="24" t="s">
        <v>24</v>
      </c>
      <c r="E7" s="24">
        <v>109.70991438248446</v>
      </c>
      <c r="F7" s="24">
        <v>65.828968308608694</v>
      </c>
      <c r="G7" s="24">
        <v>11.598990326663834</v>
      </c>
      <c r="H7" s="24">
        <v>51.106761736246852</v>
      </c>
      <c r="I7" s="24">
        <v>70.121545657797938</v>
      </c>
      <c r="J7" s="24">
        <v>95.416282003348215</v>
      </c>
      <c r="K7" s="6"/>
    </row>
    <row r="8" spans="1:11" x14ac:dyDescent="0.2">
      <c r="A8" s="5"/>
      <c r="B8" s="6" t="s">
        <v>13</v>
      </c>
      <c r="C8" s="6" t="s">
        <v>15</v>
      </c>
      <c r="D8" s="24" t="s">
        <v>24</v>
      </c>
      <c r="E8" s="24">
        <v>1316.2560475561575</v>
      </c>
      <c r="F8" s="24">
        <v>819.72273790388908</v>
      </c>
      <c r="G8" s="24">
        <v>505.82220461611359</v>
      </c>
      <c r="H8" s="24">
        <v>851.53745558527771</v>
      </c>
      <c r="I8" s="24">
        <v>1017.853172762449</v>
      </c>
      <c r="J8" s="24">
        <v>1832.7010480284291</v>
      </c>
      <c r="K8" s="6"/>
    </row>
    <row r="9" spans="1:11" x14ac:dyDescent="0.2">
      <c r="A9" s="5"/>
      <c r="B9" s="6" t="s">
        <v>16</v>
      </c>
      <c r="C9" s="6" t="s">
        <v>17</v>
      </c>
      <c r="D9" s="24">
        <v>31</v>
      </c>
      <c r="E9" s="24">
        <v>30</v>
      </c>
      <c r="F9" s="24">
        <v>29</v>
      </c>
      <c r="G9" s="24">
        <v>29</v>
      </c>
      <c r="H9" s="24">
        <v>28</v>
      </c>
      <c r="I9" s="24">
        <v>26</v>
      </c>
      <c r="J9" s="24">
        <v>27</v>
      </c>
      <c r="K9" s="6"/>
    </row>
    <row r="10" spans="1:11" x14ac:dyDescent="0.2">
      <c r="A10" s="5"/>
      <c r="B10" s="6" t="s">
        <v>16</v>
      </c>
      <c r="C10" s="6" t="s">
        <v>18</v>
      </c>
      <c r="D10" s="24">
        <v>3454</v>
      </c>
      <c r="E10" s="24">
        <v>3406</v>
      </c>
      <c r="F10" s="24">
        <v>3194</v>
      </c>
      <c r="G10" s="24">
        <v>2957</v>
      </c>
      <c r="H10" s="24">
        <v>2868</v>
      </c>
      <c r="I10" s="24">
        <v>2587</v>
      </c>
      <c r="J10" s="24">
        <v>2550</v>
      </c>
      <c r="K10" s="6"/>
    </row>
    <row r="11" spans="1:11" x14ac:dyDescent="0.2">
      <c r="A11" s="5"/>
      <c r="B11" s="6" t="s">
        <v>16</v>
      </c>
      <c r="C11" s="6" t="s">
        <v>19</v>
      </c>
      <c r="D11" s="24" t="s">
        <v>24</v>
      </c>
      <c r="E11" s="24" t="s">
        <v>24</v>
      </c>
      <c r="F11" s="24" t="s">
        <v>24</v>
      </c>
      <c r="G11" s="24" t="s">
        <v>24</v>
      </c>
      <c r="H11" s="24" t="s">
        <v>24</v>
      </c>
      <c r="I11" s="24" t="s">
        <v>24</v>
      </c>
      <c r="J11" s="24" t="s">
        <v>24</v>
      </c>
      <c r="K11" s="6"/>
    </row>
    <row r="12" spans="1:11" x14ac:dyDescent="0.2">
      <c r="A12" s="5"/>
      <c r="B12" s="6" t="s">
        <v>16</v>
      </c>
      <c r="C12" s="6" t="s">
        <v>20</v>
      </c>
      <c r="D12" s="24" t="s">
        <v>24</v>
      </c>
      <c r="E12" s="24" t="s">
        <v>24</v>
      </c>
      <c r="F12" s="24" t="s">
        <v>24</v>
      </c>
      <c r="G12" s="24">
        <v>5</v>
      </c>
      <c r="H12" s="24">
        <v>7</v>
      </c>
      <c r="I12" s="24">
        <v>9</v>
      </c>
      <c r="J12" s="24">
        <v>3</v>
      </c>
      <c r="K12" s="6"/>
    </row>
    <row r="13" spans="1:11" x14ac:dyDescent="0.2">
      <c r="A13" s="5"/>
      <c r="B13" s="6" t="s">
        <v>21</v>
      </c>
      <c r="C13" s="6" t="s">
        <v>22</v>
      </c>
      <c r="D13" s="24">
        <f t="shared" ref="D13:J13" si="0">D16+D26+D27+D30+D36</f>
        <v>5047.2245197835409</v>
      </c>
      <c r="E13" s="24">
        <f t="shared" si="0"/>
        <v>7011.8822825032566</v>
      </c>
      <c r="F13" s="24">
        <f t="shared" si="0"/>
        <v>6390.4080017182814</v>
      </c>
      <c r="G13" s="24">
        <f t="shared" si="0"/>
        <v>5632.0231942975643</v>
      </c>
      <c r="H13" s="24">
        <f t="shared" si="0"/>
        <v>5716.5851126869866</v>
      </c>
      <c r="I13" s="24">
        <f t="shared" si="0"/>
        <v>6047.0981054929543</v>
      </c>
      <c r="J13" s="24">
        <f t="shared" si="0"/>
        <v>7171.2465339999999</v>
      </c>
      <c r="K13" s="5"/>
    </row>
    <row r="14" spans="1:11" x14ac:dyDescent="0.2">
      <c r="A14" s="5"/>
      <c r="B14" s="6" t="s">
        <v>21</v>
      </c>
      <c r="C14" s="6" t="s">
        <v>23</v>
      </c>
      <c r="D14" s="24"/>
      <c r="E14" s="24"/>
      <c r="F14" s="24"/>
      <c r="G14" s="24"/>
      <c r="H14" s="24"/>
      <c r="I14" s="24"/>
      <c r="J14" s="24"/>
      <c r="K14" s="5"/>
    </row>
    <row r="15" spans="1:11" x14ac:dyDescent="0.2">
      <c r="A15" s="5"/>
      <c r="B15" s="6" t="s">
        <v>21</v>
      </c>
      <c r="C15" s="6" t="s">
        <v>25</v>
      </c>
      <c r="D15" s="24"/>
      <c r="E15" s="24"/>
      <c r="F15" s="24"/>
      <c r="G15" s="24"/>
      <c r="H15" s="24"/>
      <c r="I15" s="24"/>
      <c r="J15" s="24"/>
      <c r="K15" s="5"/>
    </row>
    <row r="16" spans="1:11" x14ac:dyDescent="0.2">
      <c r="A16" s="5"/>
      <c r="B16" s="6" t="s">
        <v>21</v>
      </c>
      <c r="C16" s="6" t="s">
        <v>26</v>
      </c>
      <c r="D16" s="24">
        <f>D17+D18+D23</f>
        <v>1274.5070075925926</v>
      </c>
      <c r="E16" s="24">
        <f>E17+E18+E23</f>
        <v>2188.1225941169992</v>
      </c>
      <c r="F16" s="24">
        <f t="shared" ref="F16:J16" si="1">F17+F18+F23</f>
        <v>2181.7795899431694</v>
      </c>
      <c r="G16" s="24">
        <f t="shared" si="1"/>
        <v>2416.2330452290767</v>
      </c>
      <c r="H16" s="24">
        <f t="shared" si="1"/>
        <v>2451.5060578569864</v>
      </c>
      <c r="I16" s="24">
        <f t="shared" si="1"/>
        <v>2652.4835264929538</v>
      </c>
      <c r="J16" s="24">
        <f t="shared" si="1"/>
        <v>3343.073864</v>
      </c>
      <c r="K16" s="5"/>
    </row>
    <row r="17" spans="1:11" x14ac:dyDescent="0.2">
      <c r="A17" s="5"/>
      <c r="B17" s="6" t="s">
        <v>21</v>
      </c>
      <c r="C17" s="6" t="s">
        <v>27</v>
      </c>
      <c r="D17" s="24">
        <v>803.0913365925926</v>
      </c>
      <c r="E17" s="24">
        <v>1283.6672591169993</v>
      </c>
      <c r="F17" s="24">
        <v>1207.3480052765028</v>
      </c>
      <c r="G17" s="24">
        <v>943.09281863256047</v>
      </c>
      <c r="H17" s="24">
        <v>829.37718996998649</v>
      </c>
      <c r="I17" s="24">
        <v>677.61091991395381</v>
      </c>
      <c r="J17" s="24">
        <v>621.28115300000002</v>
      </c>
      <c r="K17" s="5"/>
    </row>
    <row r="18" spans="1:11" x14ac:dyDescent="0.2">
      <c r="A18" s="5"/>
      <c r="B18" s="6" t="s">
        <v>21</v>
      </c>
      <c r="C18" s="6" t="s">
        <v>28</v>
      </c>
      <c r="D18" s="26">
        <v>471.41567100000003</v>
      </c>
      <c r="E18" s="26">
        <v>854.17345899999998</v>
      </c>
      <c r="F18" s="26">
        <v>486.66481099999999</v>
      </c>
      <c r="G18" s="26">
        <v>322.55238399999996</v>
      </c>
      <c r="H18" s="26">
        <v>223.50475399999999</v>
      </c>
      <c r="I18" s="26">
        <v>86.644244999999998</v>
      </c>
      <c r="J18" s="26">
        <v>7.1486720000000012</v>
      </c>
      <c r="K18" s="5"/>
    </row>
    <row r="19" spans="1:11" x14ac:dyDescent="0.2">
      <c r="A19" s="5"/>
      <c r="B19" s="6" t="s">
        <v>21</v>
      </c>
      <c r="C19" s="6" t="s">
        <v>30</v>
      </c>
      <c r="D19" s="24"/>
      <c r="E19" s="24"/>
      <c r="F19" s="24"/>
      <c r="G19" s="24"/>
      <c r="H19" s="24"/>
      <c r="I19" s="24"/>
      <c r="J19" s="24"/>
      <c r="K19" s="5"/>
    </row>
    <row r="20" spans="1:11" x14ac:dyDescent="0.2">
      <c r="A20" s="5"/>
      <c r="B20" s="6" t="s">
        <v>21</v>
      </c>
      <c r="C20" s="6" t="s">
        <v>32</v>
      </c>
      <c r="D20" s="24"/>
      <c r="E20" s="24"/>
      <c r="F20" s="24"/>
      <c r="G20" s="24"/>
      <c r="H20" s="24"/>
      <c r="I20" s="24"/>
      <c r="J20" s="24"/>
      <c r="K20" s="5"/>
    </row>
    <row r="21" spans="1:11" x14ac:dyDescent="0.2">
      <c r="A21" s="5"/>
      <c r="B21" s="6" t="s">
        <v>21</v>
      </c>
      <c r="C21" s="6" t="s">
        <v>33</v>
      </c>
      <c r="D21" s="24"/>
      <c r="E21" s="24"/>
      <c r="F21" s="24"/>
      <c r="G21" s="24"/>
      <c r="H21" s="24"/>
      <c r="I21" s="24"/>
      <c r="J21" s="24"/>
      <c r="K21" s="5"/>
    </row>
    <row r="22" spans="1:11" x14ac:dyDescent="0.2">
      <c r="A22" s="5"/>
      <c r="B22" s="6" t="s">
        <v>21</v>
      </c>
      <c r="C22" s="6" t="s">
        <v>34</v>
      </c>
      <c r="D22" s="24"/>
      <c r="E22" s="24"/>
      <c r="F22" s="24"/>
      <c r="G22" s="24"/>
      <c r="H22" s="24"/>
      <c r="I22" s="24"/>
      <c r="J22" s="24"/>
      <c r="K22" s="5"/>
    </row>
    <row r="23" spans="1:11" x14ac:dyDescent="0.2">
      <c r="A23" s="5"/>
      <c r="B23" s="6" t="s">
        <v>21</v>
      </c>
      <c r="C23" s="6" t="s">
        <v>35</v>
      </c>
      <c r="D23" s="24"/>
      <c r="E23" s="24">
        <v>50.281875999999997</v>
      </c>
      <c r="F23" s="24">
        <v>487.76677366666661</v>
      </c>
      <c r="G23" s="24">
        <v>1150.5878425965161</v>
      </c>
      <c r="H23" s="30">
        <v>1398.624113887</v>
      </c>
      <c r="I23" s="30">
        <v>1888.228361579</v>
      </c>
      <c r="J23" s="30">
        <v>2714.6440389999998</v>
      </c>
      <c r="K23" s="6"/>
    </row>
    <row r="24" spans="1:11" x14ac:dyDescent="0.2">
      <c r="A24" s="5"/>
      <c r="B24" s="6" t="s">
        <v>21</v>
      </c>
      <c r="C24" s="6" t="s">
        <v>37</v>
      </c>
      <c r="D24" s="24"/>
      <c r="E24" s="24"/>
      <c r="F24" s="24"/>
      <c r="G24" s="24"/>
      <c r="H24" s="24"/>
      <c r="I24" s="24"/>
      <c r="J24" s="24"/>
      <c r="K24" s="5"/>
    </row>
    <row r="25" spans="1:11" x14ac:dyDescent="0.2">
      <c r="A25" s="5"/>
      <c r="B25" s="6" t="s">
        <v>21</v>
      </c>
      <c r="C25" s="6" t="s">
        <v>39</v>
      </c>
      <c r="D25" s="24"/>
      <c r="E25" s="24"/>
      <c r="F25" s="24"/>
      <c r="G25" s="24"/>
      <c r="H25" s="24"/>
      <c r="I25" s="24"/>
      <c r="J25" s="24"/>
      <c r="K25" s="5"/>
    </row>
    <row r="26" spans="1:11" x14ac:dyDescent="0.2">
      <c r="A26" s="5"/>
      <c r="B26" s="6" t="s">
        <v>21</v>
      </c>
      <c r="C26" s="6" t="s">
        <v>41</v>
      </c>
      <c r="D26" s="24">
        <v>0.54374400000000001</v>
      </c>
      <c r="E26" s="24">
        <v>1.0736410000000001</v>
      </c>
      <c r="F26" s="24">
        <v>1.0331869999999999</v>
      </c>
      <c r="G26" s="24">
        <v>1.1588519999999998</v>
      </c>
      <c r="H26" s="24">
        <v>1.690812</v>
      </c>
      <c r="I26" s="24">
        <v>1.8745619999999996</v>
      </c>
      <c r="J26" s="24">
        <v>1.0743260000000001</v>
      </c>
      <c r="K26" s="6"/>
    </row>
    <row r="27" spans="1:11" x14ac:dyDescent="0.2">
      <c r="A27" s="5"/>
      <c r="B27" s="6" t="s">
        <v>21</v>
      </c>
      <c r="C27" s="10" t="s">
        <v>42</v>
      </c>
      <c r="D27" s="24">
        <v>3453.1966066902582</v>
      </c>
      <c r="E27" s="24">
        <v>4566.4362222284781</v>
      </c>
      <c r="F27" s="24">
        <v>4130.5635004854166</v>
      </c>
      <c r="G27" s="24">
        <v>3187.3453329447575</v>
      </c>
      <c r="H27" s="24">
        <v>3235.4847143500001</v>
      </c>
      <c r="I27" s="24">
        <v>3358.2073850000002</v>
      </c>
      <c r="J27" s="24">
        <v>3775.7439039999999</v>
      </c>
      <c r="K27" s="6"/>
    </row>
    <row r="28" spans="1:11" x14ac:dyDescent="0.2">
      <c r="A28" s="5"/>
      <c r="B28" s="6" t="s">
        <v>21</v>
      </c>
      <c r="C28" s="6" t="s">
        <v>43</v>
      </c>
      <c r="D28" s="24"/>
      <c r="E28" s="24"/>
      <c r="F28" s="24"/>
      <c r="G28" s="24"/>
      <c r="H28" s="24"/>
      <c r="I28" s="24"/>
      <c r="J28" s="24"/>
      <c r="K28" s="5"/>
    </row>
    <row r="29" spans="1:11" x14ac:dyDescent="0.2">
      <c r="A29" s="5"/>
      <c r="B29" s="6" t="s">
        <v>21</v>
      </c>
      <c r="C29" s="6" t="s">
        <v>44</v>
      </c>
      <c r="D29" s="24"/>
      <c r="E29" s="24"/>
      <c r="F29" s="24"/>
      <c r="G29" s="24"/>
      <c r="H29" s="24"/>
      <c r="I29" s="24"/>
      <c r="J29" s="24"/>
      <c r="K29" s="5"/>
    </row>
    <row r="30" spans="1:11" x14ac:dyDescent="0.2">
      <c r="A30" s="5"/>
      <c r="B30" s="6" t="s">
        <v>21</v>
      </c>
      <c r="C30" s="10" t="s">
        <v>45</v>
      </c>
      <c r="D30" s="24">
        <v>261.46317450069034</v>
      </c>
      <c r="E30" s="24">
        <v>233.9353201577801</v>
      </c>
      <c r="F30" s="24">
        <v>72.66619028969582</v>
      </c>
      <c r="G30" s="24">
        <v>26.708094123730227</v>
      </c>
      <c r="H30" s="24">
        <v>27.685435479999999</v>
      </c>
      <c r="I30" s="24">
        <v>34.395829999999997</v>
      </c>
      <c r="J30" s="24">
        <v>51.317309999999999</v>
      </c>
      <c r="K30" s="6"/>
    </row>
    <row r="31" spans="1:11" x14ac:dyDescent="0.2">
      <c r="A31" s="5"/>
      <c r="B31" s="6" t="s">
        <v>21</v>
      </c>
      <c r="C31" s="6" t="s">
        <v>46</v>
      </c>
      <c r="D31" s="24"/>
      <c r="E31" s="24"/>
      <c r="F31" s="24"/>
      <c r="G31" s="24"/>
      <c r="H31" s="24"/>
      <c r="I31" s="24"/>
      <c r="J31" s="24"/>
      <c r="K31" s="5"/>
    </row>
    <row r="32" spans="1:11" x14ac:dyDescent="0.2">
      <c r="A32" s="5"/>
      <c r="B32" s="6" t="s">
        <v>21</v>
      </c>
      <c r="C32" s="6" t="s">
        <v>47</v>
      </c>
      <c r="D32" s="24"/>
      <c r="E32" s="24"/>
      <c r="F32" s="24"/>
      <c r="G32" s="24"/>
      <c r="H32" s="24"/>
      <c r="I32" s="24"/>
      <c r="J32" s="24"/>
      <c r="K32" s="5"/>
    </row>
    <row r="33" spans="1:11" x14ac:dyDescent="0.2">
      <c r="A33" s="5"/>
      <c r="B33" s="6" t="s">
        <v>21</v>
      </c>
      <c r="C33" s="10" t="s">
        <v>48</v>
      </c>
      <c r="D33" s="24"/>
      <c r="E33" s="24"/>
      <c r="F33" s="24"/>
      <c r="G33" s="24"/>
      <c r="H33" s="24"/>
      <c r="I33" s="24"/>
      <c r="J33" s="24"/>
      <c r="K33" s="6"/>
    </row>
    <row r="34" spans="1:11" x14ac:dyDescent="0.2">
      <c r="A34" s="5"/>
      <c r="B34" s="6" t="s">
        <v>21</v>
      </c>
      <c r="C34" s="6" t="s">
        <v>50</v>
      </c>
      <c r="D34" s="24"/>
      <c r="E34" s="24"/>
      <c r="F34" s="24"/>
      <c r="G34" s="24"/>
      <c r="H34" s="24"/>
      <c r="I34" s="24"/>
      <c r="J34" s="24"/>
      <c r="K34" s="5"/>
    </row>
    <row r="35" spans="1:11" x14ac:dyDescent="0.2">
      <c r="A35" s="5"/>
      <c r="B35" s="6" t="s">
        <v>21</v>
      </c>
      <c r="C35" s="6" t="s">
        <v>51</v>
      </c>
      <c r="D35" s="24"/>
      <c r="E35" s="24"/>
      <c r="F35" s="24"/>
      <c r="G35" s="24"/>
      <c r="H35" s="24"/>
      <c r="I35" s="24"/>
      <c r="J35" s="24"/>
      <c r="K35" s="5"/>
    </row>
    <row r="36" spans="1:11" x14ac:dyDescent="0.2">
      <c r="A36" s="5"/>
      <c r="B36" s="6" t="s">
        <v>21</v>
      </c>
      <c r="C36" s="10" t="s">
        <v>52</v>
      </c>
      <c r="D36" s="24">
        <v>57.513987</v>
      </c>
      <c r="E36" s="24">
        <v>22.314505</v>
      </c>
      <c r="F36" s="24">
        <v>4.3655339999999994</v>
      </c>
      <c r="G36" s="24">
        <v>0.57786999999999999</v>
      </c>
      <c r="H36" s="24">
        <v>0.21809299999999998</v>
      </c>
      <c r="I36" s="24">
        <v>0.13680199999999998</v>
      </c>
      <c r="J36" s="24">
        <v>3.7130000000000003E-2</v>
      </c>
      <c r="K36" s="6"/>
    </row>
    <row r="37" spans="1:11" x14ac:dyDescent="0.2">
      <c r="A37" s="5"/>
      <c r="B37" s="6" t="s">
        <v>21</v>
      </c>
      <c r="C37" s="6" t="s">
        <v>53</v>
      </c>
      <c r="D37" s="24"/>
      <c r="E37" s="24"/>
      <c r="F37" s="24"/>
      <c r="G37" s="24"/>
      <c r="H37" s="24"/>
      <c r="I37" s="24"/>
      <c r="J37" s="24"/>
      <c r="K37" s="5"/>
    </row>
    <row r="38" spans="1:11" x14ac:dyDescent="0.2">
      <c r="A38" s="5"/>
      <c r="B38" s="6" t="s">
        <v>21</v>
      </c>
      <c r="C38" s="6" t="s">
        <v>54</v>
      </c>
      <c r="D38" s="24"/>
      <c r="E38" s="24"/>
      <c r="F38" s="24"/>
      <c r="G38" s="24"/>
      <c r="H38" s="24"/>
      <c r="I38" s="24"/>
      <c r="J38" s="24"/>
      <c r="K38" s="5"/>
    </row>
    <row r="39" spans="1:11" x14ac:dyDescent="0.2">
      <c r="A39" s="5"/>
      <c r="B39" s="6" t="s">
        <v>21</v>
      </c>
      <c r="C39" s="6" t="s">
        <v>55</v>
      </c>
      <c r="D39" s="24"/>
      <c r="E39" s="24"/>
      <c r="F39" s="24"/>
      <c r="G39" s="24"/>
      <c r="H39" s="24"/>
      <c r="I39" s="24"/>
      <c r="J39" s="24"/>
      <c r="K39" s="5"/>
    </row>
    <row r="40" spans="1:11" x14ac:dyDescent="0.2">
      <c r="A40" s="5"/>
      <c r="B40" s="6" t="s">
        <v>56</v>
      </c>
      <c r="C40" s="6" t="s">
        <v>57</v>
      </c>
      <c r="D40" s="26">
        <f t="shared" ref="D40:J40" si="2">D16</f>
        <v>1274.5070075925926</v>
      </c>
      <c r="E40" s="26">
        <f t="shared" si="2"/>
        <v>2188.1225941169992</v>
      </c>
      <c r="F40" s="26">
        <f t="shared" si="2"/>
        <v>2181.7795899431694</v>
      </c>
      <c r="G40" s="26">
        <f t="shared" si="2"/>
        <v>2416.2330452290767</v>
      </c>
      <c r="H40" s="26">
        <f t="shared" si="2"/>
        <v>2451.5060578569864</v>
      </c>
      <c r="I40" s="26">
        <f t="shared" si="2"/>
        <v>2652.4835264929538</v>
      </c>
      <c r="J40" s="26">
        <f t="shared" si="2"/>
        <v>3343.073864</v>
      </c>
      <c r="K40" s="5"/>
    </row>
    <row r="41" spans="1:11" x14ac:dyDescent="0.2">
      <c r="A41" s="5"/>
      <c r="B41" s="6" t="s">
        <v>56</v>
      </c>
      <c r="C41" s="6" t="s">
        <v>58</v>
      </c>
      <c r="D41" s="24">
        <v>5.8100000000000003E-4</v>
      </c>
      <c r="E41" s="24">
        <v>3.28E-4</v>
      </c>
      <c r="F41" s="24">
        <v>1.4899999999999999E-4</v>
      </c>
      <c r="G41" s="24">
        <v>1.12E-4</v>
      </c>
      <c r="H41" s="24">
        <v>1.12E-4</v>
      </c>
      <c r="I41" s="24">
        <v>1.12E-4</v>
      </c>
      <c r="J41" s="24">
        <v>8.6000000000000003E-5</v>
      </c>
      <c r="K41" s="5" t="s">
        <v>205</v>
      </c>
    </row>
    <row r="42" spans="1:11" x14ac:dyDescent="0.2">
      <c r="A42" s="5"/>
      <c r="B42" s="6" t="s">
        <v>56</v>
      </c>
      <c r="C42" s="6" t="s">
        <v>59</v>
      </c>
      <c r="D42" s="24">
        <f>+D27+D30</f>
        <v>3714.6597811909487</v>
      </c>
      <c r="E42" s="24">
        <f t="shared" ref="E42:J42" si="3">+E27+E30</f>
        <v>4800.3715423862577</v>
      </c>
      <c r="F42" s="24">
        <f t="shared" si="3"/>
        <v>4203.2296907751124</v>
      </c>
      <c r="G42" s="24">
        <f t="shared" si="3"/>
        <v>3214.0534270684875</v>
      </c>
      <c r="H42" s="24">
        <f t="shared" si="3"/>
        <v>3263.1701498299999</v>
      </c>
      <c r="I42" s="24">
        <f t="shared" si="3"/>
        <v>3392.6032150000001</v>
      </c>
      <c r="J42" s="24">
        <f t="shared" si="3"/>
        <v>3827.0612139999998</v>
      </c>
      <c r="K42" s="5"/>
    </row>
    <row r="43" spans="1:11" x14ac:dyDescent="0.2">
      <c r="A43" s="5"/>
      <c r="B43" s="6" t="s">
        <v>56</v>
      </c>
      <c r="C43" s="6" t="s">
        <v>61</v>
      </c>
      <c r="D43" s="24"/>
      <c r="E43" s="24"/>
      <c r="F43" s="24"/>
      <c r="G43" s="24"/>
      <c r="H43" s="24"/>
      <c r="I43" s="24"/>
      <c r="J43" s="24"/>
      <c r="K43" s="5"/>
    </row>
    <row r="44" spans="1:11" x14ac:dyDescent="0.2">
      <c r="A44" s="5"/>
      <c r="B44" s="6" t="s">
        <v>56</v>
      </c>
      <c r="C44" s="6" t="s">
        <v>63</v>
      </c>
      <c r="D44" s="24"/>
      <c r="E44" s="24"/>
      <c r="F44" s="24"/>
      <c r="G44" s="24"/>
      <c r="H44" s="24"/>
      <c r="I44" s="24"/>
      <c r="J44" s="24"/>
      <c r="K44" s="5"/>
    </row>
    <row r="45" spans="1:11" x14ac:dyDescent="0.2">
      <c r="A45" s="5"/>
      <c r="B45" s="6" t="s">
        <v>65</v>
      </c>
      <c r="C45" s="6" t="s">
        <v>66</v>
      </c>
      <c r="D45" s="24"/>
      <c r="E45" s="24">
        <f t="shared" ref="E45:J45" si="4">E48+E58+E59+E62+E68</f>
        <v>12067.605048334384</v>
      </c>
      <c r="F45" s="24">
        <f t="shared" si="4"/>
        <v>68294.557568903474</v>
      </c>
      <c r="G45" s="24">
        <f t="shared" si="4"/>
        <v>52499.890123079844</v>
      </c>
      <c r="H45" s="24">
        <f t="shared" si="4"/>
        <v>78151.427245037034</v>
      </c>
      <c r="I45" s="24">
        <f t="shared" si="4"/>
        <v>111992.86348818478</v>
      </c>
      <c r="J45" s="24">
        <f t="shared" si="4"/>
        <v>126649.5407989027</v>
      </c>
      <c r="K45" s="5"/>
    </row>
    <row r="46" spans="1:11" x14ac:dyDescent="0.2">
      <c r="A46" s="5"/>
      <c r="B46" s="6" t="s">
        <v>65</v>
      </c>
      <c r="C46" s="6" t="s">
        <v>23</v>
      </c>
      <c r="D46" s="24"/>
      <c r="E46" s="24"/>
      <c r="F46" s="24"/>
      <c r="G46" s="24"/>
      <c r="H46" s="24"/>
      <c r="I46" s="24"/>
      <c r="J46" s="24"/>
      <c r="K46" s="5"/>
    </row>
    <row r="47" spans="1:11" x14ac:dyDescent="0.2">
      <c r="A47" s="5"/>
      <c r="B47" s="6" t="s">
        <v>65</v>
      </c>
      <c r="C47" s="6" t="s">
        <v>25</v>
      </c>
      <c r="D47" s="24"/>
      <c r="E47" s="24"/>
      <c r="F47" s="24"/>
      <c r="G47" s="24"/>
      <c r="H47" s="24"/>
      <c r="I47" s="24"/>
      <c r="J47" s="24"/>
      <c r="K47" s="5"/>
    </row>
    <row r="48" spans="1:11" x14ac:dyDescent="0.2">
      <c r="A48" s="5"/>
      <c r="B48" s="6" t="s">
        <v>65</v>
      </c>
      <c r="C48" s="6" t="s">
        <v>26</v>
      </c>
      <c r="D48" s="24"/>
      <c r="E48" s="24">
        <f t="shared" ref="E48:J48" si="5">E49+E50+E55</f>
        <v>7736.216120384297</v>
      </c>
      <c r="F48" s="24">
        <f t="shared" si="5"/>
        <v>53777.750805849581</v>
      </c>
      <c r="G48" s="24">
        <f t="shared" si="5"/>
        <v>43826.770428093732</v>
      </c>
      <c r="H48" s="24">
        <f t="shared" si="5"/>
        <v>67102.79801565352</v>
      </c>
      <c r="I48" s="24">
        <f t="shared" si="5"/>
        <v>93782.701297672422</v>
      </c>
      <c r="J48" s="24">
        <f t="shared" si="5"/>
        <v>107376.52073902823</v>
      </c>
      <c r="K48" s="5"/>
    </row>
    <row r="49" spans="1:11" x14ac:dyDescent="0.2">
      <c r="A49" s="5"/>
      <c r="B49" s="6" t="s">
        <v>65</v>
      </c>
      <c r="C49" s="6" t="s">
        <v>27</v>
      </c>
      <c r="D49" s="24"/>
      <c r="E49" s="24">
        <v>7137.4480254537311</v>
      </c>
      <c r="F49" s="24">
        <v>33432.938236700196</v>
      </c>
      <c r="G49" s="24">
        <v>28344.605935221301</v>
      </c>
      <c r="H49" s="24">
        <v>42782.348205106922</v>
      </c>
      <c r="I49" s="24">
        <v>51122.220003107279</v>
      </c>
      <c r="J49" s="24">
        <v>51918.539333277266</v>
      </c>
      <c r="K49" s="5"/>
    </row>
    <row r="50" spans="1:11" x14ac:dyDescent="0.2">
      <c r="A50" s="5"/>
      <c r="B50" s="6" t="s">
        <v>65</v>
      </c>
      <c r="C50" s="6" t="s">
        <v>28</v>
      </c>
      <c r="D50" s="24"/>
      <c r="E50" s="24">
        <v>4.2464759305659729</v>
      </c>
      <c r="F50" s="24">
        <v>14716.660125305458</v>
      </c>
      <c r="G50" s="24">
        <v>8983.0588442026292</v>
      </c>
      <c r="H50" s="24">
        <v>11702.082760787105</v>
      </c>
      <c r="I50" s="24">
        <v>11389.076962307579</v>
      </c>
      <c r="J50" s="24">
        <v>1755.3829739420553</v>
      </c>
      <c r="K50" s="5"/>
    </row>
    <row r="51" spans="1:11" x14ac:dyDescent="0.2">
      <c r="A51" s="5"/>
      <c r="B51" s="6" t="s">
        <v>65</v>
      </c>
      <c r="C51" s="6" t="s">
        <v>30</v>
      </c>
      <c r="D51" s="24"/>
      <c r="E51" s="24"/>
      <c r="F51" s="24"/>
      <c r="G51" s="24"/>
      <c r="H51" s="24"/>
      <c r="I51" s="24"/>
      <c r="J51" s="24"/>
      <c r="K51" s="5"/>
    </row>
    <row r="52" spans="1:11" x14ac:dyDescent="0.2">
      <c r="A52" s="5"/>
      <c r="B52" s="6" t="s">
        <v>65</v>
      </c>
      <c r="C52" s="6" t="s">
        <v>32</v>
      </c>
      <c r="D52" s="24"/>
      <c r="E52" s="24"/>
      <c r="F52" s="24"/>
      <c r="G52" s="24"/>
      <c r="H52" s="24"/>
      <c r="I52" s="24"/>
      <c r="J52" s="24"/>
      <c r="K52" s="5"/>
    </row>
    <row r="53" spans="1:11" x14ac:dyDescent="0.2">
      <c r="A53" s="5"/>
      <c r="B53" s="6" t="s">
        <v>65</v>
      </c>
      <c r="C53" s="6" t="s">
        <v>33</v>
      </c>
      <c r="D53" s="24"/>
      <c r="E53" s="24"/>
      <c r="F53" s="24"/>
      <c r="G53" s="24"/>
      <c r="H53" s="24"/>
      <c r="I53" s="24"/>
      <c r="J53" s="24"/>
      <c r="K53" s="5"/>
    </row>
    <row r="54" spans="1:11" x14ac:dyDescent="0.2">
      <c r="A54" s="5"/>
      <c r="B54" s="6" t="s">
        <v>65</v>
      </c>
      <c r="C54" s="6" t="s">
        <v>34</v>
      </c>
      <c r="D54" s="24"/>
      <c r="E54" s="24"/>
      <c r="F54" s="24"/>
      <c r="G54" s="24"/>
      <c r="H54" s="24"/>
      <c r="I54" s="24"/>
      <c r="J54" s="24"/>
      <c r="K54" s="5"/>
    </row>
    <row r="55" spans="1:11" x14ac:dyDescent="0.2">
      <c r="A55" s="5"/>
      <c r="B55" s="6" t="s">
        <v>65</v>
      </c>
      <c r="C55" s="6" t="s">
        <v>35</v>
      </c>
      <c r="D55" s="24"/>
      <c r="E55" s="24">
        <v>594.52161899999999</v>
      </c>
      <c r="F55" s="24">
        <v>5628.1524438439292</v>
      </c>
      <c r="G55" s="24">
        <v>6499.105648669798</v>
      </c>
      <c r="H55" s="24">
        <v>12618.367049759499</v>
      </c>
      <c r="I55" s="24">
        <v>31271.40433225756</v>
      </c>
      <c r="J55" s="24">
        <v>53702.598431808903</v>
      </c>
      <c r="K55" s="6"/>
    </row>
    <row r="56" spans="1:11" x14ac:dyDescent="0.2">
      <c r="A56" s="5"/>
      <c r="B56" s="6" t="s">
        <v>65</v>
      </c>
      <c r="C56" s="6" t="s">
        <v>37</v>
      </c>
      <c r="D56" s="24"/>
      <c r="E56" s="24"/>
      <c r="F56" s="24"/>
      <c r="G56" s="24"/>
      <c r="H56" s="24"/>
      <c r="I56" s="24"/>
      <c r="J56" s="24"/>
      <c r="K56" s="5"/>
    </row>
    <row r="57" spans="1:11" x14ac:dyDescent="0.2">
      <c r="A57" s="5"/>
      <c r="B57" s="6" t="s">
        <v>65</v>
      </c>
      <c r="C57" s="6" t="s">
        <v>39</v>
      </c>
      <c r="D57" s="24"/>
      <c r="E57" s="24"/>
      <c r="F57" s="24"/>
      <c r="G57" s="24"/>
      <c r="H57" s="24"/>
      <c r="I57" s="24"/>
      <c r="J57" s="24"/>
      <c r="K57" s="5"/>
    </row>
    <row r="58" spans="1:11" x14ac:dyDescent="0.2">
      <c r="A58" s="5"/>
      <c r="B58" s="6" t="s">
        <v>65</v>
      </c>
      <c r="C58" s="6" t="s">
        <v>41</v>
      </c>
      <c r="D58" s="24"/>
      <c r="E58" s="24">
        <v>55.221528295634577</v>
      </c>
      <c r="F58" s="24">
        <v>450.26969678297223</v>
      </c>
      <c r="G58" s="24">
        <v>329.66230016439334</v>
      </c>
      <c r="H58" s="24">
        <v>329.21372209719397</v>
      </c>
      <c r="I58" s="24">
        <v>377.78324663508369</v>
      </c>
      <c r="J58" s="24">
        <v>154.16764352387119</v>
      </c>
      <c r="K58" s="6"/>
    </row>
    <row r="59" spans="1:11" x14ac:dyDescent="0.2">
      <c r="A59" s="5"/>
      <c r="B59" s="6" t="s">
        <v>65</v>
      </c>
      <c r="C59" s="10" t="s">
        <v>42</v>
      </c>
      <c r="D59" s="24"/>
      <c r="E59" s="24">
        <v>3355.469907341761</v>
      </c>
      <c r="F59" s="24">
        <v>11884.650800973819</v>
      </c>
      <c r="G59" s="24">
        <v>7530.7440370743207</v>
      </c>
      <c r="H59" s="24">
        <v>9417.0567949918914</v>
      </c>
      <c r="I59" s="24">
        <v>16032.982889925899</v>
      </c>
      <c r="J59" s="24">
        <v>17309.051128554536</v>
      </c>
      <c r="K59" s="6"/>
    </row>
    <row r="60" spans="1:11" x14ac:dyDescent="0.2">
      <c r="A60" s="5"/>
      <c r="B60" s="6" t="s">
        <v>65</v>
      </c>
      <c r="C60" s="10" t="s">
        <v>43</v>
      </c>
      <c r="D60" s="24"/>
      <c r="E60" s="24"/>
      <c r="F60" s="24"/>
      <c r="G60" s="24"/>
      <c r="H60" s="24"/>
      <c r="I60" s="24"/>
      <c r="J60" s="24"/>
      <c r="K60" s="5"/>
    </row>
    <row r="61" spans="1:11" x14ac:dyDescent="0.2">
      <c r="A61" s="5"/>
      <c r="B61" s="6" t="s">
        <v>65</v>
      </c>
      <c r="C61" s="10" t="s">
        <v>44</v>
      </c>
      <c r="D61" s="24"/>
      <c r="E61" s="24"/>
      <c r="F61" s="24"/>
      <c r="G61" s="24"/>
      <c r="H61" s="24"/>
      <c r="I61" s="24"/>
      <c r="J61" s="24"/>
      <c r="K61" s="5"/>
    </row>
    <row r="62" spans="1:11" x14ac:dyDescent="0.2">
      <c r="A62" s="5"/>
      <c r="B62" s="6" t="s">
        <v>65</v>
      </c>
      <c r="C62" s="10" t="s">
        <v>45</v>
      </c>
      <c r="D62" s="24"/>
      <c r="E62" s="24">
        <v>236.69028834701737</v>
      </c>
      <c r="F62" s="24">
        <v>265.47182122452176</v>
      </c>
      <c r="G62" s="24">
        <v>220.19731982145831</v>
      </c>
      <c r="H62" s="24">
        <v>467.76515586503814</v>
      </c>
      <c r="I62" s="24">
        <v>790.21006825692575</v>
      </c>
      <c r="J62" s="24">
        <v>1110.289459827359</v>
      </c>
      <c r="K62" s="6"/>
    </row>
    <row r="63" spans="1:11" x14ac:dyDescent="0.2">
      <c r="A63" s="5"/>
      <c r="B63" s="6" t="s">
        <v>65</v>
      </c>
      <c r="C63" s="10" t="s">
        <v>46</v>
      </c>
      <c r="D63" s="24"/>
      <c r="E63" s="24"/>
      <c r="F63" s="24"/>
      <c r="G63" s="24"/>
      <c r="H63" s="24"/>
      <c r="I63" s="24"/>
      <c r="J63" s="24"/>
      <c r="K63" s="5"/>
    </row>
    <row r="64" spans="1:11" x14ac:dyDescent="0.2">
      <c r="A64" s="5"/>
      <c r="B64" s="6" t="s">
        <v>65</v>
      </c>
      <c r="C64" s="10" t="s">
        <v>47</v>
      </c>
      <c r="D64" s="24"/>
      <c r="E64" s="24"/>
      <c r="F64" s="24"/>
      <c r="G64" s="24"/>
      <c r="H64" s="24"/>
      <c r="I64" s="24"/>
      <c r="J64" s="24"/>
      <c r="K64" s="6"/>
    </row>
    <row r="65" spans="1:11" x14ac:dyDescent="0.2">
      <c r="A65" s="5"/>
      <c r="B65" s="6" t="s">
        <v>65</v>
      </c>
      <c r="C65" s="10" t="s">
        <v>48</v>
      </c>
      <c r="D65" s="24"/>
      <c r="E65" s="24"/>
      <c r="F65" s="24"/>
      <c r="G65" s="24"/>
      <c r="H65" s="24"/>
      <c r="I65" s="24"/>
      <c r="J65" s="24"/>
      <c r="K65" s="6"/>
    </row>
    <row r="66" spans="1:11" x14ac:dyDescent="0.2">
      <c r="A66" s="5"/>
      <c r="B66" s="6" t="s">
        <v>65</v>
      </c>
      <c r="C66" s="10" t="s">
        <v>50</v>
      </c>
      <c r="D66" s="24"/>
      <c r="E66" s="24"/>
      <c r="F66" s="24"/>
      <c r="G66" s="24"/>
      <c r="H66" s="24"/>
      <c r="I66" s="24"/>
      <c r="J66" s="24"/>
      <c r="K66" s="6"/>
    </row>
    <row r="67" spans="1:11" x14ac:dyDescent="0.2">
      <c r="A67" s="5"/>
      <c r="B67" s="6" t="s">
        <v>65</v>
      </c>
      <c r="C67" s="10" t="s">
        <v>51</v>
      </c>
      <c r="D67" s="24"/>
      <c r="E67" s="24"/>
      <c r="F67" s="24"/>
      <c r="G67" s="24"/>
      <c r="H67" s="24"/>
      <c r="I67" s="24"/>
      <c r="J67" s="24"/>
      <c r="K67" s="6"/>
    </row>
    <row r="68" spans="1:11" x14ac:dyDescent="0.2">
      <c r="A68" s="5"/>
      <c r="B68" s="6" t="s">
        <v>65</v>
      </c>
      <c r="C68" s="10" t="s">
        <v>52</v>
      </c>
      <c r="D68" s="24"/>
      <c r="E68" s="24">
        <v>684.00720396567374</v>
      </c>
      <c r="F68" s="24">
        <v>1916.4144440725825</v>
      </c>
      <c r="G68" s="24">
        <v>592.51603792593426</v>
      </c>
      <c r="H68" s="24">
        <v>834.59355642938681</v>
      </c>
      <c r="I68" s="24">
        <v>1009.1859856944444</v>
      </c>
      <c r="J68" s="24">
        <v>699.5118279687</v>
      </c>
      <c r="K68" s="6"/>
    </row>
    <row r="69" spans="1:11" x14ac:dyDescent="0.2">
      <c r="A69" s="5"/>
      <c r="B69" s="6" t="s">
        <v>65</v>
      </c>
      <c r="C69" s="10" t="s">
        <v>53</v>
      </c>
      <c r="D69" s="24"/>
      <c r="E69" s="24"/>
      <c r="F69" s="24"/>
      <c r="G69" s="24"/>
      <c r="H69" s="24"/>
      <c r="I69" s="24"/>
      <c r="J69" s="24"/>
      <c r="K69" s="6"/>
    </row>
    <row r="70" spans="1:11" x14ac:dyDescent="0.2">
      <c r="A70" s="5"/>
      <c r="B70" s="6" t="s">
        <v>65</v>
      </c>
      <c r="C70" s="10" t="s">
        <v>54</v>
      </c>
      <c r="D70" s="24"/>
      <c r="E70" s="24"/>
      <c r="F70" s="24"/>
      <c r="G70" s="24"/>
      <c r="H70" s="24"/>
      <c r="I70" s="24"/>
      <c r="J70" s="24"/>
      <c r="K70" s="52"/>
    </row>
    <row r="71" spans="1:11" x14ac:dyDescent="0.2">
      <c r="A71" s="5"/>
      <c r="B71" s="6" t="s">
        <v>65</v>
      </c>
      <c r="C71" s="10" t="s">
        <v>55</v>
      </c>
      <c r="D71" s="24"/>
      <c r="E71" s="24"/>
      <c r="F71" s="24"/>
      <c r="G71" s="24"/>
      <c r="H71" s="24"/>
      <c r="I71" s="24"/>
      <c r="J71" s="24"/>
      <c r="K71" s="5"/>
    </row>
    <row r="72" spans="1:11" x14ac:dyDescent="0.2">
      <c r="A72" s="5"/>
      <c r="B72" s="6" t="s">
        <v>70</v>
      </c>
      <c r="C72" s="6" t="s">
        <v>57</v>
      </c>
      <c r="D72" s="24"/>
      <c r="E72" s="24">
        <f>+E48</f>
        <v>7736.216120384297</v>
      </c>
      <c r="F72" s="24">
        <f t="shared" ref="F72:J72" si="6">+F48</f>
        <v>53777.750805849581</v>
      </c>
      <c r="G72" s="24">
        <f t="shared" si="6"/>
        <v>43826.770428093732</v>
      </c>
      <c r="H72" s="24">
        <f t="shared" si="6"/>
        <v>67102.79801565352</v>
      </c>
      <c r="I72" s="24">
        <f t="shared" si="6"/>
        <v>93782.701297672422</v>
      </c>
      <c r="J72" s="24">
        <f t="shared" si="6"/>
        <v>107376.52073902823</v>
      </c>
      <c r="K72" s="5"/>
    </row>
    <row r="73" spans="1:11" x14ac:dyDescent="0.2">
      <c r="A73" s="5"/>
      <c r="B73" s="6" t="s">
        <v>70</v>
      </c>
      <c r="C73" s="6" t="s">
        <v>58</v>
      </c>
      <c r="D73" s="24">
        <v>729.21399999999994</v>
      </c>
      <c r="E73" s="24">
        <v>290.47699999999998</v>
      </c>
      <c r="F73" s="24">
        <v>156.13831926</v>
      </c>
      <c r="G73" s="24">
        <v>133.87591255000001</v>
      </c>
      <c r="H73" s="24">
        <v>129.34198068000001</v>
      </c>
      <c r="I73" s="24">
        <v>125.38832297</v>
      </c>
      <c r="J73" s="24">
        <v>84.470962730000011</v>
      </c>
      <c r="K73" s="5" t="s">
        <v>205</v>
      </c>
    </row>
    <row r="74" spans="1:11" x14ac:dyDescent="0.2">
      <c r="A74" s="5"/>
      <c r="B74" s="6" t="s">
        <v>70</v>
      </c>
      <c r="C74" s="6" t="s">
        <v>59</v>
      </c>
      <c r="D74" s="24"/>
      <c r="E74" s="24"/>
      <c r="F74" s="24"/>
      <c r="G74" s="24"/>
      <c r="H74" s="24"/>
      <c r="I74" s="24"/>
      <c r="J74" s="24"/>
      <c r="K74" s="5"/>
    </row>
    <row r="75" spans="1:11" x14ac:dyDescent="0.2">
      <c r="A75" s="5"/>
      <c r="B75" s="6" t="s">
        <v>70</v>
      </c>
      <c r="C75" s="6" t="s">
        <v>61</v>
      </c>
      <c r="D75" s="24"/>
      <c r="E75" s="24"/>
      <c r="F75" s="24"/>
      <c r="G75" s="24"/>
      <c r="H75" s="24"/>
      <c r="I75" s="24"/>
      <c r="J75" s="24"/>
      <c r="K75" s="5"/>
    </row>
    <row r="76" spans="1:11" x14ac:dyDescent="0.2">
      <c r="A76" s="5"/>
      <c r="B76" s="6" t="s">
        <v>70</v>
      </c>
      <c r="C76" s="6" t="s">
        <v>63</v>
      </c>
      <c r="D76" s="30"/>
      <c r="E76" s="30"/>
      <c r="F76" s="30"/>
      <c r="G76" s="30"/>
      <c r="H76" s="30"/>
      <c r="I76" s="30"/>
      <c r="J76" s="30"/>
      <c r="K76" s="5"/>
    </row>
    <row r="77" spans="1:11" x14ac:dyDescent="0.2">
      <c r="A77" s="5"/>
      <c r="B77" s="6" t="s">
        <v>71</v>
      </c>
      <c r="C77" s="6" t="s">
        <v>72</v>
      </c>
      <c r="D77" s="30">
        <v>4.0024069999999998</v>
      </c>
      <c r="E77" s="30">
        <v>9.4371899999999993</v>
      </c>
      <c r="F77" s="30">
        <v>0.90722599999999998</v>
      </c>
      <c r="G77" s="30">
        <v>0.59802900000000003</v>
      </c>
      <c r="H77" s="30">
        <v>0.33376</v>
      </c>
      <c r="I77" s="30">
        <v>0.57098099999999996</v>
      </c>
      <c r="J77" s="30">
        <v>0.707623</v>
      </c>
      <c r="K77" s="5"/>
    </row>
    <row r="78" spans="1:11" x14ac:dyDescent="0.2">
      <c r="A78" s="5"/>
      <c r="B78" s="6" t="s">
        <v>73</v>
      </c>
      <c r="C78" s="6" t="s">
        <v>72</v>
      </c>
      <c r="D78" s="24"/>
      <c r="E78" s="24">
        <v>10501.143359381176</v>
      </c>
      <c r="F78" s="24">
        <v>38685.340243723665</v>
      </c>
      <c r="G78" s="24">
        <v>27481.90889975394</v>
      </c>
      <c r="H78" s="24">
        <v>28135.853245875034</v>
      </c>
      <c r="I78" s="24">
        <v>60869.106670885361</v>
      </c>
      <c r="J78" s="24">
        <v>72498.178238048335</v>
      </c>
      <c r="K78" s="5"/>
    </row>
    <row r="79" spans="1:11" x14ac:dyDescent="0.2">
      <c r="A79" s="5"/>
      <c r="B79" s="6" t="s">
        <v>74</v>
      </c>
      <c r="C79" s="6" t="s">
        <v>75</v>
      </c>
      <c r="D79" s="24"/>
      <c r="E79" s="24"/>
      <c r="F79" s="24"/>
      <c r="G79" s="24"/>
      <c r="H79" s="24"/>
      <c r="I79" s="24"/>
      <c r="J79" s="24"/>
      <c r="K79" s="6"/>
    </row>
    <row r="80" spans="1:11" x14ac:dyDescent="0.2">
      <c r="A80" s="5"/>
      <c r="B80" s="6" t="s">
        <v>74</v>
      </c>
      <c r="C80" s="6" t="s">
        <v>77</v>
      </c>
      <c r="D80" s="24"/>
      <c r="E80" s="24"/>
      <c r="F80" s="24"/>
      <c r="G80" s="24"/>
      <c r="H80" s="24"/>
      <c r="I80" s="24"/>
      <c r="J80" s="24"/>
      <c r="K80" s="5"/>
    </row>
    <row r="81" spans="1:11" x14ac:dyDescent="0.2">
      <c r="A81" s="5"/>
      <c r="B81" s="6" t="s">
        <v>78</v>
      </c>
      <c r="C81" s="6" t="s">
        <v>75</v>
      </c>
      <c r="D81" s="24"/>
      <c r="E81" s="24"/>
      <c r="F81" s="24"/>
      <c r="G81" s="24"/>
      <c r="H81" s="24"/>
      <c r="I81" s="24"/>
      <c r="J81" s="24"/>
      <c r="K81" s="6"/>
    </row>
    <row r="82" spans="1:11" x14ac:dyDescent="0.2">
      <c r="A82" s="5"/>
      <c r="B82" s="6" t="s">
        <v>78</v>
      </c>
      <c r="C82" s="6" t="s">
        <v>77</v>
      </c>
      <c r="D82" s="24"/>
      <c r="E82" s="24"/>
      <c r="F82" s="24"/>
      <c r="G82" s="24"/>
      <c r="H82" s="24"/>
      <c r="I82" s="24"/>
      <c r="J82" s="24"/>
      <c r="K82" s="5"/>
    </row>
    <row r="83" spans="1:11" x14ac:dyDescent="0.2">
      <c r="A83" s="4"/>
      <c r="B83" s="35"/>
      <c r="C83" s="35"/>
      <c r="D83" s="28"/>
      <c r="E83" s="28"/>
      <c r="F83" s="28"/>
      <c r="G83" s="28"/>
      <c r="H83" s="28"/>
      <c r="I83" s="28"/>
      <c r="J83" s="28"/>
      <c r="K83" s="4"/>
    </row>
    <row r="85" spans="1:11" ht="15" x14ac:dyDescent="0.25">
      <c r="A85" s="4"/>
      <c r="B85" s="35"/>
      <c r="C85"/>
      <c r="D85" s="27"/>
      <c r="E85" s="27"/>
      <c r="F85" s="27"/>
      <c r="G85" s="27"/>
      <c r="H85" s="27"/>
      <c r="I85" s="27"/>
      <c r="J85" s="27"/>
      <c r="K85" s="4"/>
    </row>
    <row r="86" spans="1:11" ht="15" x14ac:dyDescent="0.25">
      <c r="A86" s="53"/>
      <c r="B86" s="35"/>
      <c r="C86" s="35"/>
      <c r="D86" s="27"/>
      <c r="E86" s="27"/>
      <c r="F86" s="27"/>
      <c r="G86" s="27"/>
      <c r="H86" s="27"/>
      <c r="I86" s="27"/>
      <c r="J86" s="27"/>
      <c r="K86" s="4"/>
    </row>
    <row r="87" spans="1:11" ht="15" x14ac:dyDescent="0.25">
      <c r="A87" s="54"/>
      <c r="B87" s="35"/>
      <c r="C87" s="35"/>
      <c r="D87" s="27"/>
      <c r="E87" s="27"/>
      <c r="F87" s="27"/>
      <c r="G87" s="27"/>
      <c r="H87" s="27"/>
      <c r="I87" s="27"/>
      <c r="J87" s="27"/>
      <c r="K87" s="4"/>
    </row>
    <row r="88" spans="1:11" ht="15" x14ac:dyDescent="0.25">
      <c r="A88" s="54"/>
      <c r="B88" s="35"/>
      <c r="C88" s="35"/>
      <c r="D88" s="27"/>
      <c r="E88" s="27"/>
      <c r="F88" s="27"/>
      <c r="G88" s="27"/>
      <c r="H88" s="27"/>
      <c r="I88" s="27"/>
      <c r="J88" s="27"/>
      <c r="K88" s="4"/>
    </row>
    <row r="89" spans="1:11" ht="15" x14ac:dyDescent="0.25">
      <c r="A89" s="54"/>
      <c r="B89" s="35"/>
      <c r="C89" s="35"/>
      <c r="D89" s="27"/>
      <c r="E89" s="27"/>
      <c r="F89" s="27"/>
      <c r="G89" s="27"/>
      <c r="H89" s="27"/>
      <c r="I89" s="27"/>
      <c r="J89" s="27"/>
      <c r="K89" s="4"/>
    </row>
    <row r="90" spans="1:11" ht="15" x14ac:dyDescent="0.25">
      <c r="A90" s="54"/>
      <c r="B90" s="35"/>
      <c r="C90" s="35"/>
      <c r="D90" s="27"/>
      <c r="E90" s="27"/>
      <c r="F90" s="27"/>
      <c r="G90" s="27"/>
      <c r="H90" s="27"/>
      <c r="I90" s="27"/>
      <c r="J90" s="27"/>
      <c r="K90" s="4"/>
    </row>
    <row r="91" spans="1:11" ht="15" x14ac:dyDescent="0.25">
      <c r="A91" s="54"/>
      <c r="B91" s="35"/>
      <c r="C91" s="35"/>
      <c r="D91" s="27"/>
      <c r="E91" s="27"/>
      <c r="F91" s="27"/>
      <c r="G91" s="27"/>
      <c r="H91" s="27"/>
      <c r="I91" s="27"/>
      <c r="J91" s="27"/>
      <c r="K91" s="4"/>
    </row>
    <row r="92" spans="1:11" ht="15" x14ac:dyDescent="0.25">
      <c r="A92" s="54"/>
      <c r="B92" s="35"/>
      <c r="C92" s="35"/>
      <c r="D92" s="27"/>
      <c r="E92" s="27"/>
      <c r="F92" s="27"/>
      <c r="G92" s="27"/>
      <c r="H92" s="27"/>
      <c r="I92" s="27"/>
      <c r="J92" s="27"/>
    </row>
    <row r="93" spans="1:11" ht="15" x14ac:dyDescent="0.25">
      <c r="A93" s="54"/>
      <c r="B93" s="35"/>
      <c r="C93" s="35"/>
      <c r="D93" s="27"/>
      <c r="E93" s="27"/>
      <c r="F93" s="27"/>
      <c r="G93" s="27"/>
      <c r="H93" s="27"/>
      <c r="I93" s="27"/>
      <c r="J93" s="2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E2CE4-2049-464A-86FF-9966B24AC384}">
  <sheetPr>
    <pageSetUpPr fitToPage="1"/>
  </sheetPr>
  <dimension ref="A1:K93"/>
  <sheetViews>
    <sheetView showGridLines="0" topLeftCell="C1" zoomScale="85" zoomScaleNormal="85" zoomScaleSheetLayoutView="80" workbookViewId="0">
      <selection activeCell="D1" sqref="D1:J1048576"/>
    </sheetView>
  </sheetViews>
  <sheetFormatPr baseColWidth="10" defaultColWidth="10.7109375" defaultRowHeight="12.75" x14ac:dyDescent="0.2"/>
  <cols>
    <col min="1" max="1" width="9.28515625" style="4" customWidth="1"/>
    <col min="2" max="2" width="64.5703125" style="35" customWidth="1"/>
    <col min="3" max="3" width="78.7109375" style="35" customWidth="1"/>
    <col min="4" max="4" width="14" style="28" customWidth="1"/>
    <col min="5" max="8" width="13.7109375" style="28" bestFit="1" customWidth="1"/>
    <col min="9" max="10" width="14.7109375" style="28" bestFit="1" customWidth="1"/>
    <col min="11" max="11" width="130" style="4" customWidth="1"/>
    <col min="12" max="16384" width="10.7109375" style="4"/>
  </cols>
  <sheetData>
    <row r="1" spans="1:11" x14ac:dyDescent="0.2">
      <c r="A1" s="3" t="s">
        <v>0</v>
      </c>
      <c r="B1" s="3" t="s">
        <v>1</v>
      </c>
      <c r="C1" s="3" t="s">
        <v>2</v>
      </c>
      <c r="D1" s="23">
        <v>2017</v>
      </c>
      <c r="E1" s="23">
        <v>2018</v>
      </c>
      <c r="F1" s="23">
        <v>2019</v>
      </c>
      <c r="G1" s="23">
        <v>2020</v>
      </c>
      <c r="H1" s="23">
        <v>2021</v>
      </c>
      <c r="I1" s="23">
        <v>2022</v>
      </c>
      <c r="J1" s="23">
        <v>2023</v>
      </c>
      <c r="K1" s="7" t="s">
        <v>3</v>
      </c>
    </row>
    <row r="2" spans="1:11" x14ac:dyDescent="0.2">
      <c r="A2" s="5" t="s">
        <v>79</v>
      </c>
      <c r="B2" s="6" t="s">
        <v>4</v>
      </c>
      <c r="C2" s="6" t="s">
        <v>5</v>
      </c>
      <c r="D2" s="26">
        <v>11.181861</v>
      </c>
      <c r="E2" s="26">
        <v>11.347241</v>
      </c>
      <c r="F2" s="26">
        <v>11.512468</v>
      </c>
      <c r="G2" s="26">
        <v>11.677406</v>
      </c>
      <c r="H2" s="26">
        <v>11.841955</v>
      </c>
      <c r="I2" s="26">
        <v>12.006031</v>
      </c>
      <c r="J2" s="26">
        <v>12.169501</v>
      </c>
      <c r="K2" s="5"/>
    </row>
    <row r="3" spans="1:11" x14ac:dyDescent="0.2">
      <c r="A3" s="5" t="s">
        <v>79</v>
      </c>
      <c r="B3" s="6" t="s">
        <v>4</v>
      </c>
      <c r="C3" s="6" t="s">
        <v>6</v>
      </c>
      <c r="D3" s="26">
        <v>7.7320099999999998</v>
      </c>
      <c r="E3" s="26">
        <v>7.8872780000000002</v>
      </c>
      <c r="F3" s="26">
        <v>8.0429239999999993</v>
      </c>
      <c r="G3" s="26">
        <v>8.1879650000000002</v>
      </c>
      <c r="H3" s="26">
        <v>8.3201009999999993</v>
      </c>
      <c r="I3" s="26">
        <v>8.4557169999999999</v>
      </c>
      <c r="J3" s="26">
        <v>8.6116679999999999</v>
      </c>
      <c r="K3" s="5"/>
    </row>
    <row r="4" spans="1:11" x14ac:dyDescent="0.2">
      <c r="A4" s="5" t="s">
        <v>79</v>
      </c>
      <c r="B4" s="6" t="s">
        <v>4</v>
      </c>
      <c r="C4" s="6" t="s">
        <v>7</v>
      </c>
      <c r="D4" s="24">
        <v>37782.028770040197</v>
      </c>
      <c r="E4" s="24">
        <v>40581.289679240523</v>
      </c>
      <c r="F4" s="24">
        <v>41193.393709993485</v>
      </c>
      <c r="G4" s="24">
        <v>36896.82517386281</v>
      </c>
      <c r="H4" s="24">
        <v>40702.728998481711</v>
      </c>
      <c r="I4" s="24">
        <v>44329.042957246056</v>
      </c>
      <c r="J4" s="24">
        <v>45464.373212962477</v>
      </c>
      <c r="K4" s="5" t="s">
        <v>80</v>
      </c>
    </row>
    <row r="5" spans="1:11" x14ac:dyDescent="0.2">
      <c r="A5" s="5" t="s">
        <v>79</v>
      </c>
      <c r="B5" s="6" t="s">
        <v>4</v>
      </c>
      <c r="C5" s="6" t="s">
        <v>9</v>
      </c>
      <c r="D5" s="30">
        <v>2.7146683422835105</v>
      </c>
      <c r="E5" s="30">
        <v>1.5070667893564815</v>
      </c>
      <c r="F5" s="30">
        <v>1.469044085953386</v>
      </c>
      <c r="G5" s="30">
        <v>0.67047200829863929</v>
      </c>
      <c r="H5" s="30">
        <v>0.90095045869196255</v>
      </c>
      <c r="I5" s="30">
        <v>3.122868200203488</v>
      </c>
      <c r="J5" s="30">
        <v>2.1183253414378767</v>
      </c>
      <c r="K5" s="5" t="s">
        <v>81</v>
      </c>
    </row>
    <row r="6" spans="1:11" x14ac:dyDescent="0.2">
      <c r="A6" s="5" t="s">
        <v>79</v>
      </c>
      <c r="B6" s="6" t="s">
        <v>4</v>
      </c>
      <c r="C6" s="6" t="s">
        <v>11</v>
      </c>
      <c r="D6" s="30">
        <v>6.86</v>
      </c>
      <c r="E6" s="30">
        <v>6.86</v>
      </c>
      <c r="F6" s="30">
        <v>6.86</v>
      </c>
      <c r="G6" s="30">
        <v>6.86</v>
      </c>
      <c r="H6" s="30">
        <v>6.86</v>
      </c>
      <c r="I6" s="30">
        <v>6.86</v>
      </c>
      <c r="J6" s="30">
        <v>6.86</v>
      </c>
      <c r="K6" s="5" t="s">
        <v>82</v>
      </c>
    </row>
    <row r="7" spans="1:11" x14ac:dyDescent="0.2">
      <c r="A7" s="5" t="s">
        <v>79</v>
      </c>
      <c r="B7" s="6" t="s">
        <v>13</v>
      </c>
      <c r="C7" s="6" t="s">
        <v>14</v>
      </c>
      <c r="D7" s="24">
        <v>5884.9597287638499</v>
      </c>
      <c r="E7" s="24">
        <v>6128.0530814927115</v>
      </c>
      <c r="F7" s="24">
        <v>6071.3892365830889</v>
      </c>
      <c r="G7" s="24">
        <v>6820.5517205043743</v>
      </c>
      <c r="H7" s="24">
        <v>7170.7520290758021</v>
      </c>
      <c r="I7" s="24">
        <v>7205.6641741836729</v>
      </c>
      <c r="J7" s="24">
        <v>8559.7733448731778</v>
      </c>
      <c r="K7" s="5" t="s">
        <v>83</v>
      </c>
    </row>
    <row r="8" spans="1:11" x14ac:dyDescent="0.2">
      <c r="A8" s="5" t="s">
        <v>79</v>
      </c>
      <c r="B8" s="6" t="s">
        <v>13</v>
      </c>
      <c r="C8" s="6" t="s">
        <v>15</v>
      </c>
      <c r="D8" s="24">
        <v>12892.01988200875</v>
      </c>
      <c r="E8" s="24">
        <v>13557.59036905102</v>
      </c>
      <c r="F8" s="24">
        <v>12473.478402128279</v>
      </c>
      <c r="G8" s="24">
        <v>13055.237945078716</v>
      </c>
      <c r="H8" s="24">
        <v>15136.996753342566</v>
      </c>
      <c r="I8" s="24">
        <v>15772.60626865306</v>
      </c>
      <c r="J8" s="24">
        <v>15582.55197199854</v>
      </c>
      <c r="K8" s="5"/>
    </row>
    <row r="9" spans="1:11" x14ac:dyDescent="0.2">
      <c r="A9" s="5" t="s">
        <v>79</v>
      </c>
      <c r="B9" s="31" t="s">
        <v>16</v>
      </c>
      <c r="C9" s="6" t="s">
        <v>17</v>
      </c>
      <c r="D9" s="24">
        <v>17</v>
      </c>
      <c r="E9" s="24">
        <v>17</v>
      </c>
      <c r="F9" s="24">
        <v>17</v>
      </c>
      <c r="G9" s="24">
        <v>16</v>
      </c>
      <c r="H9" s="24">
        <v>16</v>
      </c>
      <c r="I9" s="24">
        <v>16</v>
      </c>
      <c r="J9" s="24">
        <v>15</v>
      </c>
      <c r="K9" s="5" t="s">
        <v>84</v>
      </c>
    </row>
    <row r="10" spans="1:11" x14ac:dyDescent="0.2">
      <c r="A10" s="5" t="s">
        <v>79</v>
      </c>
      <c r="B10" s="31" t="s">
        <v>16</v>
      </c>
      <c r="C10" s="6" t="s">
        <v>18</v>
      </c>
      <c r="D10" s="24">
        <v>2480</v>
      </c>
      <c r="E10" s="24">
        <v>2839</v>
      </c>
      <c r="F10" s="24">
        <v>3404</v>
      </c>
      <c r="G10" s="24">
        <v>3210</v>
      </c>
      <c r="H10" s="24">
        <v>3354</v>
      </c>
      <c r="I10" s="24">
        <v>4297</v>
      </c>
      <c r="J10" s="24">
        <v>4025</v>
      </c>
      <c r="K10" s="2" t="s">
        <v>85</v>
      </c>
    </row>
    <row r="11" spans="1:11" x14ac:dyDescent="0.2">
      <c r="A11" s="5" t="s">
        <v>79</v>
      </c>
      <c r="B11" s="31" t="s">
        <v>16</v>
      </c>
      <c r="C11" s="6" t="s">
        <v>19</v>
      </c>
      <c r="D11" s="24">
        <v>1</v>
      </c>
      <c r="E11" s="24">
        <v>2</v>
      </c>
      <c r="F11" s="24">
        <v>2</v>
      </c>
      <c r="G11" s="24">
        <v>1</v>
      </c>
      <c r="H11" s="24">
        <v>1</v>
      </c>
      <c r="I11" s="24">
        <v>1</v>
      </c>
      <c r="J11" s="24">
        <v>1</v>
      </c>
      <c r="K11" s="5" t="s">
        <v>86</v>
      </c>
    </row>
    <row r="12" spans="1:11" x14ac:dyDescent="0.2">
      <c r="A12" s="5" t="s">
        <v>79</v>
      </c>
      <c r="B12" s="31" t="s">
        <v>16</v>
      </c>
      <c r="C12" s="6" t="s">
        <v>20</v>
      </c>
      <c r="D12" s="24">
        <v>43</v>
      </c>
      <c r="E12" s="24">
        <v>41</v>
      </c>
      <c r="F12" s="24">
        <v>42</v>
      </c>
      <c r="G12" s="24">
        <v>44</v>
      </c>
      <c r="H12" s="24">
        <v>53</v>
      </c>
      <c r="I12" s="24">
        <v>53</v>
      </c>
      <c r="J12" s="24">
        <v>52</v>
      </c>
      <c r="K12" s="2" t="s">
        <v>87</v>
      </c>
    </row>
    <row r="13" spans="1:11" x14ac:dyDescent="0.2">
      <c r="A13" s="5" t="s">
        <v>79</v>
      </c>
      <c r="B13" s="6" t="s">
        <v>21</v>
      </c>
      <c r="C13" s="6" t="s">
        <v>22</v>
      </c>
      <c r="D13" s="16">
        <f>D16+D27+D30+D36</f>
        <v>118.11894599999999</v>
      </c>
      <c r="E13" s="16">
        <f>E16+E27+E30+E36</f>
        <v>130.78188420999999</v>
      </c>
      <c r="F13" s="16">
        <f t="shared" ref="F13:J13" si="0">F16+F27+F30+F36</f>
        <v>140.307648</v>
      </c>
      <c r="G13" s="16">
        <f t="shared" si="0"/>
        <v>153.367628</v>
      </c>
      <c r="H13" s="16">
        <f t="shared" si="0"/>
        <v>219.28464200000002</v>
      </c>
      <c r="I13" s="16">
        <f t="shared" si="0"/>
        <v>289.67086999999998</v>
      </c>
      <c r="J13" s="16">
        <f t="shared" si="0"/>
        <v>465.46721183</v>
      </c>
      <c r="K13" s="5"/>
    </row>
    <row r="14" spans="1:11" x14ac:dyDescent="0.2">
      <c r="A14" s="5" t="s">
        <v>79</v>
      </c>
      <c r="B14" s="6" t="s">
        <v>21</v>
      </c>
      <c r="C14" s="6" t="s">
        <v>23</v>
      </c>
      <c r="D14" s="24" t="s">
        <v>24</v>
      </c>
      <c r="E14" s="24" t="s">
        <v>24</v>
      </c>
      <c r="F14" s="24" t="s">
        <v>24</v>
      </c>
      <c r="G14" s="24" t="s">
        <v>24</v>
      </c>
      <c r="H14" s="24" t="s">
        <v>24</v>
      </c>
      <c r="I14" s="24" t="s">
        <v>24</v>
      </c>
      <c r="J14" s="24" t="s">
        <v>24</v>
      </c>
      <c r="K14" s="5"/>
    </row>
    <row r="15" spans="1:11" x14ac:dyDescent="0.2">
      <c r="A15" s="5" t="s">
        <v>79</v>
      </c>
      <c r="B15" s="6" t="s">
        <v>21</v>
      </c>
      <c r="C15" s="6" t="s">
        <v>25</v>
      </c>
      <c r="D15" s="24" t="s">
        <v>24</v>
      </c>
      <c r="E15" s="24" t="s">
        <v>24</v>
      </c>
      <c r="F15" s="24" t="s">
        <v>24</v>
      </c>
      <c r="G15" s="24" t="s">
        <v>24</v>
      </c>
      <c r="H15" s="24" t="s">
        <v>24</v>
      </c>
      <c r="I15" s="24" t="s">
        <v>24</v>
      </c>
      <c r="J15" s="24" t="s">
        <v>24</v>
      </c>
      <c r="K15" s="2"/>
    </row>
    <row r="16" spans="1:11" x14ac:dyDescent="0.2">
      <c r="A16" s="5" t="s">
        <v>79</v>
      </c>
      <c r="B16" s="6" t="s">
        <v>21</v>
      </c>
      <c r="C16" s="6" t="s">
        <v>26</v>
      </c>
      <c r="D16" s="14">
        <f t="shared" ref="D16:I16" si="1">+D17+D18+D19+D20+D23</f>
        <v>84.741318000000007</v>
      </c>
      <c r="E16" s="14">
        <f>+E17+E18+E19+E20+E23</f>
        <v>93.560067999999987</v>
      </c>
      <c r="F16" s="14">
        <f t="shared" si="1"/>
        <v>92.050897000000006</v>
      </c>
      <c r="G16" s="14">
        <f t="shared" si="1"/>
        <v>101.98290999999999</v>
      </c>
      <c r="H16" s="14">
        <f t="shared" si="1"/>
        <v>147.79963000000001</v>
      </c>
      <c r="I16" s="14">
        <f t="shared" si="1"/>
        <v>203.54167999999999</v>
      </c>
      <c r="J16" s="14">
        <f>+J17+J18+J19+J20+J23</f>
        <v>368.99423382999998</v>
      </c>
      <c r="K16" s="2" t="s">
        <v>208</v>
      </c>
    </row>
    <row r="17" spans="1:11" x14ac:dyDescent="0.2">
      <c r="A17" s="5" t="s">
        <v>79</v>
      </c>
      <c r="B17" s="6" t="s">
        <v>21</v>
      </c>
      <c r="C17" s="6" t="s">
        <v>27</v>
      </c>
      <c r="D17" s="14">
        <v>79.733204000000001</v>
      </c>
      <c r="E17" s="14">
        <v>85.415490999999989</v>
      </c>
      <c r="F17" s="14">
        <v>78.306391000000005</v>
      </c>
      <c r="G17" s="14">
        <v>73.886651000000001</v>
      </c>
      <c r="H17" s="14">
        <v>92.828638000000012</v>
      </c>
      <c r="I17" s="14">
        <v>106.99730099999999</v>
      </c>
      <c r="J17" s="14">
        <v>172.01178483000001</v>
      </c>
      <c r="K17" s="2" t="s">
        <v>209</v>
      </c>
    </row>
    <row r="18" spans="1:11" x14ac:dyDescent="0.2">
      <c r="A18" s="5" t="s">
        <v>79</v>
      </c>
      <c r="B18" s="6" t="s">
        <v>21</v>
      </c>
      <c r="C18" s="6" t="s">
        <v>28</v>
      </c>
      <c r="D18" s="14">
        <v>5.008114</v>
      </c>
      <c r="E18" s="14">
        <v>8.144577</v>
      </c>
      <c r="F18" s="14">
        <v>13.737387</v>
      </c>
      <c r="G18" s="14">
        <v>27.615601999999999</v>
      </c>
      <c r="H18" s="14">
        <v>48.785021999999998</v>
      </c>
      <c r="I18" s="14">
        <v>58.806904000000003</v>
      </c>
      <c r="J18" s="14">
        <v>61.311124000000007</v>
      </c>
      <c r="K18" s="2" t="s">
        <v>88</v>
      </c>
    </row>
    <row r="19" spans="1:11" x14ac:dyDescent="0.2">
      <c r="A19" s="5" t="s">
        <v>79</v>
      </c>
      <c r="B19" s="6" t="s">
        <v>21</v>
      </c>
      <c r="C19" s="6" t="s">
        <v>30</v>
      </c>
      <c r="D19" s="30"/>
      <c r="E19" s="30"/>
      <c r="F19" s="30">
        <v>7.1190000000000003E-3</v>
      </c>
      <c r="G19" s="30">
        <v>3.2681000000000002E-2</v>
      </c>
      <c r="H19" s="30">
        <v>7.8417000000000001E-2</v>
      </c>
      <c r="I19" s="30">
        <v>0.167048</v>
      </c>
      <c r="J19" s="30">
        <v>0.352128</v>
      </c>
      <c r="K19" s="2" t="s">
        <v>89</v>
      </c>
    </row>
    <row r="20" spans="1:11" x14ac:dyDescent="0.2">
      <c r="A20" s="5" t="s">
        <v>79</v>
      </c>
      <c r="B20" s="6" t="s">
        <v>21</v>
      </c>
      <c r="C20" s="6" t="s">
        <v>32</v>
      </c>
      <c r="D20" s="30"/>
      <c r="E20" s="30"/>
      <c r="F20" s="30"/>
      <c r="G20" s="30">
        <v>1.4E-5</v>
      </c>
      <c r="H20" s="30">
        <v>2.7999999999999998E-4</v>
      </c>
      <c r="I20" s="30">
        <v>5.04E-4</v>
      </c>
      <c r="J20" s="30">
        <v>1.902E-3</v>
      </c>
      <c r="K20" s="2" t="s">
        <v>90</v>
      </c>
    </row>
    <row r="21" spans="1:11" x14ac:dyDescent="0.2">
      <c r="A21" s="5" t="s">
        <v>79</v>
      </c>
      <c r="B21" s="6" t="s">
        <v>21</v>
      </c>
      <c r="C21" s="6" t="s">
        <v>33</v>
      </c>
      <c r="D21" s="24" t="s">
        <v>24</v>
      </c>
      <c r="E21" s="24" t="s">
        <v>24</v>
      </c>
      <c r="F21" s="24" t="s">
        <v>24</v>
      </c>
      <c r="G21" s="24" t="s">
        <v>24</v>
      </c>
      <c r="H21" s="24" t="s">
        <v>24</v>
      </c>
      <c r="I21" s="24" t="s">
        <v>24</v>
      </c>
      <c r="J21" s="24" t="s">
        <v>24</v>
      </c>
      <c r="K21" s="2"/>
    </row>
    <row r="22" spans="1:11" x14ac:dyDescent="0.2">
      <c r="A22" s="5" t="s">
        <v>79</v>
      </c>
      <c r="B22" s="6" t="s">
        <v>21</v>
      </c>
      <c r="C22" s="6" t="s">
        <v>34</v>
      </c>
      <c r="D22" s="24" t="s">
        <v>24</v>
      </c>
      <c r="E22" s="24" t="s">
        <v>24</v>
      </c>
      <c r="F22" s="24" t="s">
        <v>24</v>
      </c>
      <c r="G22" s="24" t="s">
        <v>24</v>
      </c>
      <c r="H22" s="24" t="s">
        <v>24</v>
      </c>
      <c r="I22" s="24" t="s">
        <v>24</v>
      </c>
      <c r="J22" s="24" t="s">
        <v>24</v>
      </c>
      <c r="K22" s="2"/>
    </row>
    <row r="23" spans="1:11" x14ac:dyDescent="0.2">
      <c r="A23" s="5" t="s">
        <v>79</v>
      </c>
      <c r="B23" s="6" t="s">
        <v>21</v>
      </c>
      <c r="C23" s="6" t="s">
        <v>91</v>
      </c>
      <c r="D23" s="24"/>
      <c r="E23" s="24"/>
      <c r="F23" s="24"/>
      <c r="G23" s="15">
        <v>0.44796200000000003</v>
      </c>
      <c r="H23" s="15">
        <v>6.1072730000000002</v>
      </c>
      <c r="I23" s="15">
        <v>37.569923000000003</v>
      </c>
      <c r="J23" s="15">
        <v>135.317295</v>
      </c>
      <c r="K23" s="2" t="s">
        <v>92</v>
      </c>
    </row>
    <row r="24" spans="1:11" x14ac:dyDescent="0.2">
      <c r="A24" s="5" t="s">
        <v>79</v>
      </c>
      <c r="B24" s="6" t="s">
        <v>21</v>
      </c>
      <c r="C24" s="6" t="s">
        <v>37</v>
      </c>
      <c r="D24" s="24" t="s">
        <v>24</v>
      </c>
      <c r="E24" s="24" t="s">
        <v>24</v>
      </c>
      <c r="F24" s="24" t="s">
        <v>24</v>
      </c>
      <c r="G24" s="24" t="s">
        <v>24</v>
      </c>
      <c r="H24" s="24" t="s">
        <v>24</v>
      </c>
      <c r="I24" s="24" t="s">
        <v>24</v>
      </c>
      <c r="J24" s="24" t="s">
        <v>24</v>
      </c>
      <c r="K24" s="2"/>
    </row>
    <row r="25" spans="1:11" x14ac:dyDescent="0.2">
      <c r="A25" s="5" t="s">
        <v>79</v>
      </c>
      <c r="B25" s="6" t="s">
        <v>21</v>
      </c>
      <c r="C25" s="6" t="s">
        <v>39</v>
      </c>
      <c r="D25" s="24"/>
      <c r="E25" s="24"/>
      <c r="F25" s="24"/>
      <c r="G25" s="24"/>
      <c r="H25" s="24"/>
      <c r="I25" s="24"/>
      <c r="J25" s="24"/>
      <c r="K25" s="2"/>
    </row>
    <row r="26" spans="1:11" x14ac:dyDescent="0.2">
      <c r="A26" s="5" t="s">
        <v>79</v>
      </c>
      <c r="B26" s="6" t="s">
        <v>21</v>
      </c>
      <c r="C26" s="6" t="s">
        <v>41</v>
      </c>
      <c r="D26" s="24" t="s">
        <v>24</v>
      </c>
      <c r="E26" s="24" t="s">
        <v>24</v>
      </c>
      <c r="F26" s="24" t="s">
        <v>24</v>
      </c>
      <c r="G26" s="24" t="s">
        <v>24</v>
      </c>
      <c r="H26" s="24" t="s">
        <v>24</v>
      </c>
      <c r="I26" s="24" t="s">
        <v>24</v>
      </c>
      <c r="J26" s="24" t="s">
        <v>24</v>
      </c>
      <c r="K26" s="5"/>
    </row>
    <row r="27" spans="1:11" x14ac:dyDescent="0.2">
      <c r="A27" s="5" t="s">
        <v>79</v>
      </c>
      <c r="B27" s="6" t="s">
        <v>21</v>
      </c>
      <c r="C27" s="6" t="s">
        <v>42</v>
      </c>
      <c r="D27" s="16">
        <v>19.618949000000001</v>
      </c>
      <c r="E27" s="16">
        <v>21.081592000000001</v>
      </c>
      <c r="F27" s="16">
        <v>28.236107000000001</v>
      </c>
      <c r="G27" s="16">
        <v>37.838811</v>
      </c>
      <c r="H27" s="16">
        <v>53.010266000000001</v>
      </c>
      <c r="I27" s="16">
        <v>63.196021999999999</v>
      </c>
      <c r="J27" s="16">
        <v>69.294225999999995</v>
      </c>
      <c r="K27" s="5"/>
    </row>
    <row r="28" spans="1:11" x14ac:dyDescent="0.2">
      <c r="A28" s="5" t="s">
        <v>79</v>
      </c>
      <c r="B28" s="6" t="s">
        <v>21</v>
      </c>
      <c r="C28" s="6" t="s">
        <v>43</v>
      </c>
      <c r="D28" s="33"/>
      <c r="E28" s="33"/>
      <c r="F28" s="33"/>
      <c r="G28" s="33"/>
      <c r="H28" s="33"/>
      <c r="I28" s="33"/>
      <c r="J28" s="17">
        <v>55.170349108547462</v>
      </c>
      <c r="K28" s="5"/>
    </row>
    <row r="29" spans="1:11" x14ac:dyDescent="0.2">
      <c r="A29" s="5" t="s">
        <v>79</v>
      </c>
      <c r="B29" s="6" t="s">
        <v>21</v>
      </c>
      <c r="C29" s="6" t="s">
        <v>44</v>
      </c>
      <c r="D29" s="33"/>
      <c r="E29" s="33"/>
      <c r="F29" s="33"/>
      <c r="G29" s="33"/>
      <c r="H29" s="33"/>
      <c r="I29" s="33"/>
      <c r="J29" s="17">
        <v>14.123876891452531</v>
      </c>
      <c r="K29" s="5"/>
    </row>
    <row r="30" spans="1:11" x14ac:dyDescent="0.2">
      <c r="A30" s="5" t="s">
        <v>79</v>
      </c>
      <c r="B30" s="6" t="s">
        <v>21</v>
      </c>
      <c r="C30" s="6" t="s">
        <v>45</v>
      </c>
      <c r="D30" s="16">
        <v>7.8975679999999997</v>
      </c>
      <c r="E30" s="16">
        <v>10.53885921</v>
      </c>
      <c r="F30" s="16">
        <v>14.806730999999999</v>
      </c>
      <c r="G30" s="16">
        <v>10.626857999999999</v>
      </c>
      <c r="H30" s="16">
        <v>15.369598</v>
      </c>
      <c r="I30" s="16">
        <v>20.082611</v>
      </c>
      <c r="J30" s="16">
        <v>24.557676999999998</v>
      </c>
      <c r="K30" s="5"/>
    </row>
    <row r="31" spans="1:11" x14ac:dyDescent="0.2">
      <c r="A31" s="5" t="s">
        <v>79</v>
      </c>
      <c r="B31" s="6" t="s">
        <v>21</v>
      </c>
      <c r="C31" s="6" t="s">
        <v>46</v>
      </c>
      <c r="D31" s="24"/>
      <c r="E31" s="24"/>
      <c r="F31" s="24"/>
      <c r="G31" s="24"/>
      <c r="H31" s="24"/>
      <c r="I31" s="24"/>
      <c r="J31" s="24">
        <v>20.121312725719608</v>
      </c>
      <c r="K31" s="5"/>
    </row>
    <row r="32" spans="1:11" x14ac:dyDescent="0.2">
      <c r="A32" s="5" t="s">
        <v>79</v>
      </c>
      <c r="B32" s="6" t="s">
        <v>21</v>
      </c>
      <c r="C32" s="6" t="s">
        <v>47</v>
      </c>
      <c r="D32" s="24"/>
      <c r="E32" s="24"/>
      <c r="F32" s="24"/>
      <c r="G32" s="24"/>
      <c r="H32" s="24"/>
      <c r="I32" s="24"/>
      <c r="J32" s="24">
        <v>4.4363642742803906</v>
      </c>
      <c r="K32" s="5"/>
    </row>
    <row r="33" spans="1:11" x14ac:dyDescent="0.2">
      <c r="A33" s="5" t="s">
        <v>79</v>
      </c>
      <c r="B33" s="6" t="s">
        <v>21</v>
      </c>
      <c r="C33" s="6" t="s">
        <v>48</v>
      </c>
      <c r="D33" s="24" t="s">
        <v>24</v>
      </c>
      <c r="E33" s="24" t="s">
        <v>24</v>
      </c>
      <c r="F33" s="24" t="s">
        <v>24</v>
      </c>
      <c r="G33" s="24" t="s">
        <v>24</v>
      </c>
      <c r="H33" s="24" t="s">
        <v>24</v>
      </c>
      <c r="I33" s="24" t="s">
        <v>24</v>
      </c>
      <c r="J33" s="24" t="s">
        <v>24</v>
      </c>
      <c r="K33" s="5"/>
    </row>
    <row r="34" spans="1:11" x14ac:dyDescent="0.2">
      <c r="A34" s="5" t="s">
        <v>79</v>
      </c>
      <c r="B34" s="6" t="s">
        <v>21</v>
      </c>
      <c r="C34" s="6" t="s">
        <v>50</v>
      </c>
      <c r="D34" s="24" t="s">
        <v>24</v>
      </c>
      <c r="E34" s="24" t="s">
        <v>24</v>
      </c>
      <c r="F34" s="24" t="s">
        <v>24</v>
      </c>
      <c r="G34" s="24" t="s">
        <v>24</v>
      </c>
      <c r="H34" s="24" t="s">
        <v>24</v>
      </c>
      <c r="I34" s="24" t="s">
        <v>24</v>
      </c>
      <c r="J34" s="24" t="s">
        <v>24</v>
      </c>
      <c r="K34" s="5"/>
    </row>
    <row r="35" spans="1:11" x14ac:dyDescent="0.2">
      <c r="A35" s="5" t="s">
        <v>79</v>
      </c>
      <c r="B35" s="6" t="s">
        <v>21</v>
      </c>
      <c r="C35" s="6" t="s">
        <v>51</v>
      </c>
      <c r="D35" s="24" t="s">
        <v>24</v>
      </c>
      <c r="E35" s="24" t="s">
        <v>24</v>
      </c>
      <c r="F35" s="24" t="s">
        <v>24</v>
      </c>
      <c r="G35" s="24" t="s">
        <v>24</v>
      </c>
      <c r="H35" s="24" t="s">
        <v>24</v>
      </c>
      <c r="I35" s="24" t="s">
        <v>24</v>
      </c>
      <c r="J35" s="24" t="s">
        <v>24</v>
      </c>
      <c r="K35" s="5"/>
    </row>
    <row r="36" spans="1:11" x14ac:dyDescent="0.2">
      <c r="A36" s="5" t="s">
        <v>79</v>
      </c>
      <c r="B36" s="6" t="s">
        <v>21</v>
      </c>
      <c r="C36" s="6" t="s">
        <v>52</v>
      </c>
      <c r="D36" s="18">
        <v>5.8611110000000002</v>
      </c>
      <c r="E36" s="18">
        <v>5.6013650000000004</v>
      </c>
      <c r="F36" s="18">
        <v>5.2139129999999998</v>
      </c>
      <c r="G36" s="18">
        <v>2.9190489999999998</v>
      </c>
      <c r="H36" s="18">
        <v>3.1051479999999998</v>
      </c>
      <c r="I36" s="18">
        <v>2.8505569999999998</v>
      </c>
      <c r="J36" s="18">
        <v>2.6210749999999998</v>
      </c>
      <c r="K36" s="5"/>
    </row>
    <row r="37" spans="1:11" x14ac:dyDescent="0.2">
      <c r="A37" s="5" t="s">
        <v>79</v>
      </c>
      <c r="B37" s="6" t="s">
        <v>21</v>
      </c>
      <c r="C37" s="6" t="s">
        <v>53</v>
      </c>
      <c r="D37" s="18">
        <v>4.0036680000000002</v>
      </c>
      <c r="E37" s="18">
        <v>3.857326</v>
      </c>
      <c r="F37" s="18">
        <v>3.6248320000000001</v>
      </c>
      <c r="G37" s="18">
        <v>2.0751040000000001</v>
      </c>
      <c r="H37" s="18">
        <v>2.2536239999999998</v>
      </c>
      <c r="I37" s="18">
        <v>2.0807910000000001</v>
      </c>
      <c r="J37" s="18">
        <v>1.9582299999999999</v>
      </c>
      <c r="K37" s="5" t="s">
        <v>93</v>
      </c>
    </row>
    <row r="38" spans="1:11" x14ac:dyDescent="0.2">
      <c r="A38" s="5" t="s">
        <v>79</v>
      </c>
      <c r="B38" s="6" t="s">
        <v>21</v>
      </c>
      <c r="C38" s="6" t="s">
        <v>54</v>
      </c>
      <c r="D38" s="18">
        <v>1.857443</v>
      </c>
      <c r="E38" s="18">
        <v>1.7440389999999999</v>
      </c>
      <c r="F38" s="18">
        <v>1.589081</v>
      </c>
      <c r="G38" s="18">
        <v>0.84394499999999995</v>
      </c>
      <c r="H38" s="18">
        <v>0.85152399999999995</v>
      </c>
      <c r="I38" s="18">
        <v>0.76976599999999995</v>
      </c>
      <c r="J38" s="18">
        <v>0.66284500000000002</v>
      </c>
      <c r="K38" s="5" t="s">
        <v>94</v>
      </c>
    </row>
    <row r="39" spans="1:11" x14ac:dyDescent="0.2">
      <c r="A39" s="5" t="s">
        <v>79</v>
      </c>
      <c r="B39" s="6" t="s">
        <v>21</v>
      </c>
      <c r="C39" s="6" t="s">
        <v>55</v>
      </c>
      <c r="D39" s="24" t="s">
        <v>24</v>
      </c>
      <c r="E39" s="24" t="s">
        <v>24</v>
      </c>
      <c r="F39" s="24" t="s">
        <v>24</v>
      </c>
      <c r="G39" s="24" t="s">
        <v>24</v>
      </c>
      <c r="H39" s="24" t="s">
        <v>24</v>
      </c>
      <c r="I39" s="24" t="s">
        <v>24</v>
      </c>
      <c r="J39" s="24" t="s">
        <v>24</v>
      </c>
      <c r="K39" s="5"/>
    </row>
    <row r="40" spans="1:11" x14ac:dyDescent="0.2">
      <c r="A40" s="5" t="s">
        <v>79</v>
      </c>
      <c r="B40" s="6" t="s">
        <v>56</v>
      </c>
      <c r="C40" s="6" t="s">
        <v>57</v>
      </c>
      <c r="D40" s="24" t="s">
        <v>24</v>
      </c>
      <c r="E40" s="24" t="s">
        <v>24</v>
      </c>
      <c r="F40" s="24" t="s">
        <v>24</v>
      </c>
      <c r="G40" s="24" t="s">
        <v>24</v>
      </c>
      <c r="H40" s="24" t="s">
        <v>24</v>
      </c>
      <c r="I40" s="24" t="s">
        <v>24</v>
      </c>
      <c r="J40" s="24" t="s">
        <v>24</v>
      </c>
      <c r="K40" s="5"/>
    </row>
    <row r="41" spans="1:11" x14ac:dyDescent="0.2">
      <c r="A41" s="5" t="s">
        <v>79</v>
      </c>
      <c r="B41" s="6" t="s">
        <v>56</v>
      </c>
      <c r="C41" s="6" t="s">
        <v>58</v>
      </c>
      <c r="D41" s="24" t="s">
        <v>24</v>
      </c>
      <c r="E41" s="24" t="s">
        <v>24</v>
      </c>
      <c r="F41" s="24" t="s">
        <v>24</v>
      </c>
      <c r="G41" s="24" t="s">
        <v>24</v>
      </c>
      <c r="H41" s="24" t="s">
        <v>24</v>
      </c>
      <c r="I41" s="24" t="s">
        <v>24</v>
      </c>
      <c r="J41" s="24" t="s">
        <v>24</v>
      </c>
      <c r="K41" s="5"/>
    </row>
    <row r="42" spans="1:11" x14ac:dyDescent="0.2">
      <c r="A42" s="5" t="s">
        <v>79</v>
      </c>
      <c r="B42" s="6" t="s">
        <v>56</v>
      </c>
      <c r="C42" s="6" t="s">
        <v>59</v>
      </c>
      <c r="D42" s="24">
        <f>+D27+D30</f>
        <v>27.516517</v>
      </c>
      <c r="E42" s="24">
        <f t="shared" ref="E42:I42" si="2">+E27+E30</f>
        <v>31.620451209999999</v>
      </c>
      <c r="F42" s="24">
        <f t="shared" si="2"/>
        <v>43.042838000000003</v>
      </c>
      <c r="G42" s="24">
        <f t="shared" si="2"/>
        <v>48.465668999999998</v>
      </c>
      <c r="H42" s="24">
        <f t="shared" si="2"/>
        <v>68.379863999999998</v>
      </c>
      <c r="I42" s="24">
        <f t="shared" si="2"/>
        <v>83.278632999999999</v>
      </c>
      <c r="J42" s="24">
        <f>+J27+J30</f>
        <v>93.851902999999993</v>
      </c>
      <c r="K42" s="5"/>
    </row>
    <row r="43" spans="1:11" x14ac:dyDescent="0.2">
      <c r="A43" s="5" t="s">
        <v>79</v>
      </c>
      <c r="B43" s="6" t="s">
        <v>56</v>
      </c>
      <c r="C43" s="6" t="s">
        <v>61</v>
      </c>
      <c r="D43" s="24" t="s">
        <v>24</v>
      </c>
      <c r="E43" s="24" t="s">
        <v>24</v>
      </c>
      <c r="F43" s="24" t="s">
        <v>24</v>
      </c>
      <c r="G43" s="24">
        <v>57.533794289999747</v>
      </c>
      <c r="H43" s="24">
        <v>67.464640389999602</v>
      </c>
      <c r="I43" s="24">
        <v>64.555213789999698</v>
      </c>
      <c r="J43" s="24">
        <v>84.906630699999738</v>
      </c>
      <c r="K43" s="5"/>
    </row>
    <row r="44" spans="1:11" x14ac:dyDescent="0.2">
      <c r="A44" s="5" t="s">
        <v>79</v>
      </c>
      <c r="B44" s="6" t="s">
        <v>56</v>
      </c>
      <c r="C44" s="6" t="s">
        <v>63</v>
      </c>
      <c r="D44" s="24" t="s">
        <v>24</v>
      </c>
      <c r="E44" s="24" t="s">
        <v>24</v>
      </c>
      <c r="F44" s="24" t="s">
        <v>24</v>
      </c>
      <c r="G44" s="24" t="s">
        <v>24</v>
      </c>
      <c r="H44" s="24" t="s">
        <v>24</v>
      </c>
      <c r="I44" s="24" t="s">
        <v>24</v>
      </c>
      <c r="J44" s="24" t="s">
        <v>24</v>
      </c>
      <c r="K44" s="5"/>
    </row>
    <row r="45" spans="1:11" x14ac:dyDescent="0.2">
      <c r="A45" s="5" t="s">
        <v>79</v>
      </c>
      <c r="B45" s="6" t="s">
        <v>65</v>
      </c>
      <c r="C45" s="6" t="s">
        <v>66</v>
      </c>
      <c r="D45" s="24">
        <f>D48+D59+D62+D68</f>
        <v>79031.010244105404</v>
      </c>
      <c r="E45" s="24">
        <f t="shared" ref="E45:I45" si="3">E48+E59+E62+E68</f>
        <v>81574.9568395979</v>
      </c>
      <c r="F45" s="24">
        <f t="shared" si="3"/>
        <v>90421.003417167376</v>
      </c>
      <c r="G45" s="24">
        <f t="shared" si="3"/>
        <v>79297.658183723397</v>
      </c>
      <c r="H45" s="24">
        <f t="shared" si="3"/>
        <v>96724.349115261852</v>
      </c>
      <c r="I45" s="24">
        <f t="shared" si="3"/>
        <v>112422.59827796805</v>
      </c>
      <c r="J45" s="24">
        <f>J48+J59+J62+J68</f>
        <v>123601.77679079917</v>
      </c>
      <c r="K45" s="5"/>
    </row>
    <row r="46" spans="1:11" x14ac:dyDescent="0.2">
      <c r="A46" s="5" t="s">
        <v>79</v>
      </c>
      <c r="B46" s="6" t="s">
        <v>65</v>
      </c>
      <c r="C46" s="6" t="s">
        <v>23</v>
      </c>
      <c r="D46" s="24"/>
      <c r="E46" s="24"/>
      <c r="F46" s="24"/>
      <c r="G46" s="24"/>
      <c r="H46" s="24"/>
      <c r="I46" s="24"/>
      <c r="J46" s="24"/>
      <c r="K46" s="5"/>
    </row>
    <row r="47" spans="1:11" x14ac:dyDescent="0.2">
      <c r="A47" s="5" t="s">
        <v>79</v>
      </c>
      <c r="B47" s="6" t="s">
        <v>65</v>
      </c>
      <c r="C47" s="6" t="s">
        <v>25</v>
      </c>
      <c r="D47" s="24"/>
      <c r="E47" s="24"/>
      <c r="F47" s="24"/>
      <c r="G47" s="24"/>
      <c r="H47" s="24"/>
      <c r="I47" s="24"/>
      <c r="J47" s="24"/>
      <c r="K47" s="5"/>
    </row>
    <row r="48" spans="1:11" ht="15" x14ac:dyDescent="0.2">
      <c r="A48" s="5" t="s">
        <v>79</v>
      </c>
      <c r="B48" s="6" t="s">
        <v>65</v>
      </c>
      <c r="C48" s="6" t="s">
        <v>26</v>
      </c>
      <c r="D48" s="24">
        <f t="shared" ref="D48:I48" si="4">+D49+D50+D51+D52+D55</f>
        <v>43190.722000911141</v>
      </c>
      <c r="E48" s="24">
        <f t="shared" si="4"/>
        <v>49833.175516448646</v>
      </c>
      <c r="F48" s="24">
        <f t="shared" si="4"/>
        <v>57009.316335614341</v>
      </c>
      <c r="G48" s="24">
        <f t="shared" si="4"/>
        <v>58025.52044550061</v>
      </c>
      <c r="H48" s="24">
        <f t="shared" si="4"/>
        <v>73684.94274891699</v>
      </c>
      <c r="I48" s="24">
        <f t="shared" si="4"/>
        <v>89222.566706881116</v>
      </c>
      <c r="J48" s="24">
        <f>+J49+J50+J51+J52+J55</f>
        <v>101707.26615854331</v>
      </c>
      <c r="K48" s="32" t="s">
        <v>210</v>
      </c>
    </row>
    <row r="49" spans="1:11" ht="15" x14ac:dyDescent="0.2">
      <c r="A49" s="5" t="s">
        <v>79</v>
      </c>
      <c r="B49" s="6" t="s">
        <v>65</v>
      </c>
      <c r="C49" s="6" t="s">
        <v>27</v>
      </c>
      <c r="D49" s="24">
        <v>16413.25365115254</v>
      </c>
      <c r="E49" s="24">
        <v>17984.867798576543</v>
      </c>
      <c r="F49" s="24">
        <v>18939.016376136882</v>
      </c>
      <c r="G49" s="24">
        <v>19184.953305192328</v>
      </c>
      <c r="H49" s="24">
        <v>24470.97660792774</v>
      </c>
      <c r="I49" s="24">
        <v>27345.668809249626</v>
      </c>
      <c r="J49" s="24">
        <v>31630.340263327693</v>
      </c>
      <c r="K49" s="32" t="s">
        <v>211</v>
      </c>
    </row>
    <row r="50" spans="1:11" x14ac:dyDescent="0.2">
      <c r="A50" s="5" t="s">
        <v>79</v>
      </c>
      <c r="B50" s="6" t="s">
        <v>65</v>
      </c>
      <c r="C50" s="6" t="s">
        <v>28</v>
      </c>
      <c r="D50" s="19">
        <v>26777.468349758601</v>
      </c>
      <c r="E50" s="19">
        <v>31848.307717872103</v>
      </c>
      <c r="F50" s="19">
        <v>38041.493658640407</v>
      </c>
      <c r="G50" s="19">
        <v>38749.992856992831</v>
      </c>
      <c r="H50" s="19">
        <v>48649.516399349275</v>
      </c>
      <c r="I50" s="19">
        <v>58948.138501348687</v>
      </c>
      <c r="J50" s="19">
        <v>60601.924651503665</v>
      </c>
      <c r="K50" s="5" t="s">
        <v>95</v>
      </c>
    </row>
    <row r="51" spans="1:11" x14ac:dyDescent="0.2">
      <c r="A51" s="5" t="s">
        <v>79</v>
      </c>
      <c r="B51" s="6" t="s">
        <v>65</v>
      </c>
      <c r="C51" s="6" t="s">
        <v>30</v>
      </c>
      <c r="D51" s="24"/>
      <c r="E51" s="24"/>
      <c r="F51" s="24">
        <v>28.806300837055392</v>
      </c>
      <c r="G51" s="24">
        <v>54.216365812944602</v>
      </c>
      <c r="H51" s="24">
        <v>98.205893931749273</v>
      </c>
      <c r="I51" s="24">
        <v>132.54273559253639</v>
      </c>
      <c r="J51" s="24">
        <v>207.63290953626824</v>
      </c>
      <c r="K51" s="5" t="s">
        <v>89</v>
      </c>
    </row>
    <row r="52" spans="1:11" x14ac:dyDescent="0.2">
      <c r="A52" s="5" t="s">
        <v>79</v>
      </c>
      <c r="B52" s="6" t="s">
        <v>65</v>
      </c>
      <c r="C52" s="6" t="s">
        <v>32</v>
      </c>
      <c r="D52" s="24"/>
      <c r="E52" s="24"/>
      <c r="F52" s="24"/>
      <c r="G52" s="30">
        <v>3.6443148688046641E-6</v>
      </c>
      <c r="H52" s="30">
        <v>0.46936690087463551</v>
      </c>
      <c r="I52" s="30">
        <v>0.26716776093294464</v>
      </c>
      <c r="J52" s="30">
        <v>1.9658952055393588</v>
      </c>
      <c r="K52" s="5" t="s">
        <v>90</v>
      </c>
    </row>
    <row r="53" spans="1:11" x14ac:dyDescent="0.2">
      <c r="A53" s="5" t="s">
        <v>79</v>
      </c>
      <c r="B53" s="6" t="s">
        <v>65</v>
      </c>
      <c r="C53" s="6" t="s">
        <v>33</v>
      </c>
      <c r="D53" s="24" t="s">
        <v>24</v>
      </c>
      <c r="E53" s="24" t="s">
        <v>24</v>
      </c>
      <c r="F53" s="24" t="s">
        <v>24</v>
      </c>
      <c r="G53" s="24" t="s">
        <v>24</v>
      </c>
      <c r="H53" s="24" t="s">
        <v>24</v>
      </c>
      <c r="I53" s="24" t="s">
        <v>24</v>
      </c>
      <c r="J53" s="24" t="s">
        <v>24</v>
      </c>
      <c r="K53" s="5"/>
    </row>
    <row r="54" spans="1:11" x14ac:dyDescent="0.2">
      <c r="A54" s="5" t="s">
        <v>79</v>
      </c>
      <c r="B54" s="6" t="s">
        <v>65</v>
      </c>
      <c r="C54" s="6" t="s">
        <v>34</v>
      </c>
      <c r="D54" s="24" t="s">
        <v>24</v>
      </c>
      <c r="E54" s="24" t="s">
        <v>24</v>
      </c>
      <c r="F54" s="24" t="s">
        <v>24</v>
      </c>
      <c r="G54" s="24" t="s">
        <v>24</v>
      </c>
      <c r="H54" s="24" t="s">
        <v>24</v>
      </c>
      <c r="I54" s="24" t="s">
        <v>24</v>
      </c>
      <c r="J54" s="24" t="s">
        <v>24</v>
      </c>
      <c r="K54" s="5"/>
    </row>
    <row r="55" spans="1:11" x14ac:dyDescent="0.2">
      <c r="A55" s="5" t="s">
        <v>79</v>
      </c>
      <c r="B55" s="6" t="s">
        <v>65</v>
      </c>
      <c r="C55" s="6" t="s">
        <v>35</v>
      </c>
      <c r="D55" s="24"/>
      <c r="E55" s="24"/>
      <c r="F55" s="24"/>
      <c r="G55" s="19">
        <v>36.357913858192418</v>
      </c>
      <c r="H55" s="19">
        <v>465.77448080734689</v>
      </c>
      <c r="I55" s="19">
        <v>2795.9494929293296</v>
      </c>
      <c r="J55" s="19">
        <v>9265.4024389701535</v>
      </c>
      <c r="K55" s="5" t="s">
        <v>92</v>
      </c>
    </row>
    <row r="56" spans="1:11" x14ac:dyDescent="0.2">
      <c r="A56" s="5" t="s">
        <v>79</v>
      </c>
      <c r="B56" s="6" t="s">
        <v>65</v>
      </c>
      <c r="C56" s="6" t="s">
        <v>37</v>
      </c>
      <c r="D56" s="24" t="s">
        <v>24</v>
      </c>
      <c r="E56" s="24" t="s">
        <v>24</v>
      </c>
      <c r="F56" s="24" t="s">
        <v>24</v>
      </c>
      <c r="G56" s="24" t="s">
        <v>24</v>
      </c>
      <c r="H56" s="24" t="s">
        <v>24</v>
      </c>
      <c r="I56" s="24" t="s">
        <v>24</v>
      </c>
      <c r="J56" s="24" t="s">
        <v>24</v>
      </c>
      <c r="K56" s="5"/>
    </row>
    <row r="57" spans="1:11" x14ac:dyDescent="0.2">
      <c r="A57" s="5" t="s">
        <v>79</v>
      </c>
      <c r="B57" s="6" t="s">
        <v>65</v>
      </c>
      <c r="C57" s="6" t="s">
        <v>39</v>
      </c>
      <c r="D57" s="24"/>
      <c r="E57" s="24"/>
      <c r="F57" s="24"/>
      <c r="G57" s="24"/>
      <c r="H57" s="24"/>
      <c r="I57" s="24"/>
      <c r="J57" s="24"/>
      <c r="K57" s="5"/>
    </row>
    <row r="58" spans="1:11" x14ac:dyDescent="0.2">
      <c r="A58" s="5" t="s">
        <v>79</v>
      </c>
      <c r="B58" s="6" t="s">
        <v>65</v>
      </c>
      <c r="C58" s="6" t="s">
        <v>41</v>
      </c>
      <c r="D58" s="24" t="s">
        <v>24</v>
      </c>
      <c r="E58" s="24" t="s">
        <v>24</v>
      </c>
      <c r="F58" s="24" t="s">
        <v>24</v>
      </c>
      <c r="G58" s="24" t="s">
        <v>24</v>
      </c>
      <c r="H58" s="24" t="s">
        <v>24</v>
      </c>
      <c r="I58" s="24" t="s">
        <v>24</v>
      </c>
      <c r="J58" s="24" t="s">
        <v>24</v>
      </c>
      <c r="K58" s="5"/>
    </row>
    <row r="59" spans="1:11" x14ac:dyDescent="0.2">
      <c r="A59" s="5" t="s">
        <v>79</v>
      </c>
      <c r="B59" s="6" t="s">
        <v>65</v>
      </c>
      <c r="C59" s="6" t="s">
        <v>42</v>
      </c>
      <c r="D59" s="16">
        <v>928.8377447841699</v>
      </c>
      <c r="E59" s="16">
        <v>852.54101830889238</v>
      </c>
      <c r="F59" s="16">
        <v>896.20352320813686</v>
      </c>
      <c r="G59" s="16">
        <v>971.40995977140415</v>
      </c>
      <c r="H59" s="16">
        <v>1305.5743135673131</v>
      </c>
      <c r="I59" s="16">
        <v>1417.5429420832036</v>
      </c>
      <c r="J59" s="16">
        <v>1902.2548946443981</v>
      </c>
      <c r="K59" s="5"/>
    </row>
    <row r="60" spans="1:11" x14ac:dyDescent="0.2">
      <c r="A60" s="5" t="s">
        <v>79</v>
      </c>
      <c r="B60" s="6" t="s">
        <v>65</v>
      </c>
      <c r="C60" s="6" t="s">
        <v>43</v>
      </c>
      <c r="D60" s="24"/>
      <c r="E60" s="24"/>
      <c r="F60" s="24"/>
      <c r="G60" s="24"/>
      <c r="H60" s="24"/>
      <c r="I60" s="24"/>
      <c r="J60" s="20">
        <v>1731.1865883686617</v>
      </c>
      <c r="K60" s="5"/>
    </row>
    <row r="61" spans="1:11" x14ac:dyDescent="0.2">
      <c r="A61" s="5" t="s">
        <v>79</v>
      </c>
      <c r="B61" s="6" t="s">
        <v>65</v>
      </c>
      <c r="C61" s="6" t="s">
        <v>44</v>
      </c>
      <c r="D61" s="24"/>
      <c r="E61" s="24"/>
      <c r="F61" s="24"/>
      <c r="G61" s="24"/>
      <c r="H61" s="24"/>
      <c r="I61" s="24"/>
      <c r="J61" s="20">
        <v>171.0683062757364</v>
      </c>
      <c r="K61" s="5"/>
    </row>
    <row r="62" spans="1:11" x14ac:dyDescent="0.2">
      <c r="A62" s="5" t="s">
        <v>79</v>
      </c>
      <c r="B62" s="6" t="s">
        <v>65</v>
      </c>
      <c r="C62" s="6" t="s">
        <v>45</v>
      </c>
      <c r="D62" s="16">
        <v>618.47907241393978</v>
      </c>
      <c r="E62" s="16">
        <v>756.35584739139108</v>
      </c>
      <c r="F62" s="16">
        <v>905.94299729702982</v>
      </c>
      <c r="G62" s="16">
        <v>628.69153238169781</v>
      </c>
      <c r="H62" s="16">
        <v>866.44913142194673</v>
      </c>
      <c r="I62" s="16">
        <v>1051.448940600279</v>
      </c>
      <c r="J62" s="16">
        <v>1314.8823575053561</v>
      </c>
      <c r="K62" s="5"/>
    </row>
    <row r="63" spans="1:11" x14ac:dyDescent="0.2">
      <c r="A63" s="5" t="s">
        <v>79</v>
      </c>
      <c r="B63" s="6" t="s">
        <v>65</v>
      </c>
      <c r="C63" s="6" t="s">
        <v>46</v>
      </c>
      <c r="D63" s="24"/>
      <c r="E63" s="24"/>
      <c r="F63" s="24"/>
      <c r="G63" s="24"/>
      <c r="H63" s="24"/>
      <c r="I63" s="24"/>
      <c r="J63" s="24">
        <v>1081.8806851473357</v>
      </c>
      <c r="K63" s="5"/>
    </row>
    <row r="64" spans="1:11" x14ac:dyDescent="0.2">
      <c r="A64" s="5" t="s">
        <v>79</v>
      </c>
      <c r="B64" s="6" t="s">
        <v>65</v>
      </c>
      <c r="C64" s="6" t="s">
        <v>47</v>
      </c>
      <c r="D64" s="24"/>
      <c r="E64" s="24"/>
      <c r="F64" s="24"/>
      <c r="G64" s="24"/>
      <c r="H64" s="24"/>
      <c r="I64" s="24"/>
      <c r="J64" s="24">
        <v>233.00167235802041</v>
      </c>
      <c r="K64" s="5"/>
    </row>
    <row r="65" spans="1:11" x14ac:dyDescent="0.2">
      <c r="A65" s="5" t="s">
        <v>79</v>
      </c>
      <c r="B65" s="6" t="s">
        <v>65</v>
      </c>
      <c r="C65" s="6" t="s">
        <v>48</v>
      </c>
      <c r="D65" s="24" t="s">
        <v>24</v>
      </c>
      <c r="E65" s="24" t="s">
        <v>24</v>
      </c>
      <c r="F65" s="24" t="s">
        <v>24</v>
      </c>
      <c r="G65" s="24" t="s">
        <v>24</v>
      </c>
      <c r="H65" s="24" t="s">
        <v>24</v>
      </c>
      <c r="I65" s="24" t="s">
        <v>24</v>
      </c>
      <c r="J65" s="24" t="s">
        <v>24</v>
      </c>
      <c r="K65" s="5"/>
    </row>
    <row r="66" spans="1:11" x14ac:dyDescent="0.2">
      <c r="A66" s="5" t="s">
        <v>79</v>
      </c>
      <c r="B66" s="6" t="s">
        <v>65</v>
      </c>
      <c r="C66" s="6" t="s">
        <v>50</v>
      </c>
      <c r="D66" s="24" t="s">
        <v>24</v>
      </c>
      <c r="E66" s="24" t="s">
        <v>24</v>
      </c>
      <c r="F66" s="24" t="s">
        <v>24</v>
      </c>
      <c r="G66" s="24" t="s">
        <v>24</v>
      </c>
      <c r="H66" s="24" t="s">
        <v>24</v>
      </c>
      <c r="I66" s="24" t="s">
        <v>24</v>
      </c>
      <c r="J66" s="24" t="s">
        <v>24</v>
      </c>
      <c r="K66" s="5"/>
    </row>
    <row r="67" spans="1:11" x14ac:dyDescent="0.2">
      <c r="A67" s="5" t="s">
        <v>79</v>
      </c>
      <c r="B67" s="6" t="s">
        <v>65</v>
      </c>
      <c r="C67" s="6" t="s">
        <v>51</v>
      </c>
      <c r="D67" s="24" t="s">
        <v>24</v>
      </c>
      <c r="E67" s="24" t="s">
        <v>24</v>
      </c>
      <c r="F67" s="24" t="s">
        <v>24</v>
      </c>
      <c r="G67" s="24" t="s">
        <v>24</v>
      </c>
      <c r="H67" s="24" t="s">
        <v>24</v>
      </c>
      <c r="I67" s="24" t="s">
        <v>24</v>
      </c>
      <c r="J67" s="24" t="s">
        <v>24</v>
      </c>
      <c r="K67" s="5"/>
    </row>
    <row r="68" spans="1:11" x14ac:dyDescent="0.2">
      <c r="A68" s="5" t="s">
        <v>79</v>
      </c>
      <c r="B68" s="6" t="s">
        <v>65</v>
      </c>
      <c r="C68" s="6" t="s">
        <v>52</v>
      </c>
      <c r="D68" s="19">
        <v>34292.971425996155</v>
      </c>
      <c r="E68" s="19">
        <v>30132.88445744897</v>
      </c>
      <c r="F68" s="19">
        <v>31609.540561047867</v>
      </c>
      <c r="G68" s="19">
        <v>19672.036246069689</v>
      </c>
      <c r="H68" s="19">
        <v>20867.382921355602</v>
      </c>
      <c r="I68" s="19">
        <v>20731.039688403442</v>
      </c>
      <c r="J68" s="19">
        <v>18677.373380106099</v>
      </c>
      <c r="K68" s="5"/>
    </row>
    <row r="69" spans="1:11" x14ac:dyDescent="0.2">
      <c r="A69" s="5" t="s">
        <v>79</v>
      </c>
      <c r="B69" s="6" t="s">
        <v>65</v>
      </c>
      <c r="C69" s="6" t="s">
        <v>53</v>
      </c>
      <c r="D69" s="19">
        <v>22157.317505169445</v>
      </c>
      <c r="E69" s="19">
        <v>18741.870598844209</v>
      </c>
      <c r="F69" s="19">
        <v>21176.682156166728</v>
      </c>
      <c r="G69" s="19">
        <v>13375.565084076856</v>
      </c>
      <c r="H69" s="19">
        <v>14012.753087347233</v>
      </c>
      <c r="I69" s="19">
        <v>14082.683849864196</v>
      </c>
      <c r="J69" s="19">
        <v>13149.824477930933</v>
      </c>
      <c r="K69" s="5"/>
    </row>
    <row r="70" spans="1:11" x14ac:dyDescent="0.2">
      <c r="A70" s="5" t="s">
        <v>79</v>
      </c>
      <c r="B70" s="6" t="s">
        <v>65</v>
      </c>
      <c r="C70" s="6" t="s">
        <v>54</v>
      </c>
      <c r="D70" s="19">
        <v>12135.653920826704</v>
      </c>
      <c r="E70" s="19">
        <v>11391.013858604754</v>
      </c>
      <c r="F70" s="19">
        <v>10432.858404881137</v>
      </c>
      <c r="G70" s="19">
        <v>6296.4711619928285</v>
      </c>
      <c r="H70" s="19">
        <v>6854.6298340083667</v>
      </c>
      <c r="I70" s="19">
        <v>6648.3558385392407</v>
      </c>
      <c r="J70" s="19">
        <v>5527.5489021752182</v>
      </c>
      <c r="K70" s="5"/>
    </row>
    <row r="71" spans="1:11" x14ac:dyDescent="0.2">
      <c r="A71" s="5" t="s">
        <v>79</v>
      </c>
      <c r="B71" s="6" t="s">
        <v>65</v>
      </c>
      <c r="C71" s="6" t="s">
        <v>55</v>
      </c>
      <c r="D71" s="24" t="s">
        <v>24</v>
      </c>
      <c r="E71" s="24" t="s">
        <v>24</v>
      </c>
      <c r="F71" s="24" t="s">
        <v>24</v>
      </c>
      <c r="G71" s="24" t="s">
        <v>24</v>
      </c>
      <c r="H71" s="24" t="s">
        <v>24</v>
      </c>
      <c r="I71" s="24" t="s">
        <v>24</v>
      </c>
      <c r="J71" s="24" t="s">
        <v>24</v>
      </c>
      <c r="K71" s="5"/>
    </row>
    <row r="72" spans="1:11" x14ac:dyDescent="0.2">
      <c r="A72" s="5" t="s">
        <v>79</v>
      </c>
      <c r="B72" s="6" t="s">
        <v>70</v>
      </c>
      <c r="C72" s="6" t="s">
        <v>57</v>
      </c>
      <c r="D72" s="24" t="s">
        <v>24</v>
      </c>
      <c r="E72" s="24" t="s">
        <v>24</v>
      </c>
      <c r="F72" s="24" t="s">
        <v>24</v>
      </c>
      <c r="G72" s="24" t="s">
        <v>24</v>
      </c>
      <c r="H72" s="24" t="s">
        <v>24</v>
      </c>
      <c r="I72" s="24" t="s">
        <v>24</v>
      </c>
      <c r="J72" s="24" t="s">
        <v>24</v>
      </c>
      <c r="K72" s="5"/>
    </row>
    <row r="73" spans="1:11" x14ac:dyDescent="0.2">
      <c r="A73" s="5" t="s">
        <v>79</v>
      </c>
      <c r="B73" s="6" t="s">
        <v>70</v>
      </c>
      <c r="C73" s="6" t="s">
        <v>58</v>
      </c>
      <c r="D73" s="24" t="s">
        <v>24</v>
      </c>
      <c r="E73" s="24" t="s">
        <v>24</v>
      </c>
      <c r="F73" s="24" t="s">
        <v>24</v>
      </c>
      <c r="G73" s="24" t="s">
        <v>24</v>
      </c>
      <c r="H73" s="24" t="s">
        <v>24</v>
      </c>
      <c r="I73" s="24" t="s">
        <v>24</v>
      </c>
      <c r="J73" s="24" t="s">
        <v>24</v>
      </c>
      <c r="K73" s="5"/>
    </row>
    <row r="74" spans="1:11" x14ac:dyDescent="0.2">
      <c r="A74" s="5" t="s">
        <v>79</v>
      </c>
      <c r="B74" s="6" t="s">
        <v>70</v>
      </c>
      <c r="C74" s="6" t="s">
        <v>59</v>
      </c>
      <c r="D74" s="24">
        <f>+D59+D62</f>
        <v>1547.3168171981097</v>
      </c>
      <c r="E74" s="24">
        <f t="shared" ref="E74:J74" si="5">+E59+E62</f>
        <v>1608.8968657002833</v>
      </c>
      <c r="F74" s="24">
        <f t="shared" si="5"/>
        <v>1802.1465205051668</v>
      </c>
      <c r="G74" s="24">
        <f t="shared" si="5"/>
        <v>1600.1014921531018</v>
      </c>
      <c r="H74" s="24">
        <f t="shared" si="5"/>
        <v>2172.0234449892596</v>
      </c>
      <c r="I74" s="24">
        <f t="shared" si="5"/>
        <v>2468.9918826834828</v>
      </c>
      <c r="J74" s="24">
        <f t="shared" si="5"/>
        <v>3217.1372521497542</v>
      </c>
      <c r="K74" s="5"/>
    </row>
    <row r="75" spans="1:11" x14ac:dyDescent="0.2">
      <c r="A75" s="5" t="s">
        <v>79</v>
      </c>
      <c r="B75" s="6" t="s">
        <v>70</v>
      </c>
      <c r="C75" s="6" t="s">
        <v>61</v>
      </c>
      <c r="D75" s="24" t="s">
        <v>24</v>
      </c>
      <c r="E75" s="24" t="s">
        <v>24</v>
      </c>
      <c r="F75" s="24" t="s">
        <v>24</v>
      </c>
      <c r="G75" s="24">
        <v>270.96171943040804</v>
      </c>
      <c r="H75" s="24">
        <v>341.26817368775789</v>
      </c>
      <c r="I75" s="24">
        <v>382.34779687861982</v>
      </c>
      <c r="J75" s="24">
        <v>719.76368431146045</v>
      </c>
      <c r="K75" s="5"/>
    </row>
    <row r="76" spans="1:11" x14ac:dyDescent="0.2">
      <c r="A76" s="5" t="s">
        <v>79</v>
      </c>
      <c r="B76" s="6" t="s">
        <v>70</v>
      </c>
      <c r="C76" s="6" t="s">
        <v>63</v>
      </c>
      <c r="D76" s="24" t="s">
        <v>24</v>
      </c>
      <c r="E76" s="24" t="s">
        <v>24</v>
      </c>
      <c r="F76" s="24" t="s">
        <v>24</v>
      </c>
      <c r="G76" s="24" t="s">
        <v>24</v>
      </c>
      <c r="H76" s="24" t="s">
        <v>24</v>
      </c>
      <c r="I76" s="24" t="s">
        <v>24</v>
      </c>
      <c r="J76" s="24" t="s">
        <v>24</v>
      </c>
      <c r="K76" s="5"/>
    </row>
    <row r="77" spans="1:11" ht="25.5" x14ac:dyDescent="0.2">
      <c r="A77" s="5" t="s">
        <v>79</v>
      </c>
      <c r="B77" s="31" t="s">
        <v>71</v>
      </c>
      <c r="C77" s="6" t="s">
        <v>72</v>
      </c>
      <c r="D77" s="14">
        <v>0.137743</v>
      </c>
      <c r="E77" s="14">
        <v>0.13645299999999999</v>
      </c>
      <c r="F77" s="14">
        <v>0.15304100000000001</v>
      </c>
      <c r="G77" s="14">
        <v>0.14846699999999999</v>
      </c>
      <c r="H77" s="14">
        <v>0.17538500000000001</v>
      </c>
      <c r="I77" s="34">
        <v>0.18137800000000001</v>
      </c>
      <c r="J77" s="34">
        <v>0.18904699999999999</v>
      </c>
      <c r="K77" s="5"/>
    </row>
    <row r="78" spans="1:11" ht="25.5" x14ac:dyDescent="0.2">
      <c r="A78" s="5" t="s">
        <v>79</v>
      </c>
      <c r="B78" s="31" t="s">
        <v>73</v>
      </c>
      <c r="C78" s="6" t="s">
        <v>72</v>
      </c>
      <c r="D78" s="16">
        <v>83588.353981679145</v>
      </c>
      <c r="E78" s="16">
        <v>92526.321536197473</v>
      </c>
      <c r="F78" s="16">
        <v>88336.172237468883</v>
      </c>
      <c r="G78" s="16">
        <v>83767.293205078211</v>
      </c>
      <c r="H78" s="16">
        <v>84543.480817834934</v>
      </c>
      <c r="I78" s="16">
        <v>96714.915095809076</v>
      </c>
      <c r="J78" s="16">
        <v>78028.472046104769</v>
      </c>
      <c r="K78" s="5"/>
    </row>
    <row r="79" spans="1:11" x14ac:dyDescent="0.2">
      <c r="A79" s="5" t="s">
        <v>79</v>
      </c>
      <c r="B79" s="31" t="s">
        <v>74</v>
      </c>
      <c r="C79" s="6" t="s">
        <v>75</v>
      </c>
      <c r="D79" s="24">
        <v>69.187106999999997</v>
      </c>
      <c r="E79" s="24">
        <v>71.765491999999995</v>
      </c>
      <c r="F79" s="24">
        <v>60.226188</v>
      </c>
      <c r="G79" s="24">
        <v>46.771397999999998</v>
      </c>
      <c r="H79" s="24">
        <v>54.037846000000002</v>
      </c>
      <c r="I79" s="24">
        <v>62.429659999999998</v>
      </c>
      <c r="J79" s="24">
        <v>105.44384583</v>
      </c>
      <c r="K79" s="5" t="s">
        <v>96</v>
      </c>
    </row>
    <row r="80" spans="1:11" x14ac:dyDescent="0.2">
      <c r="A80" s="5" t="s">
        <v>79</v>
      </c>
      <c r="B80" s="31" t="s">
        <v>74</v>
      </c>
      <c r="C80" s="6" t="s">
        <v>77</v>
      </c>
      <c r="D80" s="24" t="s">
        <v>24</v>
      </c>
      <c r="E80" s="24" t="s">
        <v>24</v>
      </c>
      <c r="F80" s="24" t="s">
        <v>24</v>
      </c>
      <c r="G80" s="24" t="s">
        <v>24</v>
      </c>
      <c r="H80" s="24" t="s">
        <v>24</v>
      </c>
      <c r="I80" s="24" t="s">
        <v>24</v>
      </c>
      <c r="J80" s="24" t="s">
        <v>24</v>
      </c>
      <c r="K80" s="5"/>
    </row>
    <row r="81" spans="1:11" x14ac:dyDescent="0.2">
      <c r="A81" s="5" t="s">
        <v>79</v>
      </c>
      <c r="B81" s="31" t="s">
        <v>78</v>
      </c>
      <c r="C81" s="6" t="s">
        <v>75</v>
      </c>
      <c r="D81" s="24">
        <v>137.50080341051225</v>
      </c>
      <c r="E81" s="24">
        <v>183.30758673621031</v>
      </c>
      <c r="F81" s="24">
        <v>219.08479040182323</v>
      </c>
      <c r="G81" s="24">
        <v>330.78204253425668</v>
      </c>
      <c r="H81" s="24">
        <v>482.88577430377615</v>
      </c>
      <c r="I81" s="24">
        <v>658.68557643042334</v>
      </c>
      <c r="J81" s="24">
        <v>1800.1690969600706</v>
      </c>
      <c r="K81" s="5" t="s">
        <v>96</v>
      </c>
    </row>
    <row r="82" spans="1:11" x14ac:dyDescent="0.2">
      <c r="A82" s="5" t="s">
        <v>79</v>
      </c>
      <c r="B82" s="31" t="s">
        <v>78</v>
      </c>
      <c r="C82" s="6" t="s">
        <v>77</v>
      </c>
      <c r="D82" s="24" t="s">
        <v>24</v>
      </c>
      <c r="E82" s="24" t="s">
        <v>24</v>
      </c>
      <c r="F82" s="24" t="s">
        <v>24</v>
      </c>
      <c r="G82" s="24" t="s">
        <v>24</v>
      </c>
      <c r="H82" s="24" t="s">
        <v>24</v>
      </c>
      <c r="I82" s="24" t="s">
        <v>24</v>
      </c>
      <c r="J82" s="24" t="s">
        <v>24</v>
      </c>
      <c r="K82" s="5"/>
    </row>
    <row r="84" spans="1:11" x14ac:dyDescent="0.2">
      <c r="D84" s="36"/>
      <c r="E84" s="36"/>
      <c r="F84" s="36"/>
      <c r="G84" s="36"/>
      <c r="H84" s="36"/>
      <c r="I84" s="36"/>
      <c r="J84" s="36"/>
    </row>
    <row r="85" spans="1:11" x14ac:dyDescent="0.2">
      <c r="D85" s="36"/>
      <c r="E85" s="36"/>
      <c r="F85" s="36"/>
      <c r="G85" s="36"/>
      <c r="H85" s="36"/>
      <c r="I85" s="36"/>
      <c r="J85" s="36"/>
    </row>
    <row r="86" spans="1:11" x14ac:dyDescent="0.2">
      <c r="C86" s="4"/>
      <c r="D86" s="36"/>
      <c r="E86" s="36"/>
      <c r="F86" s="36"/>
      <c r="G86" s="36"/>
      <c r="H86" s="36"/>
      <c r="I86" s="36"/>
      <c r="J86" s="36"/>
    </row>
    <row r="87" spans="1:11" x14ac:dyDescent="0.2">
      <c r="C87" s="4"/>
      <c r="D87" s="37"/>
    </row>
    <row r="88" spans="1:11" x14ac:dyDescent="0.2">
      <c r="C88" s="4"/>
      <c r="D88" s="21"/>
    </row>
    <row r="89" spans="1:11" x14ac:dyDescent="0.2">
      <c r="C89" s="4"/>
      <c r="D89" s="37"/>
    </row>
    <row r="90" spans="1:11" x14ac:dyDescent="0.2">
      <c r="C90" s="4"/>
    </row>
    <row r="91" spans="1:11" x14ac:dyDescent="0.2">
      <c r="C91" s="4"/>
    </row>
    <row r="92" spans="1:11" x14ac:dyDescent="0.2">
      <c r="C92" s="4"/>
    </row>
    <row r="93" spans="1:11" x14ac:dyDescent="0.2">
      <c r="C93" s="4"/>
    </row>
  </sheetData>
  <pageMargins left="0.7" right="0.7" top="0.75" bottom="0.75" header="0.3" footer="0.3"/>
  <pageSetup scale="32" orientation="landscape" r:id="rId1"/>
  <colBreaks count="1" manualBreakCount="1">
    <brk id="4" max="8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35EB7-4F13-4DA6-8CE2-34FB893CD37A}">
  <dimension ref="A1:K131"/>
  <sheetViews>
    <sheetView showGridLines="0" zoomScale="85" zoomScaleNormal="85" workbookViewId="0">
      <selection activeCell="K19" sqref="K19"/>
    </sheetView>
  </sheetViews>
  <sheetFormatPr baseColWidth="10" defaultColWidth="10.7109375" defaultRowHeight="12.75" x14ac:dyDescent="0.2"/>
  <cols>
    <col min="1" max="1" width="9.42578125" style="4" customWidth="1"/>
    <col min="2" max="2" width="59.42578125" style="35" customWidth="1"/>
    <col min="3" max="3" width="79" style="35" customWidth="1"/>
    <col min="4" max="4" width="20.85546875" style="69" bestFit="1" customWidth="1"/>
    <col min="5" max="9" width="15.28515625" style="69" bestFit="1" customWidth="1"/>
    <col min="10" max="10" width="14.7109375" style="69" bestFit="1" customWidth="1"/>
    <col min="11" max="11" width="61.140625" style="4" customWidth="1"/>
    <col min="12" max="16384" width="10.7109375" style="4"/>
  </cols>
  <sheetData>
    <row r="1" spans="1:11" x14ac:dyDescent="0.2">
      <c r="A1" s="3" t="s">
        <v>0</v>
      </c>
      <c r="B1" s="3" t="s">
        <v>1</v>
      </c>
      <c r="C1" s="38" t="s">
        <v>2</v>
      </c>
      <c r="D1" s="59">
        <v>2017</v>
      </c>
      <c r="E1" s="59">
        <v>2018</v>
      </c>
      <c r="F1" s="59">
        <v>2019</v>
      </c>
      <c r="G1" s="59">
        <v>2020</v>
      </c>
      <c r="H1" s="59">
        <v>2021</v>
      </c>
      <c r="I1" s="59">
        <v>2022</v>
      </c>
      <c r="J1" s="59">
        <v>2023</v>
      </c>
      <c r="K1" s="39" t="s">
        <v>3</v>
      </c>
    </row>
    <row r="2" spans="1:11" ht="15" x14ac:dyDescent="0.25">
      <c r="A2" s="5" t="s">
        <v>97</v>
      </c>
      <c r="B2" s="6" t="s">
        <v>4</v>
      </c>
      <c r="C2" s="40" t="s">
        <v>5</v>
      </c>
      <c r="D2" s="60">
        <v>205.21357399999999</v>
      </c>
      <c r="E2" s="60">
        <v>206.53105600000001</v>
      </c>
      <c r="F2" s="60">
        <v>207.902118</v>
      </c>
      <c r="G2" s="60">
        <v>209.166909</v>
      </c>
      <c r="H2" s="60">
        <v>210.10566299999999</v>
      </c>
      <c r="I2" s="60">
        <v>210.865005</v>
      </c>
      <c r="J2" s="60">
        <v>211.697181</v>
      </c>
      <c r="K2" s="41" t="s">
        <v>98</v>
      </c>
    </row>
    <row r="3" spans="1:11" ht="15" x14ac:dyDescent="0.25">
      <c r="A3" s="5"/>
      <c r="B3" s="6" t="s">
        <v>4</v>
      </c>
      <c r="C3" s="40" t="s">
        <v>6</v>
      </c>
      <c r="D3" s="60">
        <v>163.15977100000001</v>
      </c>
      <c r="E3" s="60">
        <v>165.10724200000001</v>
      </c>
      <c r="F3" s="60">
        <v>167.00111799999999</v>
      </c>
      <c r="G3" s="60">
        <v>168.777343</v>
      </c>
      <c r="H3" s="60">
        <v>170.30218600000001</v>
      </c>
      <c r="I3" s="60">
        <v>171.66663199999999</v>
      </c>
      <c r="J3" s="60">
        <v>173.131214</v>
      </c>
      <c r="K3" s="41"/>
    </row>
    <row r="4" spans="1:11" x14ac:dyDescent="0.2">
      <c r="A4" s="5" t="s">
        <v>97</v>
      </c>
      <c r="B4" s="6" t="s">
        <v>4</v>
      </c>
      <c r="C4" s="40" t="s">
        <v>7</v>
      </c>
      <c r="D4" s="61">
        <v>1990773.5792019321</v>
      </c>
      <c r="E4" s="61">
        <v>1807613.5542479611</v>
      </c>
      <c r="F4" s="61">
        <v>1833212.841574</v>
      </c>
      <c r="G4" s="61">
        <v>1464313.31</v>
      </c>
      <c r="H4" s="61">
        <v>1594611.14</v>
      </c>
      <c r="I4" s="61">
        <v>1900323.2138463601</v>
      </c>
      <c r="J4" s="61">
        <v>2162162</v>
      </c>
      <c r="K4" s="42" t="s">
        <v>99</v>
      </c>
    </row>
    <row r="5" spans="1:11" x14ac:dyDescent="0.2">
      <c r="A5" s="5" t="s">
        <v>97</v>
      </c>
      <c r="B5" s="6" t="s">
        <v>4</v>
      </c>
      <c r="C5" s="40" t="s">
        <v>9</v>
      </c>
      <c r="D5" s="61">
        <v>2.95</v>
      </c>
      <c r="E5" s="61">
        <v>3.75</v>
      </c>
      <c r="F5" s="61">
        <v>4.3099999999999996</v>
      </c>
      <c r="G5" s="61">
        <v>4.5199999999999996</v>
      </c>
      <c r="H5" s="61">
        <v>10.06</v>
      </c>
      <c r="I5" s="61">
        <v>5.784841959607756</v>
      </c>
      <c r="J5" s="61">
        <v>4.62</v>
      </c>
      <c r="K5" s="42" t="s">
        <v>100</v>
      </c>
    </row>
    <row r="6" spans="1:11" x14ac:dyDescent="0.2">
      <c r="A6" s="5" t="s">
        <v>97</v>
      </c>
      <c r="B6" s="6" t="s">
        <v>4</v>
      </c>
      <c r="C6" s="40" t="s">
        <v>11</v>
      </c>
      <c r="D6" s="61">
        <v>3.19</v>
      </c>
      <c r="E6" s="61">
        <v>3.66</v>
      </c>
      <c r="F6" s="61">
        <v>3.95</v>
      </c>
      <c r="G6" s="61">
        <v>5.1577999999999999</v>
      </c>
      <c r="H6" s="61">
        <v>5.3956</v>
      </c>
      <c r="I6" s="61">
        <v>5.1654999999999998</v>
      </c>
      <c r="J6" s="61">
        <v>4.9950000000000001</v>
      </c>
      <c r="K6" s="42" t="s">
        <v>101</v>
      </c>
    </row>
    <row r="7" spans="1:11" x14ac:dyDescent="0.2">
      <c r="A7" s="5" t="s">
        <v>97</v>
      </c>
      <c r="B7" s="6" t="s">
        <v>13</v>
      </c>
      <c r="C7" s="40" t="s">
        <v>14</v>
      </c>
      <c r="D7" s="61">
        <v>61641.365175332518</v>
      </c>
      <c r="E7" s="61">
        <v>56301.4008464953</v>
      </c>
      <c r="F7" s="61">
        <v>56642.554395018233</v>
      </c>
      <c r="G7" s="61">
        <v>59439.532395558723</v>
      </c>
      <c r="H7" s="61">
        <v>51240.02399999999</v>
      </c>
      <c r="I7" s="61">
        <v>56183.445196158907</v>
      </c>
      <c r="J7" s="62">
        <v>58434</v>
      </c>
      <c r="K7" s="41"/>
    </row>
    <row r="8" spans="1:11" x14ac:dyDescent="0.2">
      <c r="A8" s="5" t="s">
        <v>97</v>
      </c>
      <c r="B8" s="6" t="s">
        <v>13</v>
      </c>
      <c r="C8" s="40" t="s">
        <v>15</v>
      </c>
      <c r="D8" s="61">
        <v>54392.359733978243</v>
      </c>
      <c r="E8" s="61">
        <v>49568.899298028286</v>
      </c>
      <c r="F8" s="61">
        <v>54435.368298310459</v>
      </c>
      <c r="G8" s="61">
        <v>63928.671849442922</v>
      </c>
      <c r="H8" s="61">
        <v>65849.88</v>
      </c>
      <c r="I8" s="61">
        <v>67587.248212814098</v>
      </c>
      <c r="J8" s="62">
        <v>68236</v>
      </c>
      <c r="K8" s="41"/>
    </row>
    <row r="9" spans="1:11" ht="15" x14ac:dyDescent="0.25">
      <c r="A9" s="5" t="s">
        <v>97</v>
      </c>
      <c r="B9" s="6" t="s">
        <v>16</v>
      </c>
      <c r="C9" s="40" t="s">
        <v>17</v>
      </c>
      <c r="D9" s="63">
        <v>154</v>
      </c>
      <c r="E9" s="63">
        <v>152</v>
      </c>
      <c r="F9" s="63">
        <v>153</v>
      </c>
      <c r="G9" s="63">
        <v>158</v>
      </c>
      <c r="H9" s="63">
        <v>158</v>
      </c>
      <c r="I9" s="63">
        <v>157</v>
      </c>
      <c r="J9" s="63">
        <v>155</v>
      </c>
      <c r="K9" s="41"/>
    </row>
    <row r="10" spans="1:11" x14ac:dyDescent="0.2">
      <c r="A10" s="5" t="s">
        <v>97</v>
      </c>
      <c r="B10" s="6" t="s">
        <v>16</v>
      </c>
      <c r="C10" s="40" t="s">
        <v>18</v>
      </c>
      <c r="D10" s="61">
        <v>32215</v>
      </c>
      <c r="E10" s="61">
        <v>31764</v>
      </c>
      <c r="F10" s="61">
        <v>31581</v>
      </c>
      <c r="G10" s="61">
        <v>30713</v>
      </c>
      <c r="H10" s="61">
        <v>29617</v>
      </c>
      <c r="I10" s="61">
        <v>28809</v>
      </c>
      <c r="J10" s="62">
        <v>27630</v>
      </c>
      <c r="K10" s="41"/>
    </row>
    <row r="11" spans="1:11" x14ac:dyDescent="0.2">
      <c r="A11" s="5" t="s">
        <v>97</v>
      </c>
      <c r="B11" s="6" t="s">
        <v>16</v>
      </c>
      <c r="C11" s="40" t="s">
        <v>19</v>
      </c>
      <c r="D11" s="61">
        <v>9</v>
      </c>
      <c r="E11" s="61">
        <v>15</v>
      </c>
      <c r="F11" s="61">
        <v>30</v>
      </c>
      <c r="G11" s="61">
        <v>62</v>
      </c>
      <c r="H11" s="61">
        <v>88</v>
      </c>
      <c r="I11" s="61">
        <v>131</v>
      </c>
      <c r="J11" s="62">
        <v>128</v>
      </c>
      <c r="K11" s="41"/>
    </row>
    <row r="12" spans="1:11" x14ac:dyDescent="0.2">
      <c r="A12" s="5" t="s">
        <v>97</v>
      </c>
      <c r="B12" s="6" t="s">
        <v>16</v>
      </c>
      <c r="C12" s="40" t="s">
        <v>20</v>
      </c>
      <c r="D12" s="61">
        <v>123</v>
      </c>
      <c r="E12" s="61">
        <v>123</v>
      </c>
      <c r="F12" s="61">
        <v>125</v>
      </c>
      <c r="G12" s="61">
        <v>120</v>
      </c>
      <c r="H12" s="61">
        <v>128</v>
      </c>
      <c r="I12" s="61">
        <v>157</v>
      </c>
      <c r="J12" s="62">
        <v>154</v>
      </c>
      <c r="K12" s="41"/>
    </row>
    <row r="13" spans="1:11" x14ac:dyDescent="0.2">
      <c r="A13" s="5" t="s">
        <v>97</v>
      </c>
      <c r="B13" s="6" t="s">
        <v>21</v>
      </c>
      <c r="C13" s="40" t="s">
        <v>22</v>
      </c>
      <c r="D13" s="61">
        <f t="shared" ref="D13:J13" si="0">SUM(D17:D36)</f>
        <v>24785.074445000002</v>
      </c>
      <c r="E13" s="61">
        <f t="shared" si="0"/>
        <v>27136.869643999995</v>
      </c>
      <c r="F13" s="61">
        <f t="shared" si="0"/>
        <v>32776.132926999999</v>
      </c>
      <c r="G13" s="61">
        <f t="shared" si="0"/>
        <v>37633.428040999999</v>
      </c>
      <c r="H13" s="61">
        <f t="shared" si="0"/>
        <v>52876.098854000011</v>
      </c>
      <c r="I13" s="61">
        <f t="shared" si="0"/>
        <v>73528.561922999987</v>
      </c>
      <c r="J13" s="61">
        <f t="shared" si="0"/>
        <v>97439.51534800003</v>
      </c>
      <c r="K13" s="41"/>
    </row>
    <row r="14" spans="1:11" x14ac:dyDescent="0.2">
      <c r="A14" s="5" t="s">
        <v>97</v>
      </c>
      <c r="B14" s="6" t="s">
        <v>21</v>
      </c>
      <c r="C14" s="40" t="s">
        <v>23</v>
      </c>
      <c r="D14" s="61" t="s">
        <v>24</v>
      </c>
      <c r="E14" s="61" t="s">
        <v>24</v>
      </c>
      <c r="F14" s="61" t="s">
        <v>24</v>
      </c>
      <c r="G14" s="61" t="s">
        <v>24</v>
      </c>
      <c r="H14" s="61" t="s">
        <v>24</v>
      </c>
      <c r="I14" s="61" t="s">
        <v>24</v>
      </c>
      <c r="J14" s="61" t="s">
        <v>24</v>
      </c>
      <c r="K14" s="43"/>
    </row>
    <row r="15" spans="1:11" x14ac:dyDescent="0.2">
      <c r="A15" s="5" t="s">
        <v>97</v>
      </c>
      <c r="B15" s="6" t="s">
        <v>21</v>
      </c>
      <c r="C15" s="40" t="s">
        <v>25</v>
      </c>
      <c r="D15" s="61" t="s">
        <v>24</v>
      </c>
      <c r="E15" s="61" t="s">
        <v>24</v>
      </c>
      <c r="F15" s="61" t="s">
        <v>24</v>
      </c>
      <c r="G15" s="61" t="s">
        <v>24</v>
      </c>
      <c r="H15" s="61" t="s">
        <v>24</v>
      </c>
      <c r="I15" s="61" t="s">
        <v>24</v>
      </c>
      <c r="J15" s="61" t="s">
        <v>24</v>
      </c>
      <c r="K15" s="44"/>
    </row>
    <row r="16" spans="1:11" x14ac:dyDescent="0.2">
      <c r="A16" s="5" t="s">
        <v>97</v>
      </c>
      <c r="B16" s="6" t="s">
        <v>21</v>
      </c>
      <c r="C16" s="40" t="s">
        <v>26</v>
      </c>
      <c r="D16" s="61">
        <f>SUM(D17:D25)</f>
        <v>4334.8288000000002</v>
      </c>
      <c r="E16" s="61">
        <f t="shared" ref="E16:I16" si="1">SUM(E17:E25)</f>
        <v>4714.1049480000001</v>
      </c>
      <c r="F16" s="61">
        <f t="shared" si="1"/>
        <v>5594.9737660000001</v>
      </c>
      <c r="G16" s="61">
        <f t="shared" si="1"/>
        <v>7335.5157900000004</v>
      </c>
      <c r="H16" s="61">
        <f t="shared" si="1"/>
        <v>14533.270118</v>
      </c>
      <c r="I16" s="61">
        <f t="shared" si="1"/>
        <v>26539.512262999997</v>
      </c>
      <c r="J16" s="61">
        <f>SUM(J17:J25)</f>
        <v>42541.652199000004</v>
      </c>
      <c r="K16" s="41"/>
    </row>
    <row r="17" spans="1:11" x14ac:dyDescent="0.2">
      <c r="A17" s="5" t="s">
        <v>97</v>
      </c>
      <c r="B17" s="6" t="s">
        <v>21</v>
      </c>
      <c r="C17" s="40" t="s">
        <v>27</v>
      </c>
      <c r="D17" s="61">
        <v>1058</v>
      </c>
      <c r="E17" s="61">
        <v>1183</v>
      </c>
      <c r="F17" s="61">
        <v>1352</v>
      </c>
      <c r="G17" s="61">
        <v>1464</v>
      </c>
      <c r="H17" s="61">
        <v>1075</v>
      </c>
      <c r="I17" s="61">
        <v>1100</v>
      </c>
      <c r="J17" s="61">
        <v>1232</v>
      </c>
      <c r="K17" s="41"/>
    </row>
    <row r="18" spans="1:11" x14ac:dyDescent="0.2">
      <c r="A18" s="5" t="s">
        <v>97</v>
      </c>
      <c r="B18" s="6" t="s">
        <v>21</v>
      </c>
      <c r="C18" s="40" t="s">
        <v>28</v>
      </c>
      <c r="D18" s="61">
        <v>64.474019999999996</v>
      </c>
      <c r="E18" s="61">
        <v>65.193988000000004</v>
      </c>
      <c r="F18" s="61">
        <v>193.902918</v>
      </c>
      <c r="G18" s="61">
        <v>495.22071499999998</v>
      </c>
      <c r="H18" s="61">
        <v>386.26304599999997</v>
      </c>
      <c r="I18" s="61">
        <v>315.28433200000001</v>
      </c>
      <c r="J18" s="61">
        <v>339.38209899999998</v>
      </c>
      <c r="K18" s="42"/>
    </row>
    <row r="19" spans="1:11" x14ac:dyDescent="0.2">
      <c r="A19" s="5" t="s">
        <v>97</v>
      </c>
      <c r="B19" s="6" t="s">
        <v>21</v>
      </c>
      <c r="C19" s="40" t="s">
        <v>30</v>
      </c>
      <c r="D19" s="61">
        <v>534.58500000000004</v>
      </c>
      <c r="E19" s="61">
        <v>637.29499999999996</v>
      </c>
      <c r="F19" s="61">
        <v>839.47446000000002</v>
      </c>
      <c r="G19" s="61">
        <v>1331.5828690000001</v>
      </c>
      <c r="H19" s="61">
        <v>893.43643499999996</v>
      </c>
      <c r="I19" s="61">
        <v>698.22529599999996</v>
      </c>
      <c r="J19" s="61">
        <v>550</v>
      </c>
      <c r="K19" s="42"/>
    </row>
    <row r="20" spans="1:11" x14ac:dyDescent="0.2">
      <c r="A20" s="5" t="s">
        <v>97</v>
      </c>
      <c r="B20" s="6" t="s">
        <v>21</v>
      </c>
      <c r="C20" s="40" t="s">
        <v>32</v>
      </c>
      <c r="D20" s="61">
        <v>2677.7697800000001</v>
      </c>
      <c r="E20" s="61">
        <v>2828.6159600000001</v>
      </c>
      <c r="F20" s="61">
        <v>3209.5963879999999</v>
      </c>
      <c r="G20" s="61">
        <v>3890.2922060000001</v>
      </c>
      <c r="H20" s="61">
        <v>4199.4606370000001</v>
      </c>
      <c r="I20" s="61">
        <v>4072.4026349999999</v>
      </c>
      <c r="J20" s="61">
        <v>4221.2700999999997</v>
      </c>
      <c r="K20" s="42"/>
    </row>
    <row r="21" spans="1:11" x14ac:dyDescent="0.2">
      <c r="A21" s="5" t="s">
        <v>97</v>
      </c>
      <c r="B21" s="6" t="s">
        <v>21</v>
      </c>
      <c r="C21" s="40" t="s">
        <v>33</v>
      </c>
      <c r="D21" s="61"/>
      <c r="E21" s="61"/>
      <c r="F21" s="61"/>
      <c r="G21" s="61"/>
      <c r="H21" s="61"/>
      <c r="I21" s="61"/>
      <c r="J21" s="61"/>
      <c r="K21" s="42"/>
    </row>
    <row r="22" spans="1:11" x14ac:dyDescent="0.2">
      <c r="A22" s="5" t="s">
        <v>97</v>
      </c>
      <c r="B22" s="6" t="s">
        <v>21</v>
      </c>
      <c r="C22" s="40" t="s">
        <v>34</v>
      </c>
      <c r="D22" s="61"/>
      <c r="E22" s="61"/>
      <c r="F22" s="61"/>
      <c r="G22" s="61"/>
      <c r="H22" s="61"/>
      <c r="I22" s="61"/>
      <c r="J22" s="61"/>
      <c r="K22" s="42"/>
    </row>
    <row r="23" spans="1:11" x14ac:dyDescent="0.2">
      <c r="A23" s="5" t="s">
        <v>97</v>
      </c>
      <c r="B23" s="6" t="s">
        <v>21</v>
      </c>
      <c r="C23" s="40" t="s">
        <v>35</v>
      </c>
      <c r="D23" s="61"/>
      <c r="E23" s="61"/>
      <c r="F23" s="61"/>
      <c r="G23" s="61">
        <v>154.41999999999999</v>
      </c>
      <c r="H23" s="61">
        <v>7979.11</v>
      </c>
      <c r="I23" s="61">
        <v>20353.599999999999</v>
      </c>
      <c r="J23" s="61">
        <v>36199</v>
      </c>
      <c r="K23" s="42"/>
    </row>
    <row r="24" spans="1:11" x14ac:dyDescent="0.2">
      <c r="A24" s="5" t="s">
        <v>97</v>
      </c>
      <c r="B24" s="6" t="s">
        <v>21</v>
      </c>
      <c r="C24" s="40" t="s">
        <v>37</v>
      </c>
      <c r="D24" s="61"/>
      <c r="E24" s="61"/>
      <c r="F24" s="61"/>
      <c r="G24" s="61"/>
      <c r="H24" s="61"/>
      <c r="I24" s="61"/>
      <c r="J24" s="61"/>
      <c r="K24" s="41"/>
    </row>
    <row r="25" spans="1:11" x14ac:dyDescent="0.2">
      <c r="A25" s="5" t="s">
        <v>97</v>
      </c>
      <c r="B25" s="6" t="s">
        <v>21</v>
      </c>
      <c r="C25" s="40" t="s">
        <v>39</v>
      </c>
      <c r="D25" s="61"/>
      <c r="E25" s="61"/>
      <c r="F25" s="61"/>
      <c r="G25" s="61"/>
      <c r="H25" s="61"/>
      <c r="I25" s="61"/>
      <c r="J25" s="61"/>
      <c r="K25" s="41"/>
    </row>
    <row r="26" spans="1:11" ht="15" x14ac:dyDescent="0.25">
      <c r="A26" s="5" t="s">
        <v>97</v>
      </c>
      <c r="B26" s="6" t="s">
        <v>21</v>
      </c>
      <c r="C26" s="40" t="s">
        <v>41</v>
      </c>
      <c r="D26" s="60">
        <v>5362.9957059999997</v>
      </c>
      <c r="E26" s="60">
        <v>5362.3230679999997</v>
      </c>
      <c r="F26" s="60">
        <v>5773.7477509999999</v>
      </c>
      <c r="G26" s="60">
        <v>6141.9654499999997</v>
      </c>
      <c r="H26" s="60">
        <v>6712.5560770000002</v>
      </c>
      <c r="I26" s="60">
        <v>7711.1958889999996</v>
      </c>
      <c r="J26" s="60">
        <v>10321.355487000001</v>
      </c>
      <c r="K26" s="41"/>
    </row>
    <row r="27" spans="1:11" x14ac:dyDescent="0.2">
      <c r="A27" s="5" t="s">
        <v>97</v>
      </c>
      <c r="B27" s="6" t="s">
        <v>21</v>
      </c>
      <c r="C27" s="40" t="s">
        <v>42</v>
      </c>
      <c r="D27" s="61">
        <v>7934.4013180000002</v>
      </c>
      <c r="E27" s="61">
        <v>9022.6884859999991</v>
      </c>
      <c r="F27" s="61">
        <v>10847.759400999999</v>
      </c>
      <c r="G27" s="61">
        <v>11458.023594</v>
      </c>
      <c r="H27" s="61">
        <v>13521.967116</v>
      </c>
      <c r="I27" s="61">
        <v>15315.030790999999</v>
      </c>
      <c r="J27" s="61">
        <v>16017.993372000001</v>
      </c>
      <c r="K27" s="45"/>
    </row>
    <row r="28" spans="1:11" x14ac:dyDescent="0.2">
      <c r="A28" s="5" t="s">
        <v>97</v>
      </c>
      <c r="B28" s="6" t="s">
        <v>21</v>
      </c>
      <c r="C28" s="40" t="s">
        <v>43</v>
      </c>
      <c r="D28" s="61" t="s">
        <v>24</v>
      </c>
      <c r="E28" s="61" t="s">
        <v>24</v>
      </c>
      <c r="F28" s="61" t="s">
        <v>24</v>
      </c>
      <c r="G28" s="61" t="s">
        <v>24</v>
      </c>
      <c r="H28" s="61" t="s">
        <v>24</v>
      </c>
      <c r="I28" s="61" t="s">
        <v>24</v>
      </c>
      <c r="J28" s="61" t="s">
        <v>24</v>
      </c>
      <c r="K28" s="41"/>
    </row>
    <row r="29" spans="1:11" x14ac:dyDescent="0.2">
      <c r="A29" s="5" t="s">
        <v>97</v>
      </c>
      <c r="B29" s="6" t="s">
        <v>21</v>
      </c>
      <c r="C29" s="40" t="s">
        <v>44</v>
      </c>
      <c r="D29" s="61" t="s">
        <v>24</v>
      </c>
      <c r="E29" s="61" t="s">
        <v>24</v>
      </c>
      <c r="F29" s="61" t="s">
        <v>24</v>
      </c>
      <c r="G29" s="61" t="s">
        <v>24</v>
      </c>
      <c r="H29" s="61" t="s">
        <v>24</v>
      </c>
      <c r="I29" s="61" t="s">
        <v>24</v>
      </c>
      <c r="J29" s="61" t="s">
        <v>24</v>
      </c>
      <c r="K29" s="44"/>
    </row>
    <row r="30" spans="1:11" x14ac:dyDescent="0.2">
      <c r="A30" s="5" t="s">
        <v>97</v>
      </c>
      <c r="B30" s="6" t="s">
        <v>21</v>
      </c>
      <c r="C30" s="40" t="s">
        <v>45</v>
      </c>
      <c r="D30" s="61">
        <v>6396.3313369999996</v>
      </c>
      <c r="E30" s="61">
        <v>7323.3094659999997</v>
      </c>
      <c r="F30" s="61">
        <v>9603.2372039999991</v>
      </c>
      <c r="G30" s="61">
        <v>9353.4747289999996</v>
      </c>
      <c r="H30" s="61">
        <v>12479.116588000001</v>
      </c>
      <c r="I30" s="61">
        <v>16139.479141</v>
      </c>
      <c r="J30" s="61">
        <v>18021.175704000001</v>
      </c>
      <c r="K30" s="41"/>
    </row>
    <row r="31" spans="1:11" x14ac:dyDescent="0.2">
      <c r="A31" s="5" t="s">
        <v>97</v>
      </c>
      <c r="B31" s="6" t="s">
        <v>21</v>
      </c>
      <c r="C31" s="40" t="s">
        <v>46</v>
      </c>
      <c r="D31" s="61" t="s">
        <v>24</v>
      </c>
      <c r="E31" s="61" t="s">
        <v>24</v>
      </c>
      <c r="F31" s="61" t="s">
        <v>24</v>
      </c>
      <c r="G31" s="61" t="s">
        <v>24</v>
      </c>
      <c r="H31" s="61" t="s">
        <v>24</v>
      </c>
      <c r="I31" s="61" t="s">
        <v>24</v>
      </c>
      <c r="J31" s="61" t="s">
        <v>24</v>
      </c>
      <c r="K31" s="41"/>
    </row>
    <row r="32" spans="1:11" x14ac:dyDescent="0.2">
      <c r="A32" s="5" t="s">
        <v>97</v>
      </c>
      <c r="B32" s="6" t="s">
        <v>21</v>
      </c>
      <c r="C32" s="40" t="s">
        <v>47</v>
      </c>
      <c r="D32" s="61" t="s">
        <v>24</v>
      </c>
      <c r="E32" s="61" t="s">
        <v>24</v>
      </c>
      <c r="F32" s="61" t="s">
        <v>24</v>
      </c>
      <c r="G32" s="61" t="s">
        <v>24</v>
      </c>
      <c r="H32" s="61" t="s">
        <v>24</v>
      </c>
      <c r="I32" s="61" t="s">
        <v>24</v>
      </c>
      <c r="J32" s="61" t="s">
        <v>24</v>
      </c>
      <c r="K32" s="41"/>
    </row>
    <row r="33" spans="1:11" x14ac:dyDescent="0.2">
      <c r="A33" s="5" t="s">
        <v>97</v>
      </c>
      <c r="B33" s="6" t="s">
        <v>21</v>
      </c>
      <c r="C33" s="40" t="s">
        <v>48</v>
      </c>
      <c r="D33" s="61">
        <v>25.837130999999999</v>
      </c>
      <c r="E33" s="61">
        <v>81.551683999999995</v>
      </c>
      <c r="F33" s="61">
        <v>405.58615600000002</v>
      </c>
      <c r="G33" s="61">
        <v>2963.2945679999998</v>
      </c>
      <c r="H33" s="61">
        <v>5316.4977719999997</v>
      </c>
      <c r="I33" s="61">
        <v>7555.3423089999997</v>
      </c>
      <c r="J33" s="61">
        <v>10316.65713</v>
      </c>
      <c r="K33" s="41"/>
    </row>
    <row r="34" spans="1:11" x14ac:dyDescent="0.2">
      <c r="A34" s="5" t="s">
        <v>97</v>
      </c>
      <c r="B34" s="6" t="s">
        <v>21</v>
      </c>
      <c r="C34" s="40" t="s">
        <v>50</v>
      </c>
      <c r="D34" s="61" t="s">
        <v>24</v>
      </c>
      <c r="E34" s="61" t="s">
        <v>24</v>
      </c>
      <c r="F34" s="61" t="s">
        <v>24</v>
      </c>
      <c r="G34" s="61" t="s">
        <v>24</v>
      </c>
      <c r="H34" s="61" t="s">
        <v>24</v>
      </c>
      <c r="I34" s="61" t="s">
        <v>24</v>
      </c>
      <c r="J34" s="61" t="s">
        <v>24</v>
      </c>
      <c r="K34" s="41"/>
    </row>
    <row r="35" spans="1:11" x14ac:dyDescent="0.2">
      <c r="A35" s="5" t="s">
        <v>97</v>
      </c>
      <c r="B35" s="6" t="s">
        <v>21</v>
      </c>
      <c r="C35" s="40" t="s">
        <v>51</v>
      </c>
      <c r="D35" s="61" t="s">
        <v>24</v>
      </c>
      <c r="E35" s="61" t="s">
        <v>24</v>
      </c>
      <c r="F35" s="61" t="s">
        <v>24</v>
      </c>
      <c r="G35" s="61" t="s">
        <v>24</v>
      </c>
      <c r="H35" s="61" t="s">
        <v>24</v>
      </c>
      <c r="I35" s="61" t="s">
        <v>24</v>
      </c>
      <c r="J35" s="61" t="s">
        <v>24</v>
      </c>
      <c r="K35" s="41"/>
    </row>
    <row r="36" spans="1:11" x14ac:dyDescent="0.2">
      <c r="A36" s="5" t="s">
        <v>97</v>
      </c>
      <c r="B36" s="6" t="s">
        <v>21</v>
      </c>
      <c r="C36" s="40" t="s">
        <v>52</v>
      </c>
      <c r="D36" s="64">
        <v>730.68015300000002</v>
      </c>
      <c r="E36" s="64">
        <v>632.89199199999996</v>
      </c>
      <c r="F36" s="64">
        <v>550.82864900000004</v>
      </c>
      <c r="G36" s="64">
        <v>381.15391</v>
      </c>
      <c r="H36" s="64">
        <v>312.69118300000002</v>
      </c>
      <c r="I36" s="64">
        <v>268.00153</v>
      </c>
      <c r="J36" s="64">
        <v>220.681456</v>
      </c>
      <c r="K36" s="41"/>
    </row>
    <row r="37" spans="1:11" x14ac:dyDescent="0.2">
      <c r="A37" s="5" t="s">
        <v>97</v>
      </c>
      <c r="B37" s="6" t="s">
        <v>21</v>
      </c>
      <c r="C37" s="40" t="s">
        <v>53</v>
      </c>
      <c r="D37" s="64">
        <v>251.32197300000001</v>
      </c>
      <c r="E37" s="64">
        <v>216.73603199999999</v>
      </c>
      <c r="F37" s="64">
        <v>185.352587</v>
      </c>
      <c r="G37" s="64">
        <v>109.10786400000001</v>
      </c>
      <c r="H37" s="64">
        <v>91.165278999999998</v>
      </c>
      <c r="I37" s="64">
        <v>84.824682999999993</v>
      </c>
      <c r="J37" s="64">
        <v>67.351286000000002</v>
      </c>
      <c r="K37" s="41"/>
    </row>
    <row r="38" spans="1:11" x14ac:dyDescent="0.2">
      <c r="A38" s="5" t="s">
        <v>97</v>
      </c>
      <c r="B38" s="6" t="s">
        <v>21</v>
      </c>
      <c r="C38" s="40" t="s">
        <v>54</v>
      </c>
      <c r="D38" s="61">
        <v>479.35818</v>
      </c>
      <c r="E38" s="61">
        <v>416.15595999999999</v>
      </c>
      <c r="F38" s="61">
        <v>365.47606200000001</v>
      </c>
      <c r="G38" s="61">
        <v>272.04604599999999</v>
      </c>
      <c r="H38" s="61">
        <v>221.525904</v>
      </c>
      <c r="I38" s="61">
        <v>183.17684700000001</v>
      </c>
      <c r="J38" s="61">
        <v>153.33017000000001</v>
      </c>
      <c r="K38" s="41"/>
    </row>
    <row r="39" spans="1:11" x14ac:dyDescent="0.2">
      <c r="A39" s="5" t="s">
        <v>97</v>
      </c>
      <c r="B39" s="6" t="s">
        <v>21</v>
      </c>
      <c r="C39" s="40" t="s">
        <v>55</v>
      </c>
      <c r="D39" s="61"/>
      <c r="E39" s="61"/>
      <c r="F39" s="61"/>
      <c r="G39" s="61"/>
      <c r="H39" s="61"/>
      <c r="I39" s="61"/>
      <c r="J39" s="61"/>
      <c r="K39" s="41"/>
    </row>
    <row r="40" spans="1:11" x14ac:dyDescent="0.2">
      <c r="A40" s="5" t="s">
        <v>97</v>
      </c>
      <c r="B40" s="6" t="s">
        <v>56</v>
      </c>
      <c r="C40" s="40" t="s">
        <v>57</v>
      </c>
      <c r="D40" s="61" t="s">
        <v>24</v>
      </c>
      <c r="E40" s="61" t="s">
        <v>24</v>
      </c>
      <c r="F40" s="61" t="s">
        <v>24</v>
      </c>
      <c r="G40" s="61" t="s">
        <v>24</v>
      </c>
      <c r="H40" s="61" t="s">
        <v>24</v>
      </c>
      <c r="I40" s="61" t="s">
        <v>24</v>
      </c>
      <c r="J40" s="61" t="s">
        <v>24</v>
      </c>
      <c r="K40" s="41"/>
    </row>
    <row r="41" spans="1:11" x14ac:dyDescent="0.2">
      <c r="A41" s="5" t="s">
        <v>97</v>
      </c>
      <c r="B41" s="6" t="s">
        <v>56</v>
      </c>
      <c r="C41" s="40" t="s">
        <v>58</v>
      </c>
      <c r="D41" s="61" t="s">
        <v>24</v>
      </c>
      <c r="E41" s="61" t="s">
        <v>24</v>
      </c>
      <c r="F41" s="61" t="s">
        <v>24</v>
      </c>
      <c r="G41" s="61" t="s">
        <v>24</v>
      </c>
      <c r="H41" s="61" t="s">
        <v>24</v>
      </c>
      <c r="I41" s="61" t="s">
        <v>24</v>
      </c>
      <c r="J41" s="61" t="s">
        <v>24</v>
      </c>
      <c r="K41" s="41"/>
    </row>
    <row r="42" spans="1:11" x14ac:dyDescent="0.2">
      <c r="A42" s="5" t="s">
        <v>97</v>
      </c>
      <c r="B42" s="6" t="s">
        <v>56</v>
      </c>
      <c r="C42" s="40" t="s">
        <v>59</v>
      </c>
      <c r="D42" s="64">
        <v>14356.569786</v>
      </c>
      <c r="E42" s="64">
        <v>16427.549636</v>
      </c>
      <c r="F42" s="64">
        <v>20856.582761000001</v>
      </c>
      <c r="G42" s="64">
        <v>23774.792891000001</v>
      </c>
      <c r="H42" s="64">
        <v>31317.581475999999</v>
      </c>
      <c r="I42" s="64">
        <v>39009.852241000001</v>
      </c>
      <c r="J42" s="64">
        <v>44355.826205999998</v>
      </c>
      <c r="K42" s="41"/>
    </row>
    <row r="43" spans="1:11" x14ac:dyDescent="0.2">
      <c r="A43" s="5" t="s">
        <v>97</v>
      </c>
      <c r="B43" s="6" t="s">
        <v>56</v>
      </c>
      <c r="C43" s="40" t="s">
        <v>61</v>
      </c>
      <c r="D43" s="64">
        <v>115.98131600000001</v>
      </c>
      <c r="E43" s="64">
        <v>99.079063000000005</v>
      </c>
      <c r="F43" s="64">
        <v>121.720972</v>
      </c>
      <c r="G43" s="64">
        <v>60.958818999999998</v>
      </c>
      <c r="H43" s="64">
        <v>56.011352000000002</v>
      </c>
      <c r="I43" s="64">
        <v>99.502478999999994</v>
      </c>
      <c r="J43" s="64">
        <v>123.877116</v>
      </c>
      <c r="K43" s="41"/>
    </row>
    <row r="44" spans="1:11" x14ac:dyDescent="0.2">
      <c r="A44" s="5" t="s">
        <v>97</v>
      </c>
      <c r="B44" s="6" t="s">
        <v>56</v>
      </c>
      <c r="C44" s="40" t="s">
        <v>63</v>
      </c>
      <c r="D44" s="61" t="s">
        <v>24</v>
      </c>
      <c r="E44" s="61" t="s">
        <v>24</v>
      </c>
      <c r="F44" s="61" t="s">
        <v>24</v>
      </c>
      <c r="G44" s="61" t="s">
        <v>24</v>
      </c>
      <c r="H44" s="61" t="s">
        <v>24</v>
      </c>
      <c r="I44" s="61" t="s">
        <v>24</v>
      </c>
      <c r="J44" s="61" t="s">
        <v>24</v>
      </c>
      <c r="K44" s="41"/>
    </row>
    <row r="45" spans="1:11" x14ac:dyDescent="0.2">
      <c r="A45" s="5" t="s">
        <v>97</v>
      </c>
      <c r="B45" s="6" t="s">
        <v>65</v>
      </c>
      <c r="C45" s="40" t="s">
        <v>66</v>
      </c>
      <c r="D45" s="61">
        <f t="shared" ref="D45:J45" si="2">SUM(D49:D68)</f>
        <v>11184235.002656501</v>
      </c>
      <c r="E45" s="61">
        <f t="shared" si="2"/>
        <v>10868222.485244608</v>
      </c>
      <c r="F45" s="61">
        <f t="shared" si="2"/>
        <v>11580407.744769171</v>
      </c>
      <c r="G45" s="61">
        <f t="shared" si="2"/>
        <v>10028074.100186145</v>
      </c>
      <c r="H45" s="61">
        <f t="shared" si="2"/>
        <v>12377922.580468342</v>
      </c>
      <c r="I45" s="61">
        <f t="shared" si="2"/>
        <v>16437814.360004799</v>
      </c>
      <c r="J45" s="61">
        <f t="shared" si="2"/>
        <v>21550309.291901693</v>
      </c>
      <c r="K45" s="41"/>
    </row>
    <row r="46" spans="1:11" x14ac:dyDescent="0.2">
      <c r="A46" s="5" t="s">
        <v>97</v>
      </c>
      <c r="B46" s="6" t="s">
        <v>65</v>
      </c>
      <c r="C46" s="40" t="s">
        <v>23</v>
      </c>
      <c r="D46" s="61" t="s">
        <v>24</v>
      </c>
      <c r="E46" s="61" t="s">
        <v>24</v>
      </c>
      <c r="F46" s="61" t="s">
        <v>24</v>
      </c>
      <c r="G46" s="61" t="s">
        <v>24</v>
      </c>
      <c r="H46" s="61" t="s">
        <v>24</v>
      </c>
      <c r="I46" s="61" t="s">
        <v>24</v>
      </c>
      <c r="J46" s="61" t="s">
        <v>24</v>
      </c>
      <c r="K46" s="41"/>
    </row>
    <row r="47" spans="1:11" x14ac:dyDescent="0.2">
      <c r="A47" s="5" t="s">
        <v>97</v>
      </c>
      <c r="B47" s="6" t="s">
        <v>65</v>
      </c>
      <c r="C47" s="40" t="s">
        <v>25</v>
      </c>
      <c r="D47" s="61" t="s">
        <v>24</v>
      </c>
      <c r="E47" s="61" t="s">
        <v>24</v>
      </c>
      <c r="F47" s="61" t="s">
        <v>24</v>
      </c>
      <c r="G47" s="61" t="s">
        <v>24</v>
      </c>
      <c r="H47" s="61" t="s">
        <v>24</v>
      </c>
      <c r="I47" s="61" t="s">
        <v>24</v>
      </c>
      <c r="J47" s="61" t="s">
        <v>24</v>
      </c>
      <c r="K47" s="41"/>
    </row>
    <row r="48" spans="1:11" x14ac:dyDescent="0.2">
      <c r="A48" s="5" t="s">
        <v>97</v>
      </c>
      <c r="B48" s="6" t="s">
        <v>65</v>
      </c>
      <c r="C48" s="40" t="s">
        <v>26</v>
      </c>
      <c r="D48" s="61">
        <f>SUM(D49:D57)</f>
        <v>9120537.1440730169</v>
      </c>
      <c r="E48" s="61">
        <f t="shared" ref="E48:J48" si="3">SUM(E49:E57)</f>
        <v>9192019.7207021657</v>
      </c>
      <c r="F48" s="61">
        <f t="shared" si="3"/>
        <v>10245861.774148306</v>
      </c>
      <c r="G48" s="61">
        <f t="shared" si="3"/>
        <v>9083819.1838854011</v>
      </c>
      <c r="H48" s="61">
        <f t="shared" si="3"/>
        <v>11285437.527652141</v>
      </c>
      <c r="I48" s="61">
        <f t="shared" si="3"/>
        <v>15078482.452209853</v>
      </c>
      <c r="J48" s="61">
        <f t="shared" si="3"/>
        <v>20114233.630576473</v>
      </c>
      <c r="K48" s="41"/>
    </row>
    <row r="49" spans="1:11" x14ac:dyDescent="0.2">
      <c r="A49" s="5" t="s">
        <v>97</v>
      </c>
      <c r="B49" s="6" t="s">
        <v>65</v>
      </c>
      <c r="C49" s="40" t="s">
        <v>27</v>
      </c>
      <c r="D49" s="61">
        <v>3015673.9811912226</v>
      </c>
      <c r="E49" s="61">
        <v>3133333.333333333</v>
      </c>
      <c r="F49" s="61">
        <v>3347088.6075949366</v>
      </c>
      <c r="G49" s="61">
        <v>2763628.3706795098</v>
      </c>
      <c r="H49" s="61">
        <v>2939311.80781346</v>
      </c>
      <c r="I49" s="61">
        <v>4333389.3523133295</v>
      </c>
      <c r="J49" s="65">
        <v>7928494.1079490492</v>
      </c>
      <c r="K49" s="41"/>
    </row>
    <row r="50" spans="1:11" x14ac:dyDescent="0.2">
      <c r="A50" s="5" t="s">
        <v>97</v>
      </c>
      <c r="B50" s="6" t="s">
        <v>65</v>
      </c>
      <c r="C50" s="40" t="s">
        <v>28</v>
      </c>
      <c r="D50" s="61">
        <v>3675565.2584137931</v>
      </c>
      <c r="E50" s="61">
        <v>3719839.4839246171</v>
      </c>
      <c r="F50" s="61">
        <v>4470507.5008406071</v>
      </c>
      <c r="G50" s="61">
        <v>4212932.3081566561</v>
      </c>
      <c r="H50" s="61">
        <v>5302358.7676033434</v>
      </c>
      <c r="I50" s="61">
        <v>6524672.4308244893</v>
      </c>
      <c r="J50" s="61">
        <v>7002901.4305776777</v>
      </c>
      <c r="K50" s="42"/>
    </row>
    <row r="51" spans="1:11" x14ac:dyDescent="0.2">
      <c r="A51" s="5" t="s">
        <v>97</v>
      </c>
      <c r="B51" s="6" t="s">
        <v>65</v>
      </c>
      <c r="C51" s="40" t="s">
        <v>30</v>
      </c>
      <c r="D51" s="61">
        <v>1468621.1022709475</v>
      </c>
      <c r="E51" s="61">
        <v>1440468.9679413533</v>
      </c>
      <c r="F51" s="61">
        <v>1502080.5488993512</v>
      </c>
      <c r="G51" s="61">
        <v>1304857.2628106945</v>
      </c>
      <c r="H51" s="61">
        <v>1305793.857563941</v>
      </c>
      <c r="I51" s="61">
        <v>1355567.94322815</v>
      </c>
      <c r="J51" s="61">
        <v>1126431.529679988</v>
      </c>
      <c r="K51" s="42"/>
    </row>
    <row r="52" spans="1:11" x14ac:dyDescent="0.2">
      <c r="A52" s="5" t="s">
        <v>97</v>
      </c>
      <c r="B52" s="6" t="s">
        <v>65</v>
      </c>
      <c r="C52" s="40" t="s">
        <v>32</v>
      </c>
      <c r="D52" s="61">
        <v>960676.80219705333</v>
      </c>
      <c r="E52" s="61">
        <v>898377.93550286337</v>
      </c>
      <c r="F52" s="61">
        <v>926185.11681341252</v>
      </c>
      <c r="G52" s="61">
        <v>776601.3722385416</v>
      </c>
      <c r="H52" s="61">
        <v>899858.05467139522</v>
      </c>
      <c r="I52" s="61">
        <v>1030576.8158438834</v>
      </c>
      <c r="J52" s="61">
        <v>1160120.6143054937</v>
      </c>
      <c r="K52" s="42"/>
    </row>
    <row r="53" spans="1:11" x14ac:dyDescent="0.2">
      <c r="A53" s="5" t="s">
        <v>97</v>
      </c>
      <c r="B53" s="6" t="s">
        <v>65</v>
      </c>
      <c r="C53" s="40" t="s">
        <v>33</v>
      </c>
      <c r="D53" s="61"/>
      <c r="E53" s="61"/>
      <c r="F53" s="61"/>
      <c r="G53" s="61"/>
      <c r="H53" s="61"/>
      <c r="I53" s="61"/>
      <c r="J53" s="61"/>
      <c r="K53" s="42"/>
    </row>
    <row r="54" spans="1:11" x14ac:dyDescent="0.2">
      <c r="A54" s="5" t="s">
        <v>97</v>
      </c>
      <c r="B54" s="6" t="s">
        <v>65</v>
      </c>
      <c r="C54" s="40" t="s">
        <v>34</v>
      </c>
      <c r="D54" s="61"/>
      <c r="E54" s="61"/>
      <c r="F54" s="61"/>
      <c r="G54" s="61"/>
      <c r="H54" s="61"/>
      <c r="I54" s="61"/>
      <c r="J54" s="61"/>
      <c r="K54" s="42"/>
    </row>
    <row r="55" spans="1:11" x14ac:dyDescent="0.2">
      <c r="A55" s="5" t="s">
        <v>97</v>
      </c>
      <c r="B55" s="6" t="s">
        <v>65</v>
      </c>
      <c r="C55" s="40" t="s">
        <v>35</v>
      </c>
      <c r="D55" s="61"/>
      <c r="E55" s="61"/>
      <c r="F55" s="61"/>
      <c r="G55" s="61">
        <v>25799.87</v>
      </c>
      <c r="H55" s="61">
        <v>838115.04</v>
      </c>
      <c r="I55" s="61">
        <v>1834275.91</v>
      </c>
      <c r="J55" s="61">
        <v>2896285.9480642644</v>
      </c>
      <c r="K55" s="42"/>
    </row>
    <row r="56" spans="1:11" x14ac:dyDescent="0.2">
      <c r="A56" s="5" t="s">
        <v>97</v>
      </c>
      <c r="B56" s="6" t="s">
        <v>65</v>
      </c>
      <c r="C56" s="40" t="s">
        <v>37</v>
      </c>
      <c r="D56" s="61"/>
      <c r="E56" s="61"/>
      <c r="F56" s="61"/>
      <c r="G56" s="61"/>
      <c r="H56" s="61"/>
      <c r="I56" s="61"/>
      <c r="J56" s="61"/>
      <c r="K56" s="41"/>
    </row>
    <row r="57" spans="1:11" x14ac:dyDescent="0.2">
      <c r="A57" s="5" t="s">
        <v>97</v>
      </c>
      <c r="B57" s="6" t="s">
        <v>65</v>
      </c>
      <c r="C57" s="40" t="s">
        <v>39</v>
      </c>
      <c r="D57" s="61"/>
      <c r="E57" s="61"/>
      <c r="F57" s="61"/>
      <c r="G57" s="61"/>
      <c r="H57" s="61"/>
      <c r="I57" s="61"/>
      <c r="J57" s="61"/>
      <c r="K57" s="41"/>
    </row>
    <row r="58" spans="1:11" x14ac:dyDescent="0.2">
      <c r="A58" s="5" t="s">
        <v>97</v>
      </c>
      <c r="B58" s="6" t="s">
        <v>65</v>
      </c>
      <c r="C58" s="40" t="s">
        <v>41</v>
      </c>
      <c r="D58" s="66">
        <v>1086658.4076506239</v>
      </c>
      <c r="E58" s="66">
        <v>835782.64341200551</v>
      </c>
      <c r="F58" s="66">
        <v>504412.61194685573</v>
      </c>
      <c r="G58" s="66">
        <v>347389.39906765096</v>
      </c>
      <c r="H58" s="66">
        <v>424330.0052185058</v>
      </c>
      <c r="I58" s="66">
        <v>535723.74476426491</v>
      </c>
      <c r="J58" s="66">
        <v>542565.36932484491</v>
      </c>
      <c r="K58" s="41"/>
    </row>
    <row r="59" spans="1:11" ht="15" x14ac:dyDescent="0.2">
      <c r="A59" s="5" t="s">
        <v>97</v>
      </c>
      <c r="B59" s="6" t="s">
        <v>65</v>
      </c>
      <c r="C59" s="40" t="s">
        <v>42</v>
      </c>
      <c r="D59" s="67">
        <v>155256.25173848588</v>
      </c>
      <c r="E59" s="61">
        <v>153297.43831663387</v>
      </c>
      <c r="F59" s="61">
        <v>168081.140182481</v>
      </c>
      <c r="G59" s="61">
        <v>157216.19004139167</v>
      </c>
      <c r="H59" s="61">
        <v>168760.15839428795</v>
      </c>
      <c r="I59" s="61">
        <v>190398.63043948507</v>
      </c>
      <c r="J59" s="61">
        <v>195241.85940539141</v>
      </c>
      <c r="K59" s="41"/>
    </row>
    <row r="60" spans="1:11" x14ac:dyDescent="0.2">
      <c r="A60" s="5" t="s">
        <v>97</v>
      </c>
      <c r="B60" s="6" t="s">
        <v>65</v>
      </c>
      <c r="C60" s="40" t="s">
        <v>43</v>
      </c>
      <c r="D60" s="61" t="s">
        <v>24</v>
      </c>
      <c r="E60" s="61" t="s">
        <v>24</v>
      </c>
      <c r="F60" s="61" t="s">
        <v>24</v>
      </c>
      <c r="G60" s="61" t="s">
        <v>24</v>
      </c>
      <c r="H60" s="61" t="s">
        <v>24</v>
      </c>
      <c r="I60" s="61" t="s">
        <v>24</v>
      </c>
      <c r="J60" s="61" t="s">
        <v>24</v>
      </c>
      <c r="K60" s="41"/>
    </row>
    <row r="61" spans="1:11" x14ac:dyDescent="0.2">
      <c r="A61" s="5" t="s">
        <v>97</v>
      </c>
      <c r="B61" s="6" t="s">
        <v>65</v>
      </c>
      <c r="C61" s="40" t="s">
        <v>44</v>
      </c>
      <c r="D61" s="61" t="s">
        <v>24</v>
      </c>
      <c r="E61" s="61" t="s">
        <v>24</v>
      </c>
      <c r="F61" s="61" t="s">
        <v>24</v>
      </c>
      <c r="G61" s="61" t="s">
        <v>24</v>
      </c>
      <c r="H61" s="61" t="s">
        <v>24</v>
      </c>
      <c r="I61" s="61" t="s">
        <v>24</v>
      </c>
      <c r="J61" s="61" t="s">
        <v>24</v>
      </c>
      <c r="K61" s="41"/>
    </row>
    <row r="62" spans="1:11" x14ac:dyDescent="0.2">
      <c r="A62" s="5" t="s">
        <v>97</v>
      </c>
      <c r="B62" s="6" t="s">
        <v>65</v>
      </c>
      <c r="C62" s="40" t="s">
        <v>45</v>
      </c>
      <c r="D62" s="61">
        <v>229387.2094379279</v>
      </c>
      <c r="E62" s="61">
        <v>227862.00285739099</v>
      </c>
      <c r="F62" s="61">
        <v>269341.7048589164</v>
      </c>
      <c r="G62" s="61">
        <v>215637.05055207064</v>
      </c>
      <c r="H62" s="61">
        <v>282151.59939738119</v>
      </c>
      <c r="I62" s="61">
        <v>394431.36297923146</v>
      </c>
      <c r="J62" s="61">
        <v>462363.52728850453</v>
      </c>
      <c r="K62" s="41"/>
    </row>
    <row r="63" spans="1:11" x14ac:dyDescent="0.2">
      <c r="A63" s="5" t="s">
        <v>97</v>
      </c>
      <c r="B63" s="6" t="s">
        <v>65</v>
      </c>
      <c r="C63" s="40" t="s">
        <v>46</v>
      </c>
      <c r="D63" s="61" t="s">
        <v>24</v>
      </c>
      <c r="E63" s="61" t="s">
        <v>24</v>
      </c>
      <c r="F63" s="61" t="s">
        <v>24</v>
      </c>
      <c r="G63" s="61" t="s">
        <v>24</v>
      </c>
      <c r="H63" s="61" t="s">
        <v>24</v>
      </c>
      <c r="I63" s="61" t="s">
        <v>24</v>
      </c>
      <c r="J63" s="61" t="s">
        <v>24</v>
      </c>
      <c r="K63" s="41"/>
    </row>
    <row r="64" spans="1:11" x14ac:dyDescent="0.2">
      <c r="A64" s="5" t="s">
        <v>97</v>
      </c>
      <c r="B64" s="6" t="s">
        <v>65</v>
      </c>
      <c r="C64" s="40" t="s">
        <v>47</v>
      </c>
      <c r="D64" s="61" t="s">
        <v>24</v>
      </c>
      <c r="E64" s="61" t="s">
        <v>24</v>
      </c>
      <c r="F64" s="61" t="s">
        <v>24</v>
      </c>
      <c r="G64" s="61" t="s">
        <v>24</v>
      </c>
      <c r="H64" s="61" t="s">
        <v>24</v>
      </c>
      <c r="I64" s="61" t="s">
        <v>24</v>
      </c>
      <c r="J64" s="61" t="s">
        <v>24</v>
      </c>
      <c r="K64" s="41"/>
    </row>
    <row r="65" spans="1:11" x14ac:dyDescent="0.2">
      <c r="A65" s="5" t="s">
        <v>97</v>
      </c>
      <c r="B65" s="6" t="s">
        <v>65</v>
      </c>
      <c r="C65" s="40" t="s">
        <v>48</v>
      </c>
      <c r="D65" s="61">
        <v>927.0220781159876</v>
      </c>
      <c r="E65" s="61">
        <v>2062.9082718907102</v>
      </c>
      <c r="F65" s="61">
        <v>7173.6488396582281</v>
      </c>
      <c r="G65" s="61">
        <v>10159.901659771609</v>
      </c>
      <c r="H65" s="61">
        <v>22840.939693767144</v>
      </c>
      <c r="I65" s="61">
        <v>41863.311941631982</v>
      </c>
      <c r="J65" s="61">
        <v>54902.487186796789</v>
      </c>
      <c r="K65" s="41"/>
    </row>
    <row r="66" spans="1:11" x14ac:dyDescent="0.2">
      <c r="A66" s="5" t="s">
        <v>97</v>
      </c>
      <c r="B66" s="6" t="s">
        <v>65</v>
      </c>
      <c r="C66" s="40" t="s">
        <v>50</v>
      </c>
      <c r="D66" s="61" t="s">
        <v>24</v>
      </c>
      <c r="E66" s="61" t="s">
        <v>24</v>
      </c>
      <c r="F66" s="61" t="s">
        <v>24</v>
      </c>
      <c r="G66" s="61" t="s">
        <v>24</v>
      </c>
      <c r="H66" s="61" t="s">
        <v>24</v>
      </c>
      <c r="I66" s="61" t="s">
        <v>24</v>
      </c>
      <c r="J66" s="61" t="s">
        <v>24</v>
      </c>
      <c r="K66" s="41"/>
    </row>
    <row r="67" spans="1:11" x14ac:dyDescent="0.2">
      <c r="A67" s="5" t="s">
        <v>97</v>
      </c>
      <c r="B67" s="6" t="s">
        <v>65</v>
      </c>
      <c r="C67" s="40" t="s">
        <v>51</v>
      </c>
      <c r="D67" s="61" t="s">
        <v>24</v>
      </c>
      <c r="E67" s="61" t="s">
        <v>24</v>
      </c>
      <c r="F67" s="61" t="s">
        <v>24</v>
      </c>
      <c r="G67" s="61" t="s">
        <v>24</v>
      </c>
      <c r="H67" s="61" t="s">
        <v>24</v>
      </c>
      <c r="I67" s="61" t="s">
        <v>24</v>
      </c>
      <c r="J67" s="61" t="s">
        <v>24</v>
      </c>
      <c r="K67" s="41"/>
    </row>
    <row r="68" spans="1:11" x14ac:dyDescent="0.2">
      <c r="A68" s="5" t="s">
        <v>97</v>
      </c>
      <c r="B68" s="6" t="s">
        <v>65</v>
      </c>
      <c r="C68" s="40" t="s">
        <v>52</v>
      </c>
      <c r="D68" s="64">
        <v>591468.96767833224</v>
      </c>
      <c r="E68" s="64">
        <v>457197.77168452187</v>
      </c>
      <c r="F68" s="64">
        <v>385536.86479295435</v>
      </c>
      <c r="G68" s="64">
        <v>213852.37497985968</v>
      </c>
      <c r="H68" s="64">
        <v>194402.35011225817</v>
      </c>
      <c r="I68" s="64">
        <v>196914.85767033586</v>
      </c>
      <c r="J68" s="64">
        <v>181002.4181196857</v>
      </c>
      <c r="K68" s="41"/>
    </row>
    <row r="69" spans="1:11" x14ac:dyDescent="0.2">
      <c r="A69" s="5" t="s">
        <v>97</v>
      </c>
      <c r="B69" s="6" t="s">
        <v>65</v>
      </c>
      <c r="C69" s="40" t="s">
        <v>53</v>
      </c>
      <c r="D69" s="64">
        <v>316658.96772405953</v>
      </c>
      <c r="E69" s="64">
        <v>229955.1827872131</v>
      </c>
      <c r="F69" s="64">
        <v>184424.03121304049</v>
      </c>
      <c r="G69" s="64">
        <v>90925.706967662569</v>
      </c>
      <c r="H69" s="64">
        <v>77654.658179309074</v>
      </c>
      <c r="I69" s="64">
        <v>80773.204512955184</v>
      </c>
      <c r="J69" s="64">
        <v>70647.867441345341</v>
      </c>
      <c r="K69" s="41"/>
    </row>
    <row r="70" spans="1:11" x14ac:dyDescent="0.2">
      <c r="A70" s="5" t="s">
        <v>97</v>
      </c>
      <c r="B70" s="6" t="s">
        <v>65</v>
      </c>
      <c r="C70" s="40" t="s">
        <v>54</v>
      </c>
      <c r="D70" s="64">
        <v>274809.9999542727</v>
      </c>
      <c r="E70" s="64">
        <v>227242.58889730874</v>
      </c>
      <c r="F70" s="64">
        <v>201112.83357991392</v>
      </c>
      <c r="G70" s="64">
        <v>122926.66801219707</v>
      </c>
      <c r="H70" s="64">
        <v>116747.69193294908</v>
      </c>
      <c r="I70" s="64">
        <v>116141.6531573807</v>
      </c>
      <c r="J70" s="64">
        <v>110354.55067834035</v>
      </c>
      <c r="K70" s="41"/>
    </row>
    <row r="71" spans="1:11" x14ac:dyDescent="0.2">
      <c r="A71" s="5" t="s">
        <v>97</v>
      </c>
      <c r="B71" s="6" t="s">
        <v>65</v>
      </c>
      <c r="C71" s="40" t="s">
        <v>55</v>
      </c>
      <c r="D71" s="61"/>
      <c r="E71" s="61"/>
      <c r="F71" s="61"/>
      <c r="G71" s="61"/>
      <c r="H71" s="61"/>
      <c r="I71" s="61"/>
      <c r="J71" s="61"/>
      <c r="K71" s="41"/>
    </row>
    <row r="72" spans="1:11" x14ac:dyDescent="0.2">
      <c r="A72" s="5" t="s">
        <v>97</v>
      </c>
      <c r="B72" s="6" t="s">
        <v>70</v>
      </c>
      <c r="C72" s="40" t="s">
        <v>57</v>
      </c>
      <c r="D72" s="61" t="s">
        <v>24</v>
      </c>
      <c r="E72" s="61" t="s">
        <v>24</v>
      </c>
      <c r="F72" s="61" t="s">
        <v>24</v>
      </c>
      <c r="G72" s="61" t="s">
        <v>24</v>
      </c>
      <c r="H72" s="61" t="s">
        <v>24</v>
      </c>
      <c r="I72" s="61" t="s">
        <v>24</v>
      </c>
      <c r="J72" s="61" t="s">
        <v>24</v>
      </c>
      <c r="K72" s="41"/>
    </row>
    <row r="73" spans="1:11" x14ac:dyDescent="0.2">
      <c r="A73" s="5" t="s">
        <v>97</v>
      </c>
      <c r="B73" s="6" t="s">
        <v>70</v>
      </c>
      <c r="C73" s="40" t="s">
        <v>58</v>
      </c>
      <c r="D73" s="61" t="s">
        <v>24</v>
      </c>
      <c r="E73" s="61" t="s">
        <v>24</v>
      </c>
      <c r="F73" s="61" t="s">
        <v>24</v>
      </c>
      <c r="G73" s="61" t="s">
        <v>24</v>
      </c>
      <c r="H73" s="61" t="s">
        <v>24</v>
      </c>
      <c r="I73" s="61" t="s">
        <v>24</v>
      </c>
      <c r="J73" s="61" t="s">
        <v>24</v>
      </c>
      <c r="K73" s="41"/>
    </row>
    <row r="74" spans="1:11" x14ac:dyDescent="0.2">
      <c r="A74" s="5" t="s">
        <v>97</v>
      </c>
      <c r="B74" s="6" t="s">
        <v>70</v>
      </c>
      <c r="C74" s="40" t="s">
        <v>59</v>
      </c>
      <c r="D74" s="64">
        <v>385570.48325452977</v>
      </c>
      <c r="E74" s="64">
        <v>383222.34944591526</v>
      </c>
      <c r="F74" s="64">
        <v>444596.49388105568</v>
      </c>
      <c r="G74" s="64">
        <v>383013.14225323393</v>
      </c>
      <c r="H74" s="64">
        <v>473752.69748543628</v>
      </c>
      <c r="I74" s="64">
        <v>626693.30536034843</v>
      </c>
      <c r="J74" s="64">
        <v>712507.87388069066</v>
      </c>
      <c r="K74" s="41"/>
    </row>
    <row r="75" spans="1:11" x14ac:dyDescent="0.2">
      <c r="A75" s="5" t="s">
        <v>97</v>
      </c>
      <c r="B75" s="6" t="s">
        <v>70</v>
      </c>
      <c r="C75" s="40" t="s">
        <v>61</v>
      </c>
      <c r="D75" s="64">
        <v>8315.8920341191224</v>
      </c>
      <c r="E75" s="64">
        <v>8551.6834417759565</v>
      </c>
      <c r="F75" s="64">
        <v>9306.5860119544304</v>
      </c>
      <c r="G75" s="64">
        <v>3485.8527935728412</v>
      </c>
      <c r="H75" s="64">
        <v>3506.8974941934166</v>
      </c>
      <c r="I75" s="64">
        <v>7459.3306886767987</v>
      </c>
      <c r="J75" s="64">
        <v>9381.8088220520713</v>
      </c>
      <c r="K75" s="41"/>
    </row>
    <row r="76" spans="1:11" x14ac:dyDescent="0.2">
      <c r="A76" s="5" t="s">
        <v>97</v>
      </c>
      <c r="B76" s="6" t="s">
        <v>70</v>
      </c>
      <c r="C76" s="40" t="s">
        <v>63</v>
      </c>
      <c r="D76" s="61" t="s">
        <v>24</v>
      </c>
      <c r="E76" s="61" t="s">
        <v>24</v>
      </c>
      <c r="F76" s="61" t="s">
        <v>24</v>
      </c>
      <c r="G76" s="61" t="s">
        <v>24</v>
      </c>
      <c r="H76" s="61" t="s">
        <v>24</v>
      </c>
      <c r="I76" s="61" t="s">
        <v>24</v>
      </c>
      <c r="J76" s="61" t="s">
        <v>24</v>
      </c>
      <c r="K76" s="41"/>
    </row>
    <row r="77" spans="1:11" x14ac:dyDescent="0.2">
      <c r="A77" s="5" t="s">
        <v>97</v>
      </c>
      <c r="B77" s="6" t="s">
        <v>71</v>
      </c>
      <c r="C77" s="40" t="s">
        <v>102</v>
      </c>
      <c r="D77" s="61">
        <v>2.4E-2</v>
      </c>
      <c r="E77" s="61">
        <v>2.1000000000000001E-2</v>
      </c>
      <c r="F77" s="61">
        <v>2.1999999999999999E-2</v>
      </c>
      <c r="G77" s="61">
        <v>1.7377E-2</v>
      </c>
      <c r="H77" s="61">
        <v>1.8329000000000002E-2</v>
      </c>
      <c r="I77" s="61">
        <v>0.02</v>
      </c>
      <c r="J77" s="68">
        <v>2.3E-2</v>
      </c>
      <c r="K77" s="42"/>
    </row>
    <row r="78" spans="1:11" x14ac:dyDescent="0.2">
      <c r="A78" s="5" t="s">
        <v>97</v>
      </c>
      <c r="B78" s="6" t="s">
        <v>73</v>
      </c>
      <c r="C78" s="40" t="s">
        <v>102</v>
      </c>
      <c r="D78" s="61">
        <v>320197.33750978857</v>
      </c>
      <c r="E78" s="61">
        <v>298661.57886098803</v>
      </c>
      <c r="F78" s="61">
        <v>338155.64734801452</v>
      </c>
      <c r="G78" s="61">
        <v>265811.78000000003</v>
      </c>
      <c r="H78" s="61">
        <v>290703.90999999997</v>
      </c>
      <c r="I78" s="61">
        <v>394341.3</v>
      </c>
      <c r="J78" s="68">
        <f>2610523.74809921/J6</f>
        <v>522627.3769968389</v>
      </c>
      <c r="K78" s="42"/>
    </row>
    <row r="79" spans="1:11" x14ac:dyDescent="0.2">
      <c r="A79" s="5" t="s">
        <v>97</v>
      </c>
      <c r="B79" s="6" t="s">
        <v>71</v>
      </c>
      <c r="C79" s="40" t="s">
        <v>103</v>
      </c>
      <c r="D79" s="61">
        <v>10.128979999999999</v>
      </c>
      <c r="E79" s="61">
        <v>13.303011999999995</v>
      </c>
      <c r="F79" s="61">
        <v>19.658082000000007</v>
      </c>
      <c r="G79" s="61">
        <v>36.837285000000008</v>
      </c>
      <c r="H79" s="61">
        <v>30.926954000000023</v>
      </c>
      <c r="I79" s="61">
        <v>25.565668000000016</v>
      </c>
      <c r="J79" s="61">
        <v>28.847901000000036</v>
      </c>
      <c r="K79" s="41"/>
    </row>
    <row r="80" spans="1:11" x14ac:dyDescent="0.2">
      <c r="A80" s="5" t="s">
        <v>97</v>
      </c>
      <c r="B80" s="6" t="s">
        <v>73</v>
      </c>
      <c r="C80" s="40" t="s">
        <v>103</v>
      </c>
      <c r="D80" s="61">
        <v>89281626.403028205</v>
      </c>
      <c r="E80" s="61">
        <v>92692098.603507072</v>
      </c>
      <c r="F80" s="61">
        <v>95421201.233336613</v>
      </c>
      <c r="G80" s="61">
        <v>111548567.57745349</v>
      </c>
      <c r="H80" s="61">
        <v>163899411.79544804</v>
      </c>
      <c r="I80" s="61">
        <v>183068436.60218298</v>
      </c>
      <c r="J80" s="61">
        <v>207757307.89074364</v>
      </c>
      <c r="K80" s="41"/>
    </row>
    <row r="81" spans="1:11" x14ac:dyDescent="0.2">
      <c r="A81" s="5" t="s">
        <v>97</v>
      </c>
      <c r="B81" s="6" t="s">
        <v>74</v>
      </c>
      <c r="C81" s="40" t="s">
        <v>75</v>
      </c>
      <c r="D81" s="61" t="s">
        <v>24</v>
      </c>
      <c r="E81" s="61" t="s">
        <v>24</v>
      </c>
      <c r="F81" s="61" t="s">
        <v>24</v>
      </c>
      <c r="G81" s="61" t="s">
        <v>24</v>
      </c>
      <c r="H81" s="61" t="s">
        <v>24</v>
      </c>
      <c r="I81" s="61" t="s">
        <v>24</v>
      </c>
      <c r="J81" s="61" t="s">
        <v>24</v>
      </c>
    </row>
    <row r="82" spans="1:11" x14ac:dyDescent="0.2">
      <c r="A82" s="5" t="s">
        <v>97</v>
      </c>
      <c r="B82" s="6" t="s">
        <v>74</v>
      </c>
      <c r="C82" s="40" t="s">
        <v>77</v>
      </c>
      <c r="D82" s="61"/>
      <c r="E82" s="61"/>
      <c r="F82" s="61"/>
      <c r="G82" s="61">
        <v>176.20664500000001</v>
      </c>
      <c r="H82" s="61">
        <v>9433.5242780000008</v>
      </c>
      <c r="I82" s="61">
        <v>24033.239748</v>
      </c>
      <c r="J82" s="61">
        <v>41765.347645000002</v>
      </c>
      <c r="K82" s="41"/>
    </row>
    <row r="83" spans="1:11" x14ac:dyDescent="0.2">
      <c r="A83" s="5" t="s">
        <v>97</v>
      </c>
      <c r="B83" s="6" t="s">
        <v>78</v>
      </c>
      <c r="C83" s="40" t="s">
        <v>75</v>
      </c>
      <c r="D83" s="61" t="s">
        <v>24</v>
      </c>
      <c r="E83" s="61" t="s">
        <v>24</v>
      </c>
      <c r="F83" s="61" t="s">
        <v>24</v>
      </c>
      <c r="G83" s="61" t="s">
        <v>24</v>
      </c>
      <c r="H83" s="61" t="s">
        <v>24</v>
      </c>
      <c r="I83" s="61" t="s">
        <v>24</v>
      </c>
      <c r="J83" s="61" t="s">
        <v>24</v>
      </c>
      <c r="K83" s="41"/>
    </row>
    <row r="84" spans="1:11" x14ac:dyDescent="0.2">
      <c r="A84" s="5" t="s">
        <v>97</v>
      </c>
      <c r="B84" s="6" t="s">
        <v>78</v>
      </c>
      <c r="C84" s="40" t="s">
        <v>77</v>
      </c>
      <c r="D84" s="61"/>
      <c r="E84" s="61"/>
      <c r="F84" s="61"/>
      <c r="G84" s="61">
        <v>29061.790937415175</v>
      </c>
      <c r="H84" s="61">
        <v>964511.19830769522</v>
      </c>
      <c r="I84" s="61">
        <v>2108322.2988750362</v>
      </c>
      <c r="J84" s="61">
        <v>3439317.9013457457</v>
      </c>
      <c r="K84" s="41"/>
    </row>
    <row r="85" spans="1:11" x14ac:dyDescent="0.2">
      <c r="G85" s="70"/>
      <c r="H85" s="70"/>
      <c r="I85" s="70"/>
      <c r="J85" s="70"/>
    </row>
    <row r="87" spans="1:11" x14ac:dyDescent="0.2">
      <c r="B87" s="4"/>
      <c r="C87" s="4"/>
      <c r="D87" s="71"/>
      <c r="E87" s="71"/>
      <c r="F87" s="71"/>
      <c r="G87" s="71"/>
      <c r="H87" s="71"/>
      <c r="I87" s="71"/>
      <c r="J87" s="71"/>
    </row>
    <row r="88" spans="1:11" x14ac:dyDescent="0.2">
      <c r="B88" s="4"/>
      <c r="C88" s="4"/>
      <c r="D88" s="71"/>
      <c r="E88" s="71"/>
      <c r="F88" s="71"/>
      <c r="G88" s="71"/>
      <c r="H88" s="71"/>
      <c r="I88" s="71"/>
      <c r="J88" s="71"/>
    </row>
    <row r="89" spans="1:11" x14ac:dyDescent="0.2">
      <c r="B89" s="4"/>
      <c r="C89" s="4"/>
      <c r="D89" s="71"/>
      <c r="E89" s="71"/>
      <c r="F89" s="71"/>
      <c r="G89" s="71"/>
      <c r="H89" s="71"/>
      <c r="I89" s="71"/>
      <c r="J89" s="71"/>
    </row>
    <row r="90" spans="1:11" x14ac:dyDescent="0.2">
      <c r="B90" s="4"/>
      <c r="C90" s="4"/>
      <c r="D90" s="71"/>
      <c r="E90" s="71"/>
      <c r="F90" s="71"/>
      <c r="G90" s="71"/>
      <c r="H90" s="71"/>
      <c r="I90" s="71"/>
      <c r="J90" s="71"/>
    </row>
    <row r="91" spans="1:11" x14ac:dyDescent="0.2">
      <c r="B91" s="4"/>
      <c r="C91" s="4"/>
      <c r="D91" s="71"/>
      <c r="E91" s="71"/>
      <c r="F91" s="71"/>
      <c r="G91" s="71"/>
      <c r="H91" s="71"/>
      <c r="I91" s="71"/>
      <c r="J91" s="71"/>
    </row>
    <row r="92" spans="1:11" x14ac:dyDescent="0.2">
      <c r="B92" s="4"/>
      <c r="C92" s="4"/>
      <c r="D92" s="71"/>
      <c r="E92" s="71"/>
      <c r="F92" s="71"/>
      <c r="G92" s="71"/>
      <c r="H92" s="71"/>
      <c r="I92" s="71"/>
      <c r="J92" s="71"/>
    </row>
    <row r="93" spans="1:11" x14ac:dyDescent="0.2">
      <c r="B93" s="4"/>
      <c r="C93" s="4"/>
      <c r="D93" s="71"/>
      <c r="E93" s="71"/>
      <c r="F93" s="71"/>
      <c r="G93" s="71"/>
      <c r="H93" s="71"/>
      <c r="I93" s="71"/>
      <c r="J93" s="71"/>
    </row>
    <row r="94" spans="1:11" x14ac:dyDescent="0.2">
      <c r="B94" s="4"/>
      <c r="C94" s="4"/>
      <c r="D94" s="71"/>
      <c r="E94" s="71"/>
      <c r="F94" s="71"/>
      <c r="G94" s="71"/>
      <c r="H94" s="71"/>
      <c r="I94" s="71"/>
      <c r="J94" s="71"/>
    </row>
    <row r="95" spans="1:11" x14ac:dyDescent="0.2">
      <c r="B95" s="4"/>
      <c r="C95" s="4"/>
      <c r="D95" s="71"/>
      <c r="E95" s="71"/>
      <c r="F95" s="71"/>
      <c r="G95" s="71"/>
      <c r="H95" s="71"/>
      <c r="I95" s="71"/>
      <c r="J95" s="71"/>
    </row>
    <row r="96" spans="1:11" x14ac:dyDescent="0.2">
      <c r="B96" s="4"/>
      <c r="C96" s="4"/>
      <c r="D96" s="71"/>
      <c r="E96" s="71"/>
      <c r="F96" s="71"/>
      <c r="G96" s="71"/>
      <c r="H96" s="71"/>
      <c r="I96" s="71"/>
      <c r="J96" s="71"/>
    </row>
    <row r="97" spans="4:10" s="4" customFormat="1" x14ac:dyDescent="0.2">
      <c r="D97" s="71"/>
      <c r="E97" s="71"/>
      <c r="F97" s="71"/>
      <c r="G97" s="71"/>
      <c r="H97" s="71"/>
      <c r="I97" s="71"/>
      <c r="J97" s="71"/>
    </row>
    <row r="98" spans="4:10" s="4" customFormat="1" x14ac:dyDescent="0.2">
      <c r="D98" s="71"/>
      <c r="E98" s="71"/>
      <c r="F98" s="71"/>
      <c r="G98" s="71"/>
      <c r="H98" s="71"/>
      <c r="I98" s="71"/>
      <c r="J98" s="71"/>
    </row>
    <row r="99" spans="4:10" s="4" customFormat="1" x14ac:dyDescent="0.2">
      <c r="D99" s="71"/>
      <c r="E99" s="71"/>
      <c r="F99" s="71"/>
      <c r="G99" s="71"/>
      <c r="H99" s="71"/>
      <c r="I99" s="71"/>
      <c r="J99" s="71"/>
    </row>
    <row r="100" spans="4:10" s="4" customFormat="1" x14ac:dyDescent="0.2">
      <c r="D100" s="71"/>
      <c r="E100" s="71"/>
      <c r="F100" s="71"/>
      <c r="G100" s="71"/>
      <c r="H100" s="71"/>
      <c r="I100" s="71"/>
      <c r="J100" s="71"/>
    </row>
    <row r="101" spans="4:10" s="4" customFormat="1" x14ac:dyDescent="0.2">
      <c r="D101" s="71"/>
      <c r="E101" s="71"/>
      <c r="F101" s="71"/>
      <c r="G101" s="71"/>
      <c r="H101" s="71"/>
      <c r="I101" s="71"/>
      <c r="J101" s="71"/>
    </row>
    <row r="102" spans="4:10" s="4" customFormat="1" x14ac:dyDescent="0.2">
      <c r="D102" s="71"/>
      <c r="E102" s="71"/>
      <c r="F102" s="71"/>
      <c r="G102" s="71"/>
      <c r="H102" s="71"/>
      <c r="I102" s="71"/>
      <c r="J102" s="71"/>
    </row>
    <row r="103" spans="4:10" s="4" customFormat="1" x14ac:dyDescent="0.2">
      <c r="D103" s="71"/>
      <c r="E103" s="71"/>
      <c r="F103" s="71"/>
      <c r="G103" s="71"/>
      <c r="H103" s="71"/>
      <c r="I103" s="71"/>
      <c r="J103" s="71"/>
    </row>
    <row r="104" spans="4:10" s="4" customFormat="1" x14ac:dyDescent="0.2">
      <c r="D104" s="71"/>
      <c r="E104" s="71"/>
      <c r="F104" s="71"/>
      <c r="G104" s="71"/>
      <c r="H104" s="71"/>
      <c r="I104" s="71"/>
      <c r="J104" s="71"/>
    </row>
    <row r="105" spans="4:10" s="4" customFormat="1" x14ac:dyDescent="0.2">
      <c r="D105" s="71"/>
      <c r="E105" s="71"/>
      <c r="F105" s="71"/>
      <c r="G105" s="71"/>
      <c r="H105" s="71"/>
      <c r="I105" s="71"/>
      <c r="J105" s="71"/>
    </row>
    <row r="106" spans="4:10" s="4" customFormat="1" x14ac:dyDescent="0.2">
      <c r="D106" s="71"/>
      <c r="E106" s="71"/>
      <c r="F106" s="71"/>
      <c r="G106" s="71"/>
      <c r="H106" s="71"/>
      <c r="I106" s="71"/>
      <c r="J106" s="71"/>
    </row>
    <row r="107" spans="4:10" s="4" customFormat="1" x14ac:dyDescent="0.2">
      <c r="D107" s="71"/>
      <c r="E107" s="71"/>
      <c r="F107" s="71"/>
      <c r="G107" s="71"/>
      <c r="H107" s="71"/>
      <c r="I107" s="71"/>
      <c r="J107" s="71"/>
    </row>
    <row r="108" spans="4:10" s="4" customFormat="1" x14ac:dyDescent="0.2">
      <c r="D108" s="71"/>
      <c r="E108" s="71"/>
      <c r="F108" s="71"/>
      <c r="G108" s="71"/>
      <c r="H108" s="71"/>
      <c r="I108" s="71"/>
      <c r="J108" s="71"/>
    </row>
    <row r="109" spans="4:10" s="4" customFormat="1" x14ac:dyDescent="0.2">
      <c r="D109" s="71"/>
      <c r="E109" s="71"/>
      <c r="F109" s="71"/>
      <c r="G109" s="71"/>
      <c r="H109" s="71"/>
      <c r="I109" s="71"/>
      <c r="J109" s="71"/>
    </row>
    <row r="110" spans="4:10" s="4" customFormat="1" x14ac:dyDescent="0.2">
      <c r="D110" s="71"/>
      <c r="E110" s="71"/>
      <c r="F110" s="71"/>
      <c r="G110" s="71"/>
      <c r="H110" s="71"/>
      <c r="I110" s="71"/>
      <c r="J110" s="71"/>
    </row>
    <row r="111" spans="4:10" s="4" customFormat="1" x14ac:dyDescent="0.2">
      <c r="D111" s="71"/>
      <c r="E111" s="71"/>
      <c r="F111" s="71"/>
      <c r="G111" s="71"/>
      <c r="H111" s="71"/>
      <c r="I111" s="71"/>
      <c r="J111" s="71"/>
    </row>
    <row r="112" spans="4:10" s="4" customFormat="1" x14ac:dyDescent="0.2">
      <c r="D112" s="71"/>
      <c r="E112" s="71"/>
      <c r="F112" s="71"/>
      <c r="G112" s="71"/>
      <c r="H112" s="71"/>
      <c r="I112" s="71"/>
      <c r="J112" s="71"/>
    </row>
    <row r="113" spans="4:10" s="4" customFormat="1" x14ac:dyDescent="0.2">
      <c r="D113" s="71"/>
      <c r="E113" s="71"/>
      <c r="F113" s="71"/>
      <c r="G113" s="71"/>
      <c r="H113" s="71"/>
      <c r="I113" s="71"/>
      <c r="J113" s="71"/>
    </row>
    <row r="114" spans="4:10" s="4" customFormat="1" x14ac:dyDescent="0.2">
      <c r="D114" s="71"/>
      <c r="E114" s="71"/>
      <c r="F114" s="71"/>
      <c r="G114" s="71"/>
      <c r="H114" s="71"/>
      <c r="I114" s="71"/>
      <c r="J114" s="71"/>
    </row>
    <row r="115" spans="4:10" s="4" customFormat="1" x14ac:dyDescent="0.2">
      <c r="D115" s="71"/>
      <c r="E115" s="71"/>
      <c r="F115" s="71"/>
      <c r="G115" s="71"/>
      <c r="H115" s="71"/>
      <c r="I115" s="71"/>
      <c r="J115" s="71"/>
    </row>
    <row r="116" spans="4:10" s="4" customFormat="1" x14ac:dyDescent="0.2">
      <c r="D116" s="71"/>
      <c r="E116" s="71"/>
      <c r="F116" s="71"/>
      <c r="G116" s="71"/>
      <c r="H116" s="71"/>
      <c r="I116" s="71"/>
      <c r="J116" s="71"/>
    </row>
    <row r="117" spans="4:10" s="4" customFormat="1" x14ac:dyDescent="0.2">
      <c r="D117" s="71"/>
      <c r="E117" s="71"/>
      <c r="F117" s="71"/>
      <c r="G117" s="71"/>
      <c r="H117" s="71"/>
      <c r="I117" s="71"/>
      <c r="J117" s="71"/>
    </row>
    <row r="118" spans="4:10" s="4" customFormat="1" x14ac:dyDescent="0.2">
      <c r="D118" s="71"/>
      <c r="E118" s="71"/>
      <c r="F118" s="71"/>
      <c r="G118" s="71"/>
      <c r="H118" s="71"/>
      <c r="I118" s="71"/>
      <c r="J118" s="71"/>
    </row>
    <row r="119" spans="4:10" s="4" customFormat="1" x14ac:dyDescent="0.2">
      <c r="D119" s="71"/>
      <c r="E119" s="71"/>
      <c r="F119" s="71"/>
      <c r="G119" s="71"/>
      <c r="H119" s="71"/>
      <c r="I119" s="71"/>
      <c r="J119" s="71"/>
    </row>
    <row r="120" spans="4:10" s="4" customFormat="1" x14ac:dyDescent="0.2">
      <c r="D120" s="71"/>
      <c r="E120" s="71"/>
      <c r="F120" s="71"/>
      <c r="G120" s="71"/>
      <c r="H120" s="71"/>
      <c r="I120" s="71"/>
      <c r="J120" s="71"/>
    </row>
    <row r="121" spans="4:10" s="4" customFormat="1" x14ac:dyDescent="0.2">
      <c r="D121" s="71"/>
      <c r="E121" s="71"/>
      <c r="F121" s="71"/>
      <c r="G121" s="71"/>
      <c r="H121" s="71"/>
      <c r="I121" s="71"/>
      <c r="J121" s="71"/>
    </row>
    <row r="122" spans="4:10" s="4" customFormat="1" x14ac:dyDescent="0.2">
      <c r="D122" s="71"/>
      <c r="E122" s="71"/>
      <c r="F122" s="71"/>
      <c r="G122" s="71"/>
      <c r="H122" s="71"/>
      <c r="I122" s="71"/>
      <c r="J122" s="71"/>
    </row>
    <row r="123" spans="4:10" s="4" customFormat="1" x14ac:dyDescent="0.2">
      <c r="D123" s="71"/>
      <c r="E123" s="71"/>
      <c r="F123" s="71"/>
      <c r="G123" s="71"/>
      <c r="H123" s="71"/>
      <c r="I123" s="71"/>
      <c r="J123" s="71"/>
    </row>
    <row r="124" spans="4:10" s="4" customFormat="1" x14ac:dyDescent="0.2">
      <c r="D124" s="71"/>
      <c r="E124" s="71"/>
      <c r="F124" s="71"/>
      <c r="G124" s="71"/>
      <c r="H124" s="71"/>
      <c r="I124" s="71"/>
      <c r="J124" s="71"/>
    </row>
    <row r="125" spans="4:10" s="4" customFormat="1" x14ac:dyDescent="0.2">
      <c r="D125" s="71"/>
      <c r="E125" s="71"/>
      <c r="F125" s="71"/>
      <c r="G125" s="71"/>
      <c r="H125" s="71"/>
      <c r="I125" s="71"/>
      <c r="J125" s="71"/>
    </row>
    <row r="126" spans="4:10" s="4" customFormat="1" x14ac:dyDescent="0.2">
      <c r="D126" s="71"/>
      <c r="E126" s="71"/>
      <c r="F126" s="71"/>
      <c r="G126" s="71"/>
      <c r="H126" s="71"/>
      <c r="I126" s="71"/>
      <c r="J126" s="71"/>
    </row>
    <row r="127" spans="4:10" s="4" customFormat="1" x14ac:dyDescent="0.2">
      <c r="D127" s="71"/>
      <c r="E127" s="71"/>
      <c r="F127" s="71"/>
      <c r="G127" s="71"/>
      <c r="H127" s="71"/>
      <c r="I127" s="71"/>
      <c r="J127" s="71"/>
    </row>
    <row r="128" spans="4:10" s="4" customFormat="1" x14ac:dyDescent="0.2">
      <c r="D128" s="71"/>
      <c r="E128" s="71"/>
      <c r="F128" s="71"/>
      <c r="G128" s="71"/>
      <c r="H128" s="71"/>
      <c r="I128" s="71"/>
      <c r="J128" s="71"/>
    </row>
    <row r="129" spans="4:10" s="4" customFormat="1" x14ac:dyDescent="0.2">
      <c r="D129" s="71"/>
      <c r="E129" s="71"/>
      <c r="F129" s="71"/>
      <c r="G129" s="71"/>
      <c r="H129" s="71"/>
      <c r="I129" s="71"/>
      <c r="J129" s="71"/>
    </row>
    <row r="130" spans="4:10" s="4" customFormat="1" x14ac:dyDescent="0.2">
      <c r="D130" s="71"/>
      <c r="E130" s="71"/>
      <c r="F130" s="71"/>
      <c r="G130" s="71"/>
      <c r="H130" s="71"/>
      <c r="I130" s="71"/>
      <c r="J130" s="71"/>
    </row>
    <row r="131" spans="4:10" s="4" customFormat="1" x14ac:dyDescent="0.2">
      <c r="D131" s="71"/>
      <c r="E131" s="71"/>
      <c r="F131" s="71"/>
      <c r="G131" s="71"/>
      <c r="H131" s="71"/>
      <c r="I131" s="71"/>
      <c r="J131" s="7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20986-9EEB-45BA-9144-EAB77A20ADC8}">
  <dimension ref="A1:K93"/>
  <sheetViews>
    <sheetView showGridLines="0" topLeftCell="C1" zoomScale="85" zoomScaleNormal="85" workbookViewId="0">
      <selection activeCell="L8" sqref="L8"/>
    </sheetView>
  </sheetViews>
  <sheetFormatPr baseColWidth="10" defaultColWidth="10.7109375" defaultRowHeight="12.75" x14ac:dyDescent="0.2"/>
  <cols>
    <col min="1" max="1" width="9.42578125" style="4" customWidth="1"/>
    <col min="2" max="2" width="91.140625" style="35" customWidth="1"/>
    <col min="3" max="3" width="87" style="35" customWidth="1"/>
    <col min="4" max="8" width="13.7109375" style="71" bestFit="1" customWidth="1"/>
    <col min="9" max="10" width="14.7109375" style="71" bestFit="1" customWidth="1"/>
    <col min="11" max="11" width="47.5703125" style="4" customWidth="1"/>
    <col min="12" max="16384" width="10.7109375" style="4"/>
  </cols>
  <sheetData>
    <row r="1" spans="1:11" x14ac:dyDescent="0.2">
      <c r="A1" s="3" t="s">
        <v>0</v>
      </c>
      <c r="B1" s="3" t="s">
        <v>1</v>
      </c>
      <c r="C1" s="3" t="s">
        <v>2</v>
      </c>
      <c r="D1" s="72">
        <v>2017</v>
      </c>
      <c r="E1" s="72">
        <v>2018</v>
      </c>
      <c r="F1" s="72">
        <v>2019</v>
      </c>
      <c r="G1" s="72">
        <v>2020</v>
      </c>
      <c r="H1" s="72">
        <v>2021</v>
      </c>
      <c r="I1" s="72">
        <v>2022</v>
      </c>
      <c r="J1" s="72">
        <v>2023</v>
      </c>
      <c r="K1" s="7" t="s">
        <v>3</v>
      </c>
    </row>
    <row r="2" spans="1:11" x14ac:dyDescent="0.2">
      <c r="A2" s="5"/>
      <c r="B2" s="6" t="s">
        <v>4</v>
      </c>
      <c r="C2" s="40" t="s">
        <v>5</v>
      </c>
      <c r="D2" s="73">
        <v>18.419191999999999</v>
      </c>
      <c r="E2" s="73">
        <v>18.751404999999998</v>
      </c>
      <c r="F2" s="73">
        <v>19.107216000000001</v>
      </c>
      <c r="G2" s="73">
        <v>19.458310000000001</v>
      </c>
      <c r="H2" s="73">
        <v>19.678363000000001</v>
      </c>
      <c r="I2" s="73">
        <v>19.828562999999999</v>
      </c>
      <c r="J2" s="73">
        <f>19960889/1000000</f>
        <v>19.960889000000002</v>
      </c>
      <c r="K2" s="41"/>
    </row>
    <row r="3" spans="1:11" x14ac:dyDescent="0.2">
      <c r="A3" s="5"/>
      <c r="B3" s="6" t="s">
        <v>4</v>
      </c>
      <c r="C3" s="40" t="s">
        <v>6</v>
      </c>
      <c r="D3" s="73">
        <v>14.801815</v>
      </c>
      <c r="E3" s="73">
        <v>15.128983</v>
      </c>
      <c r="F3" s="73">
        <v>15.455023000000001</v>
      </c>
      <c r="G3" s="73">
        <v>15.706815000000001</v>
      </c>
      <c r="H3" s="73">
        <v>15.895336</v>
      </c>
      <c r="I3" s="73">
        <v>16.012584</v>
      </c>
      <c r="J3" s="73">
        <v>16.061446</v>
      </c>
      <c r="K3" s="41"/>
    </row>
    <row r="4" spans="1:11" x14ac:dyDescent="0.2">
      <c r="A4" s="5"/>
      <c r="B4" s="6" t="s">
        <v>4</v>
      </c>
      <c r="C4" s="40" t="s">
        <v>7</v>
      </c>
      <c r="D4" s="73">
        <v>276154.25980023481</v>
      </c>
      <c r="E4" s="73">
        <v>295857.56282636331</v>
      </c>
      <c r="F4" s="73">
        <v>278285.05856615759</v>
      </c>
      <c r="G4" s="73">
        <v>254042.1594153312</v>
      </c>
      <c r="H4" s="73">
        <v>316581.17</v>
      </c>
      <c r="I4" s="73">
        <v>301027.73181999999</v>
      </c>
      <c r="J4" s="73">
        <v>335930.46848593431</v>
      </c>
      <c r="K4" s="41"/>
    </row>
    <row r="5" spans="1:11" x14ac:dyDescent="0.2">
      <c r="A5" s="5"/>
      <c r="B5" s="6" t="s">
        <v>4</v>
      </c>
      <c r="C5" s="40" t="s">
        <v>9</v>
      </c>
      <c r="D5" s="73">
        <v>2.2000000000000002</v>
      </c>
      <c r="E5" s="73">
        <v>2.4249999999999998</v>
      </c>
      <c r="F5" s="73">
        <v>2.5579999999999998</v>
      </c>
      <c r="G5" s="73">
        <v>3.05</v>
      </c>
      <c r="H5" s="73">
        <v>7.2</v>
      </c>
      <c r="I5" s="73">
        <v>12.8</v>
      </c>
      <c r="J5" s="73">
        <v>3.9</v>
      </c>
      <c r="K5" s="41"/>
    </row>
    <row r="6" spans="1:11" x14ac:dyDescent="0.2">
      <c r="A6" s="5"/>
      <c r="B6" s="6" t="s">
        <v>4</v>
      </c>
      <c r="C6" s="40" t="s">
        <v>11</v>
      </c>
      <c r="D6" s="73">
        <v>649.3288</v>
      </c>
      <c r="E6" s="73">
        <v>640.29079999999999</v>
      </c>
      <c r="F6" s="73">
        <v>702.63099999999997</v>
      </c>
      <c r="G6" s="73">
        <v>792.22199999999998</v>
      </c>
      <c r="H6" s="73">
        <v>759.27300000000002</v>
      </c>
      <c r="I6" s="73">
        <v>872.33</v>
      </c>
      <c r="J6" s="73">
        <v>839.07</v>
      </c>
      <c r="K6" s="41"/>
    </row>
    <row r="7" spans="1:11" x14ac:dyDescent="0.2">
      <c r="A7" s="5"/>
      <c r="B7" s="6" t="s">
        <v>13</v>
      </c>
      <c r="C7" s="40" t="s">
        <v>14</v>
      </c>
      <c r="D7" s="73">
        <v>10611.556622021391</v>
      </c>
      <c r="E7" s="73">
        <v>9687.9967514266409</v>
      </c>
      <c r="F7" s="73">
        <v>10173.641804348526</v>
      </c>
      <c r="G7" s="73">
        <v>12179.217000000001</v>
      </c>
      <c r="H7" s="73">
        <v>15209.518</v>
      </c>
      <c r="I7" s="73">
        <v>11607.89</v>
      </c>
      <c r="J7" s="73">
        <v>10524</v>
      </c>
      <c r="K7" s="41"/>
    </row>
    <row r="8" spans="1:11" x14ac:dyDescent="0.2">
      <c r="A8" s="5"/>
      <c r="B8" s="6" t="s">
        <v>13</v>
      </c>
      <c r="C8" s="40" t="s">
        <v>15</v>
      </c>
      <c r="D8" s="73">
        <v>64963</v>
      </c>
      <c r="E8" s="73">
        <v>71036</v>
      </c>
      <c r="F8" s="73">
        <v>71687</v>
      </c>
      <c r="G8" s="73">
        <v>55862</v>
      </c>
      <c r="H8" s="73">
        <v>50114</v>
      </c>
      <c r="I8" s="73">
        <v>44544</v>
      </c>
      <c r="J8" s="73">
        <v>48738</v>
      </c>
      <c r="K8" s="41"/>
    </row>
    <row r="9" spans="1:11" x14ac:dyDescent="0.2">
      <c r="A9" s="5"/>
      <c r="B9" s="6" t="s">
        <v>16</v>
      </c>
      <c r="C9" s="40" t="s">
        <v>17</v>
      </c>
      <c r="D9" s="73">
        <v>20</v>
      </c>
      <c r="E9" s="73">
        <v>18</v>
      </c>
      <c r="F9" s="73">
        <v>18</v>
      </c>
      <c r="G9" s="73">
        <v>18</v>
      </c>
      <c r="H9" s="73">
        <v>17</v>
      </c>
      <c r="I9" s="73">
        <v>17</v>
      </c>
      <c r="J9" s="73">
        <v>17</v>
      </c>
      <c r="K9" s="41"/>
    </row>
    <row r="10" spans="1:11" x14ac:dyDescent="0.2">
      <c r="A10" s="5"/>
      <c r="B10" s="6" t="s">
        <v>16</v>
      </c>
      <c r="C10" s="40" t="s">
        <v>18</v>
      </c>
      <c r="D10" s="73">
        <v>2186</v>
      </c>
      <c r="E10" s="73">
        <v>2099</v>
      </c>
      <c r="F10" s="73">
        <v>1991</v>
      </c>
      <c r="G10" s="73">
        <v>1900</v>
      </c>
      <c r="H10" s="73">
        <v>1734</v>
      </c>
      <c r="I10" s="73">
        <v>1603</v>
      </c>
      <c r="J10" s="73">
        <v>1523</v>
      </c>
      <c r="K10" s="41"/>
    </row>
    <row r="11" spans="1:11" x14ac:dyDescent="0.2">
      <c r="A11" s="5"/>
      <c r="B11" s="6" t="s">
        <v>16</v>
      </c>
      <c r="C11" s="40" t="s">
        <v>19</v>
      </c>
      <c r="D11" s="74"/>
      <c r="E11" s="74"/>
      <c r="F11" s="74"/>
      <c r="G11" s="74"/>
      <c r="H11" s="74"/>
      <c r="I11" s="74"/>
      <c r="J11" s="74"/>
      <c r="K11" s="41"/>
    </row>
    <row r="12" spans="1:11" x14ac:dyDescent="0.2">
      <c r="A12" s="5"/>
      <c r="B12" s="6" t="s">
        <v>16</v>
      </c>
      <c r="C12" s="40" t="s">
        <v>20</v>
      </c>
      <c r="D12" s="74"/>
      <c r="E12" s="74"/>
      <c r="F12" s="74"/>
      <c r="G12" s="74"/>
      <c r="H12" s="74"/>
      <c r="I12" s="74"/>
      <c r="J12" s="74"/>
      <c r="K12" s="41"/>
    </row>
    <row r="13" spans="1:11" x14ac:dyDescent="0.2">
      <c r="A13" s="5"/>
      <c r="B13" s="6" t="s">
        <v>21</v>
      </c>
      <c r="C13" s="40" t="s">
        <v>22</v>
      </c>
      <c r="D13" s="75">
        <f>D16+D26+D27+D30+D33+D36</f>
        <v>1890.2131810000001</v>
      </c>
      <c r="E13" s="75">
        <f t="shared" ref="E13:J13" si="0">E16+E26+E27+E30+E33+E36</f>
        <v>2370.8673429999999</v>
      </c>
      <c r="F13" s="75">
        <f t="shared" si="0"/>
        <v>2882.8207379999999</v>
      </c>
      <c r="G13" s="75">
        <f t="shared" si="0"/>
        <v>3230.4767449999999</v>
      </c>
      <c r="H13" s="75">
        <f t="shared" si="0"/>
        <v>4533.0281830000013</v>
      </c>
      <c r="I13" s="75">
        <f t="shared" si="0"/>
        <v>5954.1560569999992</v>
      </c>
      <c r="J13" s="75">
        <f t="shared" si="0"/>
        <v>7070.4630830000006</v>
      </c>
      <c r="K13" s="41"/>
    </row>
    <row r="14" spans="1:11" x14ac:dyDescent="0.2">
      <c r="A14" s="5"/>
      <c r="B14" s="6" t="s">
        <v>21</v>
      </c>
      <c r="C14" s="40" t="s">
        <v>23</v>
      </c>
      <c r="D14" s="74"/>
      <c r="E14" s="74"/>
      <c r="F14" s="74"/>
      <c r="G14" s="74"/>
      <c r="H14" s="74"/>
      <c r="I14" s="74"/>
      <c r="J14" s="74"/>
      <c r="K14" s="41"/>
    </row>
    <row r="15" spans="1:11" x14ac:dyDescent="0.2">
      <c r="A15" s="5"/>
      <c r="B15" s="6" t="s">
        <v>21</v>
      </c>
      <c r="C15" s="40" t="s">
        <v>25</v>
      </c>
      <c r="D15" s="74"/>
      <c r="E15" s="74"/>
      <c r="F15" s="74"/>
      <c r="G15" s="74"/>
      <c r="H15" s="74"/>
      <c r="I15" s="74"/>
      <c r="J15" s="74"/>
      <c r="K15" s="41"/>
    </row>
    <row r="16" spans="1:11" x14ac:dyDescent="0.2">
      <c r="A16" s="5"/>
      <c r="B16" s="6" t="s">
        <v>21</v>
      </c>
      <c r="C16" s="40" t="s">
        <v>26</v>
      </c>
      <c r="D16" s="76">
        <f>+D17+D18+D23</f>
        <v>514.9703649999999</v>
      </c>
      <c r="E16" s="76">
        <f t="shared" ref="E16:J16" si="1">+E17+E18+E23</f>
        <v>659.97525399999995</v>
      </c>
      <c r="F16" s="76">
        <f t="shared" si="1"/>
        <v>849.61504400000001</v>
      </c>
      <c r="G16" s="76">
        <f t="shared" si="1"/>
        <v>1103.6842260000001</v>
      </c>
      <c r="H16" s="76">
        <f t="shared" si="1"/>
        <v>1440.201771</v>
      </c>
      <c r="I16" s="76">
        <f t="shared" si="1"/>
        <v>1717.650402</v>
      </c>
      <c r="J16" s="76">
        <f t="shared" si="1"/>
        <v>2097.0665559999998</v>
      </c>
      <c r="K16" s="41"/>
    </row>
    <row r="17" spans="1:11" x14ac:dyDescent="0.2">
      <c r="A17" s="5"/>
      <c r="B17" s="6" t="s">
        <v>21</v>
      </c>
      <c r="C17" s="40" t="s">
        <v>27</v>
      </c>
      <c r="D17" s="76">
        <v>162.20840799999999</v>
      </c>
      <c r="E17" s="76">
        <v>218.61484100000001</v>
      </c>
      <c r="F17" s="76">
        <v>305.75937499999998</v>
      </c>
      <c r="G17" s="76">
        <v>391.94958100000002</v>
      </c>
      <c r="H17" s="76">
        <v>487.82993499999998</v>
      </c>
      <c r="I17" s="76">
        <v>582.71564899999998</v>
      </c>
      <c r="J17" s="76">
        <v>719.84181000000001</v>
      </c>
      <c r="K17" s="41" t="s">
        <v>104</v>
      </c>
    </row>
    <row r="18" spans="1:11" x14ac:dyDescent="0.2">
      <c r="A18" s="5"/>
      <c r="B18" s="6" t="s">
        <v>21</v>
      </c>
      <c r="C18" s="40" t="s">
        <v>28</v>
      </c>
      <c r="D18" s="76">
        <v>114.21737299999999</v>
      </c>
      <c r="E18" s="76">
        <v>129.65050199999999</v>
      </c>
      <c r="F18" s="76">
        <v>145.19175000000001</v>
      </c>
      <c r="G18" s="76">
        <v>153.62447800000001</v>
      </c>
      <c r="H18" s="76">
        <v>161.70967200000001</v>
      </c>
      <c r="I18" s="76">
        <v>170.98960199999999</v>
      </c>
      <c r="J18" s="76">
        <v>185.213165</v>
      </c>
      <c r="K18" s="41" t="s">
        <v>105</v>
      </c>
    </row>
    <row r="19" spans="1:11" x14ac:dyDescent="0.2">
      <c r="A19" s="5"/>
      <c r="B19" s="6" t="s">
        <v>21</v>
      </c>
      <c r="C19" s="40" t="s">
        <v>30</v>
      </c>
      <c r="D19" s="74"/>
      <c r="E19" s="74"/>
      <c r="F19" s="74"/>
      <c r="G19" s="74"/>
      <c r="H19" s="74"/>
      <c r="I19" s="74"/>
      <c r="J19" s="74"/>
      <c r="K19" s="41"/>
    </row>
    <row r="20" spans="1:11" x14ac:dyDescent="0.2">
      <c r="A20" s="5"/>
      <c r="B20" s="6" t="s">
        <v>21</v>
      </c>
      <c r="C20" s="40" t="s">
        <v>32</v>
      </c>
      <c r="D20" s="74"/>
      <c r="E20" s="74"/>
      <c r="F20" s="74"/>
      <c r="G20" s="74"/>
      <c r="H20" s="74"/>
      <c r="I20" s="74"/>
      <c r="J20" s="74"/>
      <c r="K20" s="41"/>
    </row>
    <row r="21" spans="1:11" x14ac:dyDescent="0.2">
      <c r="A21" s="5"/>
      <c r="B21" s="6" t="s">
        <v>21</v>
      </c>
      <c r="C21" s="40" t="s">
        <v>33</v>
      </c>
      <c r="D21" s="74"/>
      <c r="E21" s="74"/>
      <c r="F21" s="74"/>
      <c r="G21" s="74"/>
      <c r="H21" s="74"/>
      <c r="I21" s="74"/>
      <c r="J21" s="74"/>
      <c r="K21" s="41"/>
    </row>
    <row r="22" spans="1:11" x14ac:dyDescent="0.2">
      <c r="A22" s="5"/>
      <c r="B22" s="6" t="s">
        <v>21</v>
      </c>
      <c r="C22" s="40" t="s">
        <v>34</v>
      </c>
      <c r="D22" s="74"/>
      <c r="E22" s="74"/>
      <c r="F22" s="74"/>
      <c r="G22" s="74"/>
      <c r="H22" s="74"/>
      <c r="I22" s="74"/>
      <c r="J22" s="74"/>
      <c r="K22" s="41"/>
    </row>
    <row r="23" spans="1:11" x14ac:dyDescent="0.2">
      <c r="A23" s="5"/>
      <c r="B23" s="6" t="s">
        <v>21</v>
      </c>
      <c r="C23" s="40" t="s">
        <v>35</v>
      </c>
      <c r="D23" s="76">
        <v>238.54458399999999</v>
      </c>
      <c r="E23" s="76">
        <v>311.70991099999998</v>
      </c>
      <c r="F23" s="76">
        <v>398.66391900000002</v>
      </c>
      <c r="G23" s="76">
        <v>558.11016700000005</v>
      </c>
      <c r="H23" s="76">
        <v>790.66216399999996</v>
      </c>
      <c r="I23" s="76">
        <v>963.94515100000001</v>
      </c>
      <c r="J23" s="76">
        <v>1192.011581</v>
      </c>
      <c r="K23" s="41" t="s">
        <v>106</v>
      </c>
    </row>
    <row r="24" spans="1:11" x14ac:dyDescent="0.2">
      <c r="A24" s="5"/>
      <c r="B24" s="6" t="s">
        <v>21</v>
      </c>
      <c r="C24" s="40" t="s">
        <v>37</v>
      </c>
      <c r="D24" s="74"/>
      <c r="E24" s="74"/>
      <c r="F24" s="74"/>
      <c r="G24" s="74"/>
      <c r="H24" s="74"/>
      <c r="I24" s="74"/>
      <c r="J24" s="74"/>
      <c r="K24" s="41"/>
    </row>
    <row r="25" spans="1:11" x14ac:dyDescent="0.2">
      <c r="A25" s="5"/>
      <c r="B25" s="6" t="s">
        <v>21</v>
      </c>
      <c r="C25" s="40" t="s">
        <v>39</v>
      </c>
      <c r="D25" s="74"/>
      <c r="E25" s="74"/>
      <c r="F25" s="74"/>
      <c r="G25" s="74"/>
      <c r="H25" s="74"/>
      <c r="I25" s="74"/>
      <c r="J25" s="74"/>
      <c r="K25" s="41"/>
    </row>
    <row r="26" spans="1:11" x14ac:dyDescent="0.2">
      <c r="A26" s="5"/>
      <c r="B26" s="6" t="s">
        <v>21</v>
      </c>
      <c r="C26" s="40" t="s">
        <v>41</v>
      </c>
      <c r="D26" s="73"/>
      <c r="E26" s="73">
        <v>59</v>
      </c>
      <c r="F26" s="73">
        <v>67</v>
      </c>
      <c r="G26" s="73">
        <v>66</v>
      </c>
      <c r="H26" s="73">
        <v>58</v>
      </c>
      <c r="I26" s="73">
        <v>68</v>
      </c>
      <c r="J26" s="73">
        <v>74.831287000000003</v>
      </c>
      <c r="K26" s="41"/>
    </row>
    <row r="27" spans="1:11" x14ac:dyDescent="0.2">
      <c r="A27" s="5"/>
      <c r="B27" s="6" t="s">
        <v>21</v>
      </c>
      <c r="C27" s="40" t="s">
        <v>42</v>
      </c>
      <c r="D27" s="73">
        <v>898.5980770000001</v>
      </c>
      <c r="E27" s="73">
        <v>1136.512475</v>
      </c>
      <c r="F27" s="73">
        <v>1423.151161</v>
      </c>
      <c r="G27" s="73">
        <v>1484.69857</v>
      </c>
      <c r="H27" s="73">
        <v>2381.4289700000004</v>
      </c>
      <c r="I27" s="73">
        <f>(3340682955/1000)/1000</f>
        <v>3340.6829550000002</v>
      </c>
      <c r="J27" s="73">
        <f>(3970745353/1000)/1000</f>
        <v>3970.7453530000003</v>
      </c>
      <c r="K27" s="41"/>
    </row>
    <row r="28" spans="1:11" x14ac:dyDescent="0.2">
      <c r="A28" s="5"/>
      <c r="B28" s="6" t="s">
        <v>21</v>
      </c>
      <c r="C28" s="40" t="s">
        <v>43</v>
      </c>
      <c r="D28" s="74"/>
      <c r="E28" s="74"/>
      <c r="F28" s="74"/>
      <c r="G28" s="74"/>
      <c r="H28" s="74"/>
      <c r="I28" s="74"/>
      <c r="J28" s="74"/>
      <c r="K28" s="41"/>
    </row>
    <row r="29" spans="1:11" x14ac:dyDescent="0.2">
      <c r="A29" s="5"/>
      <c r="B29" s="6" t="s">
        <v>21</v>
      </c>
      <c r="C29" s="40" t="s">
        <v>44</v>
      </c>
      <c r="D29" s="74"/>
      <c r="E29" s="74"/>
      <c r="F29" s="74"/>
      <c r="G29" s="74"/>
      <c r="H29" s="74"/>
      <c r="I29" s="74"/>
      <c r="J29" s="74"/>
      <c r="K29" s="41"/>
    </row>
    <row r="30" spans="1:11" x14ac:dyDescent="0.2">
      <c r="A30" s="5"/>
      <c r="B30" s="6" t="s">
        <v>21</v>
      </c>
      <c r="C30" s="40" t="s">
        <v>45</v>
      </c>
      <c r="D30" s="73">
        <v>353.77576899999997</v>
      </c>
      <c r="E30" s="73">
        <v>406.145174</v>
      </c>
      <c r="F30" s="73">
        <v>448.41580800000003</v>
      </c>
      <c r="G30" s="73">
        <v>522.68694900000003</v>
      </c>
      <c r="H30" s="73">
        <v>605.98944200000005</v>
      </c>
      <c r="I30" s="73">
        <v>768.26040899999998</v>
      </c>
      <c r="J30" s="73">
        <v>834.74283600000001</v>
      </c>
      <c r="K30" s="41"/>
    </row>
    <row r="31" spans="1:11" x14ac:dyDescent="0.2">
      <c r="A31" s="5"/>
      <c r="B31" s="6" t="s">
        <v>21</v>
      </c>
      <c r="C31" s="40" t="s">
        <v>46</v>
      </c>
      <c r="D31" s="74"/>
      <c r="E31" s="74"/>
      <c r="F31" s="74"/>
      <c r="G31" s="74"/>
      <c r="H31" s="74"/>
      <c r="I31" s="74"/>
      <c r="J31" s="74"/>
      <c r="K31" s="41"/>
    </row>
    <row r="32" spans="1:11" x14ac:dyDescent="0.2">
      <c r="A32" s="5"/>
      <c r="B32" s="6" t="s">
        <v>21</v>
      </c>
      <c r="C32" s="40" t="s">
        <v>47</v>
      </c>
      <c r="D32" s="74"/>
      <c r="E32" s="74"/>
      <c r="F32" s="74"/>
      <c r="G32" s="74"/>
      <c r="H32" s="74"/>
      <c r="I32" s="74"/>
      <c r="J32" s="74"/>
      <c r="K32" s="41"/>
    </row>
    <row r="33" spans="1:11" x14ac:dyDescent="0.2">
      <c r="A33" s="5"/>
      <c r="B33" s="6" t="s">
        <v>21</v>
      </c>
      <c r="C33" s="40" t="s">
        <v>48</v>
      </c>
      <c r="D33" s="73"/>
      <c r="E33" s="73"/>
      <c r="F33" s="73"/>
      <c r="G33" s="73">
        <v>2</v>
      </c>
      <c r="H33" s="73">
        <v>8.8000000000000007</v>
      </c>
      <c r="I33" s="73">
        <v>23.9</v>
      </c>
      <c r="J33" s="73">
        <v>61.1</v>
      </c>
      <c r="K33" s="41" t="s">
        <v>107</v>
      </c>
    </row>
    <row r="34" spans="1:11" x14ac:dyDescent="0.2">
      <c r="A34" s="5"/>
      <c r="B34" s="6" t="s">
        <v>21</v>
      </c>
      <c r="C34" s="40" t="s">
        <v>50</v>
      </c>
      <c r="D34" s="73"/>
      <c r="E34" s="73"/>
      <c r="F34" s="73"/>
      <c r="G34" s="73"/>
      <c r="H34" s="73"/>
      <c r="I34" s="73"/>
      <c r="J34" s="73"/>
      <c r="K34" s="41"/>
    </row>
    <row r="35" spans="1:11" x14ac:dyDescent="0.2">
      <c r="A35" s="5"/>
      <c r="B35" s="6" t="s">
        <v>21</v>
      </c>
      <c r="C35" s="40" t="s">
        <v>51</v>
      </c>
      <c r="D35" s="73"/>
      <c r="E35" s="73"/>
      <c r="F35" s="73"/>
      <c r="G35" s="73"/>
      <c r="H35" s="73"/>
      <c r="I35" s="73"/>
      <c r="J35" s="73"/>
      <c r="K35" s="41"/>
    </row>
    <row r="36" spans="1:11" x14ac:dyDescent="0.2">
      <c r="A36" s="5"/>
      <c r="B36" s="6" t="s">
        <v>21</v>
      </c>
      <c r="C36" s="40" t="s">
        <v>52</v>
      </c>
      <c r="D36" s="73">
        <v>122.86897</v>
      </c>
      <c r="E36" s="73">
        <v>109.23444000000001</v>
      </c>
      <c r="F36" s="73">
        <v>94.638725000000008</v>
      </c>
      <c r="G36" s="73">
        <v>51.406999999999996</v>
      </c>
      <c r="H36" s="73">
        <v>38.607999999999997</v>
      </c>
      <c r="I36" s="73">
        <v>35.662290999999996</v>
      </c>
      <c r="J36" s="73">
        <v>31.977050999999999</v>
      </c>
      <c r="K36" s="41"/>
    </row>
    <row r="37" spans="1:11" x14ac:dyDescent="0.2">
      <c r="A37" s="5"/>
      <c r="B37" s="6" t="s">
        <v>21</v>
      </c>
      <c r="C37" s="40" t="s">
        <v>53</v>
      </c>
      <c r="D37" s="73"/>
      <c r="E37" s="73"/>
      <c r="F37" s="76">
        <f>+F36-F38</f>
        <v>39.381569000000006</v>
      </c>
      <c r="G37" s="76">
        <f t="shared" ref="G37:J37" si="2">+G36-G38</f>
        <v>20.676691999999996</v>
      </c>
      <c r="H37" s="76">
        <f t="shared" si="2"/>
        <v>14.814197999999998</v>
      </c>
      <c r="I37" s="76">
        <f t="shared" si="2"/>
        <v>13.404218999999998</v>
      </c>
      <c r="J37" s="76">
        <f t="shared" si="2"/>
        <v>12.033503</v>
      </c>
      <c r="K37" s="41" t="s">
        <v>108</v>
      </c>
    </row>
    <row r="38" spans="1:11" x14ac:dyDescent="0.2">
      <c r="A38" s="5"/>
      <c r="B38" s="6" t="s">
        <v>21</v>
      </c>
      <c r="C38" s="40" t="s">
        <v>54</v>
      </c>
      <c r="D38" s="73"/>
      <c r="E38" s="73"/>
      <c r="F38" s="76">
        <v>55.257156000000002</v>
      </c>
      <c r="G38" s="76">
        <v>30.730308000000001</v>
      </c>
      <c r="H38" s="76">
        <v>23.793801999999999</v>
      </c>
      <c r="I38" s="76">
        <v>22.258071999999999</v>
      </c>
      <c r="J38" s="76">
        <v>19.943548</v>
      </c>
      <c r="K38" s="41"/>
    </row>
    <row r="39" spans="1:11" x14ac:dyDescent="0.2">
      <c r="A39" s="5"/>
      <c r="B39" s="6" t="s">
        <v>21</v>
      </c>
      <c r="C39" s="40" t="s">
        <v>55</v>
      </c>
      <c r="D39" s="73"/>
      <c r="E39" s="73"/>
      <c r="F39" s="73"/>
      <c r="G39" s="73"/>
      <c r="H39" s="73"/>
      <c r="I39" s="73"/>
      <c r="J39" s="73"/>
      <c r="K39" s="41"/>
    </row>
    <row r="40" spans="1:11" x14ac:dyDescent="0.2">
      <c r="A40" s="5"/>
      <c r="B40" s="6" t="s">
        <v>56</v>
      </c>
      <c r="C40" s="40" t="s">
        <v>57</v>
      </c>
      <c r="D40" s="76">
        <f>+D16</f>
        <v>514.9703649999999</v>
      </c>
      <c r="E40" s="76">
        <f>+E16</f>
        <v>659.97525399999995</v>
      </c>
      <c r="F40" s="76">
        <f t="shared" ref="F40:J40" si="3">+F16</f>
        <v>849.61504400000001</v>
      </c>
      <c r="G40" s="76">
        <f t="shared" si="3"/>
        <v>1103.6842260000001</v>
      </c>
      <c r="H40" s="76">
        <f t="shared" si="3"/>
        <v>1440.201771</v>
      </c>
      <c r="I40" s="76">
        <f t="shared" si="3"/>
        <v>1717.650402</v>
      </c>
      <c r="J40" s="76">
        <f t="shared" si="3"/>
        <v>2097.0665559999998</v>
      </c>
      <c r="K40" s="41" t="s">
        <v>109</v>
      </c>
    </row>
    <row r="41" spans="1:11" x14ac:dyDescent="0.2">
      <c r="A41" s="5"/>
      <c r="B41" s="6" t="s">
        <v>56</v>
      </c>
      <c r="C41" s="40" t="s">
        <v>58</v>
      </c>
      <c r="D41" s="73"/>
      <c r="E41" s="73"/>
      <c r="F41" s="73"/>
      <c r="G41" s="73"/>
      <c r="H41" s="73"/>
      <c r="I41" s="73"/>
      <c r="J41" s="73"/>
      <c r="K41" s="41"/>
    </row>
    <row r="42" spans="1:11" x14ac:dyDescent="0.2">
      <c r="A42" s="5"/>
      <c r="B42" s="6" t="s">
        <v>56</v>
      </c>
      <c r="C42" s="40" t="s">
        <v>59</v>
      </c>
      <c r="D42" s="76">
        <f>+D27+D30+D33</f>
        <v>1252.373846</v>
      </c>
      <c r="E42" s="76">
        <f t="shared" ref="E42:J42" si="4">+E27+E30+E33</f>
        <v>1542.657649</v>
      </c>
      <c r="F42" s="76">
        <f t="shared" si="4"/>
        <v>1871.566969</v>
      </c>
      <c r="G42" s="76">
        <f t="shared" si="4"/>
        <v>2009.3855189999999</v>
      </c>
      <c r="H42" s="76">
        <f t="shared" si="4"/>
        <v>2996.2184120000006</v>
      </c>
      <c r="I42" s="76">
        <f t="shared" si="4"/>
        <v>4132.8433640000003</v>
      </c>
      <c r="J42" s="76">
        <f t="shared" si="4"/>
        <v>4866.588189000001</v>
      </c>
      <c r="K42" s="41" t="s">
        <v>110</v>
      </c>
    </row>
    <row r="43" spans="1:11" x14ac:dyDescent="0.2">
      <c r="A43" s="5"/>
      <c r="B43" s="6" t="s">
        <v>56</v>
      </c>
      <c r="C43" s="40" t="s">
        <v>61</v>
      </c>
      <c r="D43" s="73"/>
      <c r="E43" s="73"/>
      <c r="F43" s="73"/>
      <c r="G43" s="73"/>
      <c r="H43" s="73"/>
      <c r="I43" s="73"/>
      <c r="J43" s="73"/>
      <c r="K43" s="41"/>
    </row>
    <row r="44" spans="1:11" x14ac:dyDescent="0.2">
      <c r="A44" s="5"/>
      <c r="B44" s="6" t="s">
        <v>56</v>
      </c>
      <c r="C44" s="40" t="s">
        <v>63</v>
      </c>
      <c r="D44" s="73"/>
      <c r="E44" s="73"/>
      <c r="F44" s="73"/>
      <c r="G44" s="73"/>
      <c r="H44" s="73"/>
      <c r="I44" s="73"/>
      <c r="J44" s="73"/>
      <c r="K44" s="5" t="s">
        <v>111</v>
      </c>
    </row>
    <row r="45" spans="1:11" x14ac:dyDescent="0.2">
      <c r="A45" s="5"/>
      <c r="B45" s="6" t="s">
        <v>65</v>
      </c>
      <c r="C45" s="40" t="s">
        <v>66</v>
      </c>
      <c r="D45" s="73">
        <f>D48+D58+D59+D62+D65+D68</f>
        <v>1396881.8721788786</v>
      </c>
      <c r="E45" s="73">
        <f t="shared" ref="E45:J45" si="5">E48+E58+E59+E62+E65+E68</f>
        <v>1593142.0250348386</v>
      </c>
      <c r="F45" s="73">
        <f t="shared" si="5"/>
        <v>1833326.5741003749</v>
      </c>
      <c r="G45" s="73">
        <f t="shared" si="5"/>
        <v>1668593.1667673162</v>
      </c>
      <c r="H45" s="73">
        <f t="shared" si="5"/>
        <v>1794052.4864788693</v>
      </c>
      <c r="I45" s="73">
        <f t="shared" si="5"/>
        <v>1637594.2716773818</v>
      </c>
      <c r="J45" s="73">
        <f t="shared" si="5"/>
        <v>1805982.9639884862</v>
      </c>
      <c r="K45" s="41"/>
    </row>
    <row r="46" spans="1:11" x14ac:dyDescent="0.2">
      <c r="A46" s="5"/>
      <c r="B46" s="6" t="s">
        <v>65</v>
      </c>
      <c r="C46" s="40" t="s">
        <v>23</v>
      </c>
      <c r="D46" s="73"/>
      <c r="E46" s="73"/>
      <c r="F46" s="73"/>
      <c r="G46" s="73"/>
      <c r="H46" s="73"/>
      <c r="I46" s="73"/>
      <c r="J46" s="73"/>
      <c r="K46" s="41"/>
    </row>
    <row r="47" spans="1:11" x14ac:dyDescent="0.2">
      <c r="A47" s="5"/>
      <c r="B47" s="6" t="s">
        <v>65</v>
      </c>
      <c r="C47" s="40" t="s">
        <v>25</v>
      </c>
      <c r="D47" s="73"/>
      <c r="E47" s="73"/>
      <c r="F47" s="73"/>
      <c r="G47" s="73"/>
      <c r="H47" s="73"/>
      <c r="I47" s="73"/>
      <c r="J47" s="73"/>
      <c r="K47" s="41"/>
    </row>
    <row r="48" spans="1:11" x14ac:dyDescent="0.2">
      <c r="A48" s="5"/>
      <c r="B48" s="6" t="s">
        <v>65</v>
      </c>
      <c r="C48" s="40" t="s">
        <v>26</v>
      </c>
      <c r="D48" s="76">
        <f>+D49+D50+D55</f>
        <v>904619.63230156375</v>
      </c>
      <c r="E48" s="76">
        <f t="shared" ref="E48:J48" si="6">+E49+E50+E55</f>
        <v>1046083.1145928786</v>
      </c>
      <c r="F48" s="76">
        <f t="shared" si="6"/>
        <v>1362878.7012385542</v>
      </c>
      <c r="G48" s="76">
        <f t="shared" si="6"/>
        <v>1422417.5517907664</v>
      </c>
      <c r="H48" s="76">
        <f t="shared" si="6"/>
        <v>1537319.1850941121</v>
      </c>
      <c r="I48" s="76">
        <f t="shared" si="6"/>
        <v>1354518.6985492867</v>
      </c>
      <c r="J48" s="76">
        <f t="shared" si="6"/>
        <v>1524483.7196326624</v>
      </c>
      <c r="K48" s="41"/>
    </row>
    <row r="49" spans="1:11" x14ac:dyDescent="0.2">
      <c r="A49" s="5"/>
      <c r="B49" s="6" t="s">
        <v>65</v>
      </c>
      <c r="C49" s="40" t="s">
        <v>27</v>
      </c>
      <c r="D49" s="76">
        <v>565327.10346391529</v>
      </c>
      <c r="E49" s="76">
        <v>656561.88497460843</v>
      </c>
      <c r="F49" s="76">
        <v>948106.93744141643</v>
      </c>
      <c r="G49" s="76">
        <v>1000514.5195664852</v>
      </c>
      <c r="H49" s="76">
        <v>958551.03488192009</v>
      </c>
      <c r="I49" s="76">
        <v>743841.91937248479</v>
      </c>
      <c r="J49" s="76">
        <v>820574.95962255797</v>
      </c>
      <c r="K49" s="41" t="s">
        <v>112</v>
      </c>
    </row>
    <row r="50" spans="1:11" x14ac:dyDescent="0.2">
      <c r="A50" s="5"/>
      <c r="B50" s="6" t="s">
        <v>65</v>
      </c>
      <c r="C50" s="40" t="s">
        <v>28</v>
      </c>
      <c r="D50" s="76">
        <v>223569.18388441985</v>
      </c>
      <c r="E50" s="76">
        <v>244959.44197374835</v>
      </c>
      <c r="F50" s="76">
        <v>260540.850259231</v>
      </c>
      <c r="G50" s="76">
        <v>252052.21984313425</v>
      </c>
      <c r="H50" s="76">
        <v>319030.27810148738</v>
      </c>
      <c r="I50" s="76">
        <v>341088.15384779329</v>
      </c>
      <c r="J50" s="76">
        <v>393415.47304143198</v>
      </c>
      <c r="K50" s="41" t="s">
        <v>113</v>
      </c>
    </row>
    <row r="51" spans="1:11" x14ac:dyDescent="0.2">
      <c r="A51" s="5"/>
      <c r="B51" s="6" t="s">
        <v>65</v>
      </c>
      <c r="C51" s="40" t="s">
        <v>30</v>
      </c>
      <c r="D51" s="74"/>
      <c r="E51" s="74"/>
      <c r="F51" s="74"/>
      <c r="G51" s="74"/>
      <c r="H51" s="74"/>
      <c r="I51" s="74"/>
      <c r="J51" s="74"/>
      <c r="K51" s="41"/>
    </row>
    <row r="52" spans="1:11" x14ac:dyDescent="0.2">
      <c r="A52" s="5"/>
      <c r="B52" s="6" t="s">
        <v>65</v>
      </c>
      <c r="C52" s="40" t="s">
        <v>32</v>
      </c>
      <c r="D52" s="74"/>
      <c r="E52" s="74"/>
      <c r="F52" s="74"/>
      <c r="G52" s="74"/>
      <c r="H52" s="74"/>
      <c r="I52" s="74"/>
      <c r="J52" s="74"/>
      <c r="K52" s="41"/>
    </row>
    <row r="53" spans="1:11" x14ac:dyDescent="0.2">
      <c r="A53" s="5"/>
      <c r="B53" s="6" t="s">
        <v>65</v>
      </c>
      <c r="C53" s="40" t="s">
        <v>33</v>
      </c>
      <c r="D53" s="74"/>
      <c r="E53" s="74"/>
      <c r="F53" s="74"/>
      <c r="G53" s="74"/>
      <c r="H53" s="74"/>
      <c r="I53" s="74"/>
      <c r="J53" s="74"/>
      <c r="K53" s="41"/>
    </row>
    <row r="54" spans="1:11" x14ac:dyDescent="0.2">
      <c r="A54" s="5"/>
      <c r="B54" s="6" t="s">
        <v>65</v>
      </c>
      <c r="C54" s="40" t="s">
        <v>34</v>
      </c>
      <c r="D54" s="74"/>
      <c r="E54" s="74"/>
      <c r="F54" s="74"/>
      <c r="G54" s="74"/>
      <c r="H54" s="74"/>
      <c r="I54" s="74"/>
      <c r="J54" s="74"/>
      <c r="K54" s="41"/>
    </row>
    <row r="55" spans="1:11" x14ac:dyDescent="0.2">
      <c r="A55" s="5"/>
      <c r="B55" s="6" t="s">
        <v>65</v>
      </c>
      <c r="C55" s="40" t="s">
        <v>35</v>
      </c>
      <c r="D55" s="76">
        <v>115723.34495322862</v>
      </c>
      <c r="E55" s="76">
        <v>144561.78764452183</v>
      </c>
      <c r="F55" s="76">
        <v>154230.9135379068</v>
      </c>
      <c r="G55" s="76">
        <v>169850.81238114697</v>
      </c>
      <c r="H55" s="76">
        <v>259737.87211070457</v>
      </c>
      <c r="I55" s="76">
        <v>269588.6253290085</v>
      </c>
      <c r="J55" s="76">
        <v>310493.28696867247</v>
      </c>
      <c r="K55" s="41" t="s">
        <v>106</v>
      </c>
    </row>
    <row r="56" spans="1:11" x14ac:dyDescent="0.2">
      <c r="A56" s="5"/>
      <c r="B56" s="6" t="s">
        <v>65</v>
      </c>
      <c r="C56" s="40" t="s">
        <v>37</v>
      </c>
      <c r="D56" s="74"/>
      <c r="E56" s="74"/>
      <c r="F56" s="74"/>
      <c r="G56" s="74"/>
      <c r="H56" s="74"/>
      <c r="I56" s="74"/>
      <c r="J56" s="74"/>
      <c r="K56" s="41"/>
    </row>
    <row r="57" spans="1:11" x14ac:dyDescent="0.2">
      <c r="A57" s="5"/>
      <c r="B57" s="6" t="s">
        <v>65</v>
      </c>
      <c r="C57" s="40" t="s">
        <v>39</v>
      </c>
      <c r="D57" s="74"/>
      <c r="E57" s="74"/>
      <c r="F57" s="74"/>
      <c r="G57" s="74"/>
      <c r="H57" s="74"/>
      <c r="I57" s="74"/>
      <c r="J57" s="74"/>
      <c r="K57" s="41"/>
    </row>
    <row r="58" spans="1:11" x14ac:dyDescent="0.2">
      <c r="A58" s="5"/>
      <c r="B58" s="6" t="s">
        <v>65</v>
      </c>
      <c r="C58" s="40" t="s">
        <v>41</v>
      </c>
      <c r="D58" s="73">
        <v>0</v>
      </c>
      <c r="E58" s="73">
        <v>8737.1534933814455</v>
      </c>
      <c r="F58" s="73">
        <v>8735.5909431835498</v>
      </c>
      <c r="G58" s="73">
        <v>7357.5020638154456</v>
      </c>
      <c r="H58" s="73">
        <v>7682.8558370968012</v>
      </c>
      <c r="I58" s="73">
        <v>8721.4872811894584</v>
      </c>
      <c r="J58" s="73">
        <v>10435</v>
      </c>
      <c r="K58" s="41"/>
    </row>
    <row r="59" spans="1:11" x14ac:dyDescent="0.2">
      <c r="A59" s="5"/>
      <c r="B59" s="6" t="s">
        <v>65</v>
      </c>
      <c r="C59" s="40" t="s">
        <v>42</v>
      </c>
      <c r="D59" s="73">
        <v>25048.20394727448</v>
      </c>
      <c r="E59" s="73">
        <v>30893.808204406501</v>
      </c>
      <c r="F59" s="73">
        <v>33707.258260748531</v>
      </c>
      <c r="G59" s="73">
        <v>37939.372531969311</v>
      </c>
      <c r="H59" s="73">
        <v>67026.64145762712</v>
      </c>
      <c r="I59" s="73">
        <v>91342.042123518622</v>
      </c>
      <c r="J59" s="73">
        <v>101511.28179445934</v>
      </c>
      <c r="K59" s="41"/>
    </row>
    <row r="60" spans="1:11" x14ac:dyDescent="0.2">
      <c r="A60" s="5"/>
      <c r="B60" s="6" t="s">
        <v>65</v>
      </c>
      <c r="C60" s="40" t="s">
        <v>43</v>
      </c>
      <c r="D60" s="74"/>
      <c r="E60" s="74"/>
      <c r="F60" s="74"/>
      <c r="G60" s="74"/>
      <c r="H60" s="74"/>
      <c r="I60" s="74"/>
      <c r="J60" s="74"/>
      <c r="K60" s="41"/>
    </row>
    <row r="61" spans="1:11" x14ac:dyDescent="0.2">
      <c r="A61" s="5"/>
      <c r="B61" s="6" t="s">
        <v>65</v>
      </c>
      <c r="C61" s="40" t="s">
        <v>44</v>
      </c>
      <c r="D61" s="74"/>
      <c r="E61" s="74"/>
      <c r="F61" s="74"/>
      <c r="G61" s="74"/>
      <c r="H61" s="74"/>
      <c r="I61" s="74"/>
      <c r="J61" s="74"/>
      <c r="K61" s="41"/>
    </row>
    <row r="62" spans="1:11" x14ac:dyDescent="0.2">
      <c r="A62" s="5"/>
      <c r="B62" s="6" t="s">
        <v>65</v>
      </c>
      <c r="C62" s="40" t="s">
        <v>45</v>
      </c>
      <c r="D62" s="73">
        <v>24638.540611901088</v>
      </c>
      <c r="E62" s="73">
        <v>29096.149140178182</v>
      </c>
      <c r="F62" s="73">
        <v>28586.551185228094</v>
      </c>
      <c r="G62" s="73">
        <v>30465.83503836317</v>
      </c>
      <c r="H62" s="73">
        <v>38883.466753585395</v>
      </c>
      <c r="I62" s="73">
        <f>41253650.384351/I30</f>
        <v>53697.483172468157</v>
      </c>
      <c r="J62" s="73">
        <f>43948413.947794/J30</f>
        <v>52649.045972517932</v>
      </c>
      <c r="K62" s="41"/>
    </row>
    <row r="63" spans="1:11" x14ac:dyDescent="0.2">
      <c r="A63" s="5"/>
      <c r="B63" s="6" t="s">
        <v>65</v>
      </c>
      <c r="C63" s="40" t="s">
        <v>46</v>
      </c>
      <c r="D63" s="74"/>
      <c r="E63" s="74"/>
      <c r="F63" s="74"/>
      <c r="G63" s="74"/>
      <c r="H63" s="74"/>
      <c r="I63" s="74"/>
      <c r="J63" s="74"/>
      <c r="K63" s="41"/>
    </row>
    <row r="64" spans="1:11" x14ac:dyDescent="0.2">
      <c r="A64" s="5"/>
      <c r="B64" s="6" t="s">
        <v>65</v>
      </c>
      <c r="C64" s="40" t="s">
        <v>47</v>
      </c>
      <c r="D64" s="74"/>
      <c r="E64" s="74"/>
      <c r="F64" s="74"/>
      <c r="G64" s="74"/>
      <c r="H64" s="74"/>
      <c r="I64" s="74"/>
      <c r="J64" s="74"/>
      <c r="K64" s="41"/>
    </row>
    <row r="65" spans="1:11" x14ac:dyDescent="0.2">
      <c r="A65" s="5"/>
      <c r="B65" s="6" t="s">
        <v>65</v>
      </c>
      <c r="C65" s="40" t="s">
        <v>48</v>
      </c>
      <c r="D65" s="74"/>
      <c r="E65" s="74"/>
      <c r="F65" s="73">
        <v>3.7610109999999999E-3</v>
      </c>
      <c r="G65" s="73">
        <v>170.7951515</v>
      </c>
      <c r="H65" s="73">
        <v>514.50908059999995</v>
      </c>
      <c r="I65" s="73">
        <v>1804.0711960000001</v>
      </c>
      <c r="J65" s="73">
        <v>4424.7593889999998</v>
      </c>
      <c r="K65" s="41" t="s">
        <v>107</v>
      </c>
    </row>
    <row r="66" spans="1:11" x14ac:dyDescent="0.2">
      <c r="A66" s="5"/>
      <c r="B66" s="6" t="s">
        <v>65</v>
      </c>
      <c r="C66" s="40" t="s">
        <v>50</v>
      </c>
      <c r="D66" s="73"/>
      <c r="E66" s="73"/>
      <c r="F66" s="73"/>
      <c r="G66" s="73"/>
      <c r="H66" s="73"/>
      <c r="I66" s="73"/>
      <c r="J66" s="73"/>
      <c r="K66" s="41"/>
    </row>
    <row r="67" spans="1:11" x14ac:dyDescent="0.2">
      <c r="A67" s="5"/>
      <c r="B67" s="6" t="s">
        <v>65</v>
      </c>
      <c r="C67" s="40" t="s">
        <v>51</v>
      </c>
      <c r="D67" s="73"/>
      <c r="E67" s="73"/>
      <c r="F67" s="73"/>
      <c r="G67" s="73"/>
      <c r="H67" s="73"/>
      <c r="I67" s="73"/>
      <c r="J67" s="73"/>
      <c r="K67" s="41"/>
    </row>
    <row r="68" spans="1:11" x14ac:dyDescent="0.2">
      <c r="A68" s="5"/>
      <c r="B68" s="6" t="s">
        <v>65</v>
      </c>
      <c r="C68" s="40" t="s">
        <v>52</v>
      </c>
      <c r="D68" s="73">
        <v>442575.49531813926</v>
      </c>
      <c r="E68" s="73">
        <v>478331.79960399395</v>
      </c>
      <c r="F68" s="73">
        <v>399418.46871164953</v>
      </c>
      <c r="G68" s="73">
        <v>170242.11019090173</v>
      </c>
      <c r="H68" s="73">
        <v>142625.82825584806</v>
      </c>
      <c r="I68" s="73">
        <v>127510.48935491865</v>
      </c>
      <c r="J68" s="73">
        <v>112479.15719984667</v>
      </c>
      <c r="K68" s="41"/>
    </row>
    <row r="69" spans="1:11" x14ac:dyDescent="0.2">
      <c r="A69" s="5"/>
      <c r="B69" s="6" t="s">
        <v>65</v>
      </c>
      <c r="C69" s="40" t="s">
        <v>53</v>
      </c>
      <c r="D69" s="73"/>
      <c r="E69" s="73"/>
      <c r="F69" s="76">
        <f>+F68-F70</f>
        <v>245949.00647130999</v>
      </c>
      <c r="G69" s="76">
        <f t="shared" ref="G69:J69" si="7">+G68-G70</f>
        <v>85128.274709110017</v>
      </c>
      <c r="H69" s="76">
        <f t="shared" si="7"/>
        <v>47904.569261541663</v>
      </c>
      <c r="I69" s="76">
        <f t="shared" si="7"/>
        <v>47846.764172311159</v>
      </c>
      <c r="J69" s="76">
        <f t="shared" si="7"/>
        <v>42249.746420007083</v>
      </c>
      <c r="K69" s="41"/>
    </row>
    <row r="70" spans="1:11" ht="15" x14ac:dyDescent="0.25">
      <c r="A70" s="5"/>
      <c r="B70" s="6" t="s">
        <v>65</v>
      </c>
      <c r="C70" s="40" t="s">
        <v>54</v>
      </c>
      <c r="D70" s="73"/>
      <c r="E70" s="73"/>
      <c r="F70" s="77">
        <v>153469.46224033955</v>
      </c>
      <c r="G70" s="77">
        <v>85113.835481791713</v>
      </c>
      <c r="H70" s="77">
        <v>94721.258994306394</v>
      </c>
      <c r="I70" s="77">
        <v>79663.725182607493</v>
      </c>
      <c r="J70" s="77">
        <v>70229.410779839585</v>
      </c>
      <c r="K70" s="41"/>
    </row>
    <row r="71" spans="1:11" x14ac:dyDescent="0.2">
      <c r="A71" s="5"/>
      <c r="B71" s="6" t="s">
        <v>65</v>
      </c>
      <c r="C71" s="40" t="s">
        <v>55</v>
      </c>
      <c r="D71" s="73"/>
      <c r="E71" s="73"/>
      <c r="F71" s="73"/>
      <c r="G71" s="73"/>
      <c r="H71" s="73"/>
      <c r="I71" s="73"/>
      <c r="J71" s="73"/>
      <c r="K71" s="41"/>
    </row>
    <row r="72" spans="1:11" x14ac:dyDescent="0.2">
      <c r="A72" s="5"/>
      <c r="B72" s="6" t="s">
        <v>70</v>
      </c>
      <c r="C72" s="40" t="s">
        <v>57</v>
      </c>
      <c r="D72" s="73">
        <f>+D48</f>
        <v>904619.63230156375</v>
      </c>
      <c r="E72" s="73">
        <f t="shared" ref="E72:J72" si="8">+E48</f>
        <v>1046083.1145928786</v>
      </c>
      <c r="F72" s="73">
        <f t="shared" si="8"/>
        <v>1362878.7012385542</v>
      </c>
      <c r="G72" s="73">
        <f t="shared" si="8"/>
        <v>1422417.5517907664</v>
      </c>
      <c r="H72" s="73">
        <f t="shared" si="8"/>
        <v>1537319.1850941121</v>
      </c>
      <c r="I72" s="73">
        <f t="shared" si="8"/>
        <v>1354518.6985492867</v>
      </c>
      <c r="J72" s="73">
        <f t="shared" si="8"/>
        <v>1524483.7196326624</v>
      </c>
      <c r="K72" s="41" t="s">
        <v>114</v>
      </c>
    </row>
    <row r="73" spans="1:11" x14ac:dyDescent="0.2">
      <c r="A73" s="5"/>
      <c r="B73" s="6" t="s">
        <v>70</v>
      </c>
      <c r="C73" s="40" t="s">
        <v>58</v>
      </c>
      <c r="D73" s="73"/>
      <c r="E73" s="73"/>
      <c r="F73" s="73"/>
      <c r="G73" s="73"/>
      <c r="H73" s="73"/>
      <c r="I73" s="73"/>
      <c r="J73" s="73"/>
      <c r="K73" s="41"/>
    </row>
    <row r="74" spans="1:11" x14ac:dyDescent="0.2">
      <c r="A74" s="5"/>
      <c r="B74" s="6" t="s">
        <v>70</v>
      </c>
      <c r="C74" s="40" t="s">
        <v>59</v>
      </c>
      <c r="D74" s="76">
        <f>+D59+D62+D65</f>
        <v>49686.744559175568</v>
      </c>
      <c r="E74" s="76">
        <f t="shared" ref="E74:J74" si="9">+E59+E62+E65</f>
        <v>59989.957344584684</v>
      </c>
      <c r="F74" s="76">
        <f t="shared" si="9"/>
        <v>62293.81320698763</v>
      </c>
      <c r="G74" s="76">
        <f t="shared" si="9"/>
        <v>68576.002721832483</v>
      </c>
      <c r="H74" s="76">
        <f t="shared" si="9"/>
        <v>106424.61729181251</v>
      </c>
      <c r="I74" s="76">
        <f t="shared" si="9"/>
        <v>146843.5964919868</v>
      </c>
      <c r="J74" s="76">
        <f t="shared" si="9"/>
        <v>158585.08715597729</v>
      </c>
      <c r="K74" s="41" t="s">
        <v>110</v>
      </c>
    </row>
    <row r="75" spans="1:11" x14ac:dyDescent="0.2">
      <c r="A75" s="5"/>
      <c r="B75" s="6" t="s">
        <v>70</v>
      </c>
      <c r="C75" s="40" t="s">
        <v>61</v>
      </c>
      <c r="D75" s="73"/>
      <c r="E75" s="73"/>
      <c r="F75" s="73"/>
      <c r="G75" s="73"/>
      <c r="H75" s="73"/>
      <c r="I75" s="73"/>
      <c r="J75" s="73"/>
      <c r="K75" s="41"/>
    </row>
    <row r="76" spans="1:11" x14ac:dyDescent="0.2">
      <c r="A76" s="5"/>
      <c r="B76" s="6" t="s">
        <v>70</v>
      </c>
      <c r="C76" s="40" t="s">
        <v>63</v>
      </c>
      <c r="D76" s="76">
        <v>211</v>
      </c>
      <c r="E76" s="76">
        <v>196</v>
      </c>
      <c r="F76" s="76">
        <v>181</v>
      </c>
      <c r="G76" s="76">
        <v>230</v>
      </c>
      <c r="H76" s="76">
        <v>255</v>
      </c>
      <c r="I76" s="76">
        <v>223</v>
      </c>
      <c r="J76" s="76" t="s">
        <v>24</v>
      </c>
      <c r="K76" s="41" t="s">
        <v>115</v>
      </c>
    </row>
    <row r="77" spans="1:11" x14ac:dyDescent="0.2">
      <c r="A77" s="5"/>
      <c r="B77" s="6" t="s">
        <v>71</v>
      </c>
      <c r="C77" s="40" t="s">
        <v>72</v>
      </c>
      <c r="D77" s="76">
        <v>1.8411299999999999</v>
      </c>
      <c r="E77" s="76">
        <v>1.9093249999999999</v>
      </c>
      <c r="F77" s="76">
        <v>1.9480380000000002</v>
      </c>
      <c r="G77" s="76">
        <v>1.9461079999999999</v>
      </c>
      <c r="H77" s="76">
        <v>2.0016989999999999</v>
      </c>
      <c r="I77" s="76">
        <v>2.1029960000000001</v>
      </c>
      <c r="J77" s="76">
        <v>2.1537999999999999</v>
      </c>
      <c r="K77" s="82" t="s">
        <v>116</v>
      </c>
    </row>
    <row r="78" spans="1:11" x14ac:dyDescent="0.2">
      <c r="A78" s="5"/>
      <c r="B78" s="6" t="s">
        <v>73</v>
      </c>
      <c r="C78" s="40" t="s">
        <v>72</v>
      </c>
      <c r="D78" s="73">
        <v>6332658.4322491987</v>
      </c>
      <c r="E78" s="73">
        <v>7301796.0813257881</v>
      </c>
      <c r="F78" s="73">
        <v>7343180.6057620123</v>
      </c>
      <c r="G78" s="73">
        <v>14296446.436273335</v>
      </c>
      <c r="H78" s="73">
        <v>19135045.248527423</v>
      </c>
      <c r="I78" s="73">
        <v>13769164.949556453</v>
      </c>
      <c r="J78" s="73">
        <v>13568267.814176051</v>
      </c>
      <c r="K78" s="83"/>
    </row>
    <row r="79" spans="1:11" x14ac:dyDescent="0.2">
      <c r="A79" s="5"/>
      <c r="B79" s="6" t="s">
        <v>74</v>
      </c>
      <c r="C79" s="40" t="s">
        <v>75</v>
      </c>
      <c r="D79" s="73"/>
      <c r="E79" s="73"/>
      <c r="F79" s="73"/>
      <c r="G79" s="73"/>
      <c r="H79" s="73"/>
      <c r="I79" s="73"/>
      <c r="J79" s="73"/>
      <c r="K79" s="41"/>
    </row>
    <row r="80" spans="1:11" x14ac:dyDescent="0.2">
      <c r="A80" s="5"/>
      <c r="B80" s="6" t="s">
        <v>74</v>
      </c>
      <c r="C80" s="40" t="s">
        <v>77</v>
      </c>
      <c r="D80" s="78">
        <v>238.54458399999999</v>
      </c>
      <c r="E80" s="78">
        <v>311.70991099999998</v>
      </c>
      <c r="F80" s="78">
        <v>398.66391900000002</v>
      </c>
      <c r="G80" s="78">
        <v>558.11016700000005</v>
      </c>
      <c r="H80" s="78">
        <v>790.66216399999996</v>
      </c>
      <c r="I80" s="78">
        <v>963.94515100000001</v>
      </c>
      <c r="J80" s="78">
        <v>1192.011581</v>
      </c>
      <c r="K80" s="41" t="s">
        <v>117</v>
      </c>
    </row>
    <row r="81" spans="1:11" x14ac:dyDescent="0.2">
      <c r="A81" s="5"/>
      <c r="B81" s="6" t="s">
        <v>78</v>
      </c>
      <c r="C81" s="40" t="s">
        <v>75</v>
      </c>
      <c r="D81" s="75"/>
      <c r="E81" s="75"/>
      <c r="F81" s="75"/>
      <c r="G81" s="75"/>
      <c r="H81" s="75"/>
      <c r="I81" s="75"/>
      <c r="J81" s="75"/>
      <c r="K81" s="41"/>
    </row>
    <row r="82" spans="1:11" x14ac:dyDescent="0.2">
      <c r="A82" s="5"/>
      <c r="B82" s="6" t="s">
        <v>78</v>
      </c>
      <c r="C82" s="40" t="s">
        <v>77</v>
      </c>
      <c r="D82" s="78">
        <v>115723.34495322862</v>
      </c>
      <c r="E82" s="78">
        <v>144561.78764452183</v>
      </c>
      <c r="F82" s="78">
        <v>154230.91353790683</v>
      </c>
      <c r="G82" s="78">
        <v>169850.81238114694</v>
      </c>
      <c r="H82" s="78">
        <v>259737.87211070457</v>
      </c>
      <c r="I82" s="78">
        <v>269588.6253290085</v>
      </c>
      <c r="J82" s="78">
        <v>310493.28696867247</v>
      </c>
      <c r="K82" s="41" t="s">
        <v>117</v>
      </c>
    </row>
    <row r="85" spans="1:11" ht="15" x14ac:dyDescent="0.25">
      <c r="C85"/>
      <c r="D85" s="79"/>
      <c r="E85" s="79"/>
      <c r="F85" s="79"/>
      <c r="G85" s="79"/>
      <c r="H85" s="79"/>
      <c r="I85" s="79"/>
      <c r="J85" s="79"/>
    </row>
    <row r="86" spans="1:11" ht="15" x14ac:dyDescent="0.25">
      <c r="C86"/>
      <c r="D86" s="79"/>
      <c r="E86" s="79"/>
      <c r="F86" s="79"/>
      <c r="G86" s="79"/>
      <c r="H86" s="79"/>
      <c r="I86" s="79"/>
      <c r="J86" s="79"/>
    </row>
    <row r="87" spans="1:11" ht="15" x14ac:dyDescent="0.25">
      <c r="C87"/>
      <c r="D87" s="79"/>
      <c r="E87" s="79"/>
      <c r="F87" s="79"/>
      <c r="G87" s="79"/>
      <c r="H87" s="79"/>
      <c r="I87" s="79"/>
      <c r="J87" s="79"/>
    </row>
    <row r="88" spans="1:11" ht="15" x14ac:dyDescent="0.25">
      <c r="C88"/>
      <c r="D88" s="79"/>
      <c r="E88" s="79"/>
      <c r="F88" s="79"/>
      <c r="G88" s="79"/>
      <c r="H88" s="79"/>
      <c r="I88" s="79"/>
      <c r="J88" s="79"/>
    </row>
    <row r="89" spans="1:11" ht="15" x14ac:dyDescent="0.25">
      <c r="C89"/>
      <c r="D89" s="79"/>
      <c r="E89" s="79"/>
      <c r="F89" s="79"/>
      <c r="G89" s="79"/>
      <c r="H89" s="79"/>
      <c r="I89" s="79"/>
      <c r="J89" s="79"/>
    </row>
    <row r="90" spans="1:11" ht="15" x14ac:dyDescent="0.25">
      <c r="C90"/>
      <c r="D90" s="79"/>
      <c r="E90" s="79"/>
      <c r="F90" s="79"/>
      <c r="G90" s="79"/>
      <c r="H90" s="79"/>
      <c r="I90" s="79"/>
      <c r="J90" s="79"/>
    </row>
    <row r="91" spans="1:11" ht="15" x14ac:dyDescent="0.25">
      <c r="C91"/>
      <c r="D91" s="79"/>
      <c r="E91" s="79"/>
      <c r="F91" s="79"/>
      <c r="G91" s="79"/>
      <c r="H91" s="79"/>
      <c r="I91" s="79"/>
      <c r="J91" s="79"/>
    </row>
    <row r="92" spans="1:11" ht="15" x14ac:dyDescent="0.25">
      <c r="C92"/>
      <c r="D92" s="79"/>
      <c r="E92" s="79"/>
      <c r="F92" s="79"/>
      <c r="G92" s="79"/>
      <c r="H92" s="79"/>
      <c r="I92" s="79"/>
      <c r="J92" s="79"/>
    </row>
    <row r="93" spans="1:11" ht="15" x14ac:dyDescent="0.25">
      <c r="C93"/>
      <c r="D93" s="79"/>
      <c r="E93" s="79"/>
      <c r="F93" s="79"/>
      <c r="G93" s="79"/>
      <c r="H93" s="79"/>
      <c r="I93" s="79"/>
      <c r="J93" s="79"/>
    </row>
  </sheetData>
  <mergeCells count="1">
    <mergeCell ref="K77:K7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0DA76-9D92-4030-8B89-B7C23099DB99}">
  <dimension ref="A1:K86"/>
  <sheetViews>
    <sheetView zoomScale="85" zoomScaleNormal="85" workbookViewId="0">
      <selection activeCell="D2" sqref="D2:J82"/>
    </sheetView>
  </sheetViews>
  <sheetFormatPr baseColWidth="10" defaultColWidth="11.42578125" defaultRowHeight="15" x14ac:dyDescent="0.25"/>
  <cols>
    <col min="2" max="2" width="84.85546875" bestFit="1" customWidth="1"/>
    <col min="3" max="3" width="82.42578125" bestFit="1" customWidth="1"/>
    <col min="4" max="10" width="13.7109375" bestFit="1" customWidth="1"/>
    <col min="11" max="11" width="90.28515625" customWidth="1"/>
  </cols>
  <sheetData>
    <row r="1" spans="1:11" x14ac:dyDescent="0.25">
      <c r="A1" s="3" t="s">
        <v>0</v>
      </c>
      <c r="B1" s="3" t="s">
        <v>1</v>
      </c>
      <c r="C1" s="3" t="s">
        <v>2</v>
      </c>
      <c r="D1" s="23">
        <v>2017</v>
      </c>
      <c r="E1" s="23">
        <v>2018</v>
      </c>
      <c r="F1" s="23">
        <v>2019</v>
      </c>
      <c r="G1" s="23">
        <v>2020</v>
      </c>
      <c r="H1" s="23">
        <v>2021</v>
      </c>
      <c r="I1" s="23">
        <v>2022</v>
      </c>
      <c r="J1" s="23">
        <v>2023</v>
      </c>
      <c r="K1" s="7" t="s">
        <v>3</v>
      </c>
    </row>
    <row r="2" spans="1:11" x14ac:dyDescent="0.25">
      <c r="A2" s="5"/>
      <c r="B2" s="6" t="s">
        <v>4</v>
      </c>
      <c r="C2" s="6" t="s">
        <v>5</v>
      </c>
      <c r="D2" s="30">
        <v>47.419199999999996</v>
      </c>
      <c r="E2" s="30">
        <v>48.258493999999999</v>
      </c>
      <c r="F2" s="30">
        <v>49.395677999999997</v>
      </c>
      <c r="G2" s="30">
        <v>50.407646999999997</v>
      </c>
      <c r="H2" s="30">
        <v>51.117378000000002</v>
      </c>
      <c r="I2" s="30">
        <v>51.682692000000003</v>
      </c>
      <c r="J2" s="30">
        <v>52.215502999999998</v>
      </c>
      <c r="K2" s="5"/>
    </row>
    <row r="3" spans="1:11" x14ac:dyDescent="0.25">
      <c r="A3" s="5"/>
      <c r="B3" s="6" t="s">
        <v>4</v>
      </c>
      <c r="C3" s="6" t="s">
        <v>6</v>
      </c>
      <c r="D3" s="24">
        <v>37.05724</v>
      </c>
      <c r="E3" s="24">
        <v>38.032125999999998</v>
      </c>
      <c r="F3" s="24">
        <v>38.981535000000001</v>
      </c>
      <c r="G3" s="24">
        <v>39.765458000000002</v>
      </c>
      <c r="H3" s="24">
        <v>40.391058999999998</v>
      </c>
      <c r="I3" s="24">
        <v>40.802585000000001</v>
      </c>
      <c r="J3" s="24">
        <v>41.084789000000001</v>
      </c>
      <c r="K3" s="5"/>
    </row>
    <row r="4" spans="1:11" x14ac:dyDescent="0.25">
      <c r="A4" s="5"/>
      <c r="B4" s="6" t="s">
        <v>4</v>
      </c>
      <c r="C4" s="6" t="s">
        <v>7</v>
      </c>
      <c r="D4" s="24">
        <v>308468.83378016017</v>
      </c>
      <c r="E4" s="24">
        <v>303959.07377490541</v>
      </c>
      <c r="F4" s="24">
        <v>323473.51654186274</v>
      </c>
      <c r="G4" s="24">
        <v>290887.39985433326</v>
      </c>
      <c r="H4" s="24">
        <v>299569.47221412853</v>
      </c>
      <c r="I4" s="24">
        <v>305557.14939087775</v>
      </c>
      <c r="J4" s="24">
        <v>411417.52172217006</v>
      </c>
      <c r="K4" s="5"/>
    </row>
    <row r="5" spans="1:11" x14ac:dyDescent="0.25">
      <c r="A5" s="5"/>
      <c r="B5" s="6" t="s">
        <v>4</v>
      </c>
      <c r="C5" s="6" t="s">
        <v>9</v>
      </c>
      <c r="D5" s="30">
        <v>4.09</v>
      </c>
      <c r="E5" s="30">
        <v>3.18</v>
      </c>
      <c r="F5" s="30">
        <v>3.8</v>
      </c>
      <c r="G5" s="30">
        <v>1.61</v>
      </c>
      <c r="H5" s="30">
        <v>5.62</v>
      </c>
      <c r="I5" s="30">
        <v>13.12</v>
      </c>
      <c r="J5" s="30">
        <v>9.2799999999999994</v>
      </c>
      <c r="K5" s="5"/>
    </row>
    <row r="6" spans="1:11" x14ac:dyDescent="0.25">
      <c r="A6" s="5"/>
      <c r="B6" s="6" t="s">
        <v>4</v>
      </c>
      <c r="C6" s="6" t="s">
        <v>11</v>
      </c>
      <c r="D6" s="24">
        <v>2984</v>
      </c>
      <c r="E6" s="24">
        <v>3249.75</v>
      </c>
      <c r="F6" s="24">
        <v>3277.14</v>
      </c>
      <c r="G6" s="24">
        <v>3432.5</v>
      </c>
      <c r="H6" s="24">
        <v>3981.16</v>
      </c>
      <c r="I6" s="24">
        <v>4810.2</v>
      </c>
      <c r="J6" s="24">
        <v>3822.05</v>
      </c>
      <c r="K6" s="5"/>
    </row>
    <row r="7" spans="1:11" x14ac:dyDescent="0.25">
      <c r="A7" s="5"/>
      <c r="B7" s="6" t="s">
        <v>13</v>
      </c>
      <c r="C7" s="6" t="s">
        <v>14</v>
      </c>
      <c r="D7" s="24">
        <v>19938.994651725869</v>
      </c>
      <c r="E7" s="24">
        <v>19810.004502635587</v>
      </c>
      <c r="F7" s="24">
        <v>22901.469347864298</v>
      </c>
      <c r="G7" s="24">
        <v>27639.755406522941</v>
      </c>
      <c r="H7" s="24">
        <v>27278.379521913212</v>
      </c>
      <c r="I7" s="24">
        <v>24149.507150457361</v>
      </c>
      <c r="J7" s="24">
        <v>30106.874069726979</v>
      </c>
      <c r="K7" s="5" t="s">
        <v>118</v>
      </c>
    </row>
    <row r="8" spans="1:11" x14ac:dyDescent="0.25">
      <c r="A8" s="5"/>
      <c r="B8" s="6" t="s">
        <v>13</v>
      </c>
      <c r="C8" s="6" t="s">
        <v>15</v>
      </c>
      <c r="D8" s="24">
        <v>75316.766560908174</v>
      </c>
      <c r="E8" s="24">
        <v>73724.42071714747</v>
      </c>
      <c r="F8" s="24">
        <v>79198.298853430126</v>
      </c>
      <c r="G8" s="24">
        <v>94283.094144521485</v>
      </c>
      <c r="H8" s="24">
        <v>97438.76677037598</v>
      </c>
      <c r="I8" s="24">
        <v>79906.872677803432</v>
      </c>
      <c r="J8" s="24">
        <v>97423.99957406889</v>
      </c>
      <c r="K8" s="5" t="s">
        <v>119</v>
      </c>
    </row>
    <row r="9" spans="1:11" x14ac:dyDescent="0.25">
      <c r="A9" s="5"/>
      <c r="B9" s="6" t="s">
        <v>16</v>
      </c>
      <c r="C9" s="6" t="s">
        <v>17</v>
      </c>
      <c r="D9" s="24">
        <v>25</v>
      </c>
      <c r="E9" s="24">
        <v>25</v>
      </c>
      <c r="F9" s="24">
        <v>26</v>
      </c>
      <c r="G9" s="24">
        <v>25</v>
      </c>
      <c r="H9" s="24">
        <v>28</v>
      </c>
      <c r="I9" s="24">
        <v>29</v>
      </c>
      <c r="J9" s="24">
        <v>29</v>
      </c>
      <c r="K9" s="5"/>
    </row>
    <row r="10" spans="1:11" x14ac:dyDescent="0.25">
      <c r="A10" s="5"/>
      <c r="B10" s="6" t="s">
        <v>16</v>
      </c>
      <c r="C10" s="6" t="s">
        <v>18</v>
      </c>
      <c r="D10" s="24">
        <v>5722</v>
      </c>
      <c r="E10" s="24">
        <v>5652</v>
      </c>
      <c r="F10" s="24">
        <v>5615</v>
      </c>
      <c r="G10" s="24">
        <v>5350</v>
      </c>
      <c r="H10" s="24">
        <v>5089</v>
      </c>
      <c r="I10" s="24">
        <v>5003</v>
      </c>
      <c r="J10" s="24">
        <v>5386</v>
      </c>
      <c r="K10" s="5"/>
    </row>
    <row r="11" spans="1:11" x14ac:dyDescent="0.25">
      <c r="A11" s="5"/>
      <c r="B11" s="6" t="s">
        <v>16</v>
      </c>
      <c r="C11" s="6" t="s">
        <v>19</v>
      </c>
      <c r="D11" s="24" t="s">
        <v>120</v>
      </c>
      <c r="E11" s="24" t="s">
        <v>120</v>
      </c>
      <c r="F11" s="24" t="s">
        <v>120</v>
      </c>
      <c r="G11" s="24" t="s">
        <v>120</v>
      </c>
      <c r="H11" s="24" t="s">
        <v>120</v>
      </c>
      <c r="I11" s="24" t="s">
        <v>120</v>
      </c>
      <c r="J11" s="24" t="s">
        <v>120</v>
      </c>
      <c r="K11" s="5" t="s">
        <v>121</v>
      </c>
    </row>
    <row r="12" spans="1:11" x14ac:dyDescent="0.25">
      <c r="A12" s="5"/>
      <c r="B12" s="6" t="s">
        <v>16</v>
      </c>
      <c r="C12" s="6" t="s">
        <v>20</v>
      </c>
      <c r="D12" s="24">
        <v>25</v>
      </c>
      <c r="E12" s="24">
        <v>25</v>
      </c>
      <c r="F12" s="24">
        <v>23</v>
      </c>
      <c r="G12" s="24">
        <v>21</v>
      </c>
      <c r="H12" s="24">
        <v>21</v>
      </c>
      <c r="I12" s="24">
        <v>21</v>
      </c>
      <c r="J12" s="24">
        <v>23</v>
      </c>
      <c r="K12" s="5"/>
    </row>
    <row r="13" spans="1:11" x14ac:dyDescent="0.25">
      <c r="A13" s="5"/>
      <c r="B13" s="6" t="s">
        <v>21</v>
      </c>
      <c r="C13" s="6" t="s">
        <v>22</v>
      </c>
      <c r="D13" s="24">
        <f>+D16+D26+D27+D30+D33+D36</f>
        <v>965.80330700000002</v>
      </c>
      <c r="E13" s="24">
        <f t="shared" ref="E13:I13" si="0">+E16+E26+E27+E30+E33+E36</f>
        <v>1197.0809139999999</v>
      </c>
      <c r="F13" s="24">
        <f t="shared" si="0"/>
        <v>1404.455273</v>
      </c>
      <c r="G13" s="24">
        <f t="shared" si="0"/>
        <v>1503.3014074918033</v>
      </c>
      <c r="H13" s="24">
        <f>+H16+H26+H27+H30+H33+H36</f>
        <v>2495.6744476574863</v>
      </c>
      <c r="I13" s="24">
        <f t="shared" si="0"/>
        <v>3217.8488838096409</v>
      </c>
      <c r="J13" s="24">
        <f>+J16+J26+J27+J30+J33+J36</f>
        <v>4292.4858518106994</v>
      </c>
      <c r="K13" s="5"/>
    </row>
    <row r="14" spans="1:11" x14ac:dyDescent="0.25">
      <c r="A14" s="5"/>
      <c r="B14" s="6" t="s">
        <v>21</v>
      </c>
      <c r="C14" s="10" t="s">
        <v>23</v>
      </c>
      <c r="D14" s="24" t="s">
        <v>24</v>
      </c>
      <c r="E14" s="24" t="s">
        <v>24</v>
      </c>
      <c r="F14" s="24" t="s">
        <v>24</v>
      </c>
      <c r="G14" s="24" t="s">
        <v>24</v>
      </c>
      <c r="H14" s="24" t="s">
        <v>24</v>
      </c>
      <c r="I14" s="24" t="s">
        <v>24</v>
      </c>
      <c r="J14" s="24" t="s">
        <v>24</v>
      </c>
      <c r="K14" s="5"/>
    </row>
    <row r="15" spans="1:11" x14ac:dyDescent="0.25">
      <c r="A15" s="5"/>
      <c r="B15" s="6" t="s">
        <v>21</v>
      </c>
      <c r="C15" s="10" t="s">
        <v>25</v>
      </c>
      <c r="D15" s="24" t="s">
        <v>24</v>
      </c>
      <c r="E15" s="24" t="s">
        <v>24</v>
      </c>
      <c r="F15" s="24" t="s">
        <v>24</v>
      </c>
      <c r="G15" s="24" t="s">
        <v>24</v>
      </c>
      <c r="H15" s="24" t="s">
        <v>24</v>
      </c>
      <c r="I15" s="24" t="s">
        <v>24</v>
      </c>
      <c r="J15" s="24" t="s">
        <v>24</v>
      </c>
      <c r="K15" s="5"/>
    </row>
    <row r="16" spans="1:11" x14ac:dyDescent="0.25">
      <c r="A16" s="5"/>
      <c r="B16" s="6" t="s">
        <v>21</v>
      </c>
      <c r="C16" s="6" t="s">
        <v>26</v>
      </c>
      <c r="D16" s="24">
        <f>+D17+D18+D19+D23</f>
        <v>365.35754000000003</v>
      </c>
      <c r="E16" s="24">
        <f t="shared" ref="E16:G16" si="1">+E17+E18+E19+E23</f>
        <v>512.88163499999996</v>
      </c>
      <c r="F16" s="24">
        <f t="shared" si="1"/>
        <v>586.82951500000001</v>
      </c>
      <c r="G16" s="24">
        <f t="shared" si="1"/>
        <v>765.78233749180333</v>
      </c>
      <c r="H16" s="24">
        <f>+H17+H18+H19+H23</f>
        <v>1503.5461434399999</v>
      </c>
      <c r="I16" s="24">
        <f>+I17+I18+I19+I23</f>
        <v>1899.7455098096411</v>
      </c>
      <c r="J16" s="24">
        <f>+J17+J18+J19+J23</f>
        <v>2749.6678598107001</v>
      </c>
      <c r="K16" s="5"/>
    </row>
    <row r="17" spans="1:11" x14ac:dyDescent="0.25">
      <c r="A17" s="5"/>
      <c r="B17" s="6" t="s">
        <v>21</v>
      </c>
      <c r="C17" s="6" t="s">
        <v>27</v>
      </c>
      <c r="D17" s="24">
        <v>179.10474400000001</v>
      </c>
      <c r="E17" s="24">
        <v>304.60231099999999</v>
      </c>
      <c r="F17" s="24">
        <v>353.43021399999998</v>
      </c>
      <c r="G17" s="24">
        <v>498.34509300000002</v>
      </c>
      <c r="H17" s="24">
        <v>1187.5991404399999</v>
      </c>
      <c r="I17" s="24">
        <v>1530.6908098096412</v>
      </c>
      <c r="J17" s="24">
        <v>2288.2736420000001</v>
      </c>
      <c r="K17" s="5" t="s">
        <v>122</v>
      </c>
    </row>
    <row r="18" spans="1:11" x14ac:dyDescent="0.25">
      <c r="A18" s="5"/>
      <c r="B18" s="6" t="s">
        <v>21</v>
      </c>
      <c r="C18" s="6" t="s">
        <v>28</v>
      </c>
      <c r="D18" s="24">
        <v>11.754534</v>
      </c>
      <c r="E18" s="24">
        <v>11.733063</v>
      </c>
      <c r="F18" s="24">
        <v>11.451427000000001</v>
      </c>
      <c r="G18" s="24">
        <v>10.083778000000001</v>
      </c>
      <c r="H18" s="24">
        <v>16.22514</v>
      </c>
      <c r="I18" s="24">
        <v>22.372145</v>
      </c>
      <c r="J18" s="24">
        <v>24.390518</v>
      </c>
      <c r="K18" s="5" t="s">
        <v>123</v>
      </c>
    </row>
    <row r="19" spans="1:11" x14ac:dyDescent="0.25">
      <c r="A19" s="5"/>
      <c r="B19" s="6" t="s">
        <v>21</v>
      </c>
      <c r="C19" s="6" t="s">
        <v>30</v>
      </c>
      <c r="D19" s="24">
        <v>174.49826200000001</v>
      </c>
      <c r="E19" s="24">
        <v>196.54626099999999</v>
      </c>
      <c r="F19" s="24">
        <v>221.94787400000001</v>
      </c>
      <c r="G19" s="24">
        <v>255.856641</v>
      </c>
      <c r="H19" s="24">
        <v>294.29752000000002</v>
      </c>
      <c r="I19" s="24">
        <v>323.03375699999998</v>
      </c>
      <c r="J19" s="24">
        <v>343.579588</v>
      </c>
      <c r="K19" s="5" t="s">
        <v>124</v>
      </c>
    </row>
    <row r="20" spans="1:11" x14ac:dyDescent="0.25">
      <c r="A20" s="5"/>
      <c r="B20" s="6" t="s">
        <v>21</v>
      </c>
      <c r="C20" s="10" t="s">
        <v>32</v>
      </c>
      <c r="D20" s="24" t="s">
        <v>214</v>
      </c>
      <c r="E20" s="24" t="s">
        <v>214</v>
      </c>
      <c r="F20" s="24" t="s">
        <v>214</v>
      </c>
      <c r="G20" s="24" t="s">
        <v>214</v>
      </c>
      <c r="H20" s="24" t="s">
        <v>214</v>
      </c>
      <c r="I20" s="24" t="s">
        <v>214</v>
      </c>
      <c r="J20" s="24" t="s">
        <v>214</v>
      </c>
      <c r="K20" s="5"/>
    </row>
    <row r="21" spans="1:11" x14ac:dyDescent="0.25">
      <c r="A21" s="5"/>
      <c r="B21" s="6" t="s">
        <v>21</v>
      </c>
      <c r="C21" s="10" t="s">
        <v>33</v>
      </c>
      <c r="D21" s="24" t="s">
        <v>214</v>
      </c>
      <c r="E21" s="24" t="s">
        <v>214</v>
      </c>
      <c r="F21" s="24" t="s">
        <v>214</v>
      </c>
      <c r="G21" s="24" t="s">
        <v>214</v>
      </c>
      <c r="H21" s="24" t="s">
        <v>214</v>
      </c>
      <c r="I21" s="24" t="s">
        <v>214</v>
      </c>
      <c r="J21" s="24" t="s">
        <v>214</v>
      </c>
      <c r="K21" s="5"/>
    </row>
    <row r="22" spans="1:11" x14ac:dyDescent="0.25">
      <c r="A22" s="5"/>
      <c r="B22" s="6" t="s">
        <v>21</v>
      </c>
      <c r="C22" s="10" t="s">
        <v>34</v>
      </c>
      <c r="D22" s="24" t="s">
        <v>214</v>
      </c>
      <c r="E22" s="24" t="s">
        <v>214</v>
      </c>
      <c r="F22" s="24" t="s">
        <v>214</v>
      </c>
      <c r="G22" s="24" t="s">
        <v>214</v>
      </c>
      <c r="H22" s="24" t="s">
        <v>214</v>
      </c>
      <c r="I22" s="24" t="s">
        <v>214</v>
      </c>
      <c r="J22" s="24" t="s">
        <v>214</v>
      </c>
      <c r="K22" s="5"/>
    </row>
    <row r="23" spans="1:11" x14ac:dyDescent="0.25">
      <c r="A23" s="5"/>
      <c r="B23" s="6" t="s">
        <v>21</v>
      </c>
      <c r="C23" s="6" t="s">
        <v>35</v>
      </c>
      <c r="D23" s="24"/>
      <c r="E23" s="24"/>
      <c r="F23" s="24"/>
      <c r="G23" s="30">
        <v>1.4968254918032786</v>
      </c>
      <c r="H23" s="30">
        <v>5.4243430000000004</v>
      </c>
      <c r="I23" s="30">
        <v>23.648797999999999</v>
      </c>
      <c r="J23" s="30">
        <v>93.4241118106996</v>
      </c>
      <c r="K23" s="5" t="s">
        <v>125</v>
      </c>
    </row>
    <row r="24" spans="1:11" x14ac:dyDescent="0.25">
      <c r="A24" s="5"/>
      <c r="B24" s="6" t="s">
        <v>21</v>
      </c>
      <c r="C24" s="10" t="s">
        <v>37</v>
      </c>
      <c r="D24" s="24" t="s">
        <v>214</v>
      </c>
      <c r="E24" s="24" t="s">
        <v>214</v>
      </c>
      <c r="F24" s="24" t="s">
        <v>214</v>
      </c>
      <c r="G24" s="24" t="s">
        <v>214</v>
      </c>
      <c r="H24" s="24" t="s">
        <v>214</v>
      </c>
      <c r="I24" s="24" t="s">
        <v>214</v>
      </c>
      <c r="J24" s="24" t="s">
        <v>214</v>
      </c>
      <c r="K24" s="5"/>
    </row>
    <row r="25" spans="1:11" x14ac:dyDescent="0.25">
      <c r="A25" s="5"/>
      <c r="B25" s="6" t="s">
        <v>21</v>
      </c>
      <c r="C25" s="10" t="s">
        <v>39</v>
      </c>
      <c r="D25" s="24" t="s">
        <v>214</v>
      </c>
      <c r="E25" s="24" t="s">
        <v>214</v>
      </c>
      <c r="F25" s="24" t="s">
        <v>214</v>
      </c>
      <c r="G25" s="24" t="s">
        <v>214</v>
      </c>
      <c r="H25" s="24" t="s">
        <v>214</v>
      </c>
      <c r="I25" s="24" t="s">
        <v>214</v>
      </c>
      <c r="J25" s="24" t="s">
        <v>214</v>
      </c>
      <c r="K25" s="5"/>
    </row>
    <row r="26" spans="1:11" x14ac:dyDescent="0.25">
      <c r="A26" s="5"/>
      <c r="B26" s="6" t="s">
        <v>21</v>
      </c>
      <c r="C26" s="6" t="s">
        <v>41</v>
      </c>
      <c r="D26" s="30">
        <v>10.345938</v>
      </c>
      <c r="E26" s="30">
        <v>15.367339999999995</v>
      </c>
      <c r="F26" s="30">
        <v>20.717935999999987</v>
      </c>
      <c r="G26" s="30">
        <v>15.003615999999989</v>
      </c>
      <c r="H26" s="30">
        <v>12.06427100000001</v>
      </c>
      <c r="I26" s="30">
        <v>16.639758999999998</v>
      </c>
      <c r="J26" s="30">
        <v>26.644545000000001</v>
      </c>
      <c r="K26" s="5"/>
    </row>
    <row r="27" spans="1:11" x14ac:dyDescent="0.25">
      <c r="A27" s="5"/>
      <c r="B27" s="6" t="s">
        <v>21</v>
      </c>
      <c r="C27" s="6" t="s">
        <v>42</v>
      </c>
      <c r="D27" s="24">
        <v>306.588616</v>
      </c>
      <c r="E27" s="24">
        <v>354.66763700000001</v>
      </c>
      <c r="F27" s="24">
        <v>439.73168700000002</v>
      </c>
      <c r="G27" s="24">
        <v>439.30687100000006</v>
      </c>
      <c r="H27" s="24">
        <v>640.52692300000001</v>
      </c>
      <c r="I27" s="24">
        <v>878.47805200000016</v>
      </c>
      <c r="J27" s="24">
        <v>1032.375771</v>
      </c>
      <c r="K27" s="5" t="s">
        <v>126</v>
      </c>
    </row>
    <row r="28" spans="1:11" x14ac:dyDescent="0.25">
      <c r="A28" s="5"/>
      <c r="B28" s="6" t="s">
        <v>21</v>
      </c>
      <c r="C28" s="10" t="s">
        <v>43</v>
      </c>
      <c r="D28" s="24" t="s">
        <v>214</v>
      </c>
      <c r="E28" s="24" t="s">
        <v>214</v>
      </c>
      <c r="F28" s="24" t="s">
        <v>214</v>
      </c>
      <c r="G28" s="24" t="s">
        <v>214</v>
      </c>
      <c r="H28" s="24" t="s">
        <v>214</v>
      </c>
      <c r="I28" s="24" t="s">
        <v>214</v>
      </c>
      <c r="J28" s="24" t="s">
        <v>214</v>
      </c>
      <c r="K28" s="5"/>
    </row>
    <row r="29" spans="1:11" x14ac:dyDescent="0.25">
      <c r="A29" s="5"/>
      <c r="B29" s="6" t="s">
        <v>21</v>
      </c>
      <c r="C29" s="10" t="s">
        <v>44</v>
      </c>
      <c r="D29" s="24" t="s">
        <v>214</v>
      </c>
      <c r="E29" s="24" t="s">
        <v>214</v>
      </c>
      <c r="F29" s="24" t="s">
        <v>214</v>
      </c>
      <c r="G29" s="24" t="s">
        <v>214</v>
      </c>
      <c r="H29" s="24" t="s">
        <v>214</v>
      </c>
      <c r="I29" s="24" t="s">
        <v>214</v>
      </c>
      <c r="J29" s="24" t="s">
        <v>214</v>
      </c>
      <c r="K29" s="5"/>
    </row>
    <row r="30" spans="1:11" x14ac:dyDescent="0.25">
      <c r="A30" s="5"/>
      <c r="B30" s="6" t="s">
        <v>21</v>
      </c>
      <c r="C30" s="6" t="s">
        <v>45</v>
      </c>
      <c r="D30" s="24">
        <v>262.049103</v>
      </c>
      <c r="E30" s="24">
        <v>295.67809</v>
      </c>
      <c r="F30" s="24">
        <v>341.22086300000001</v>
      </c>
      <c r="G30" s="24">
        <v>273.79953899999998</v>
      </c>
      <c r="H30" s="24">
        <v>330.75419599999998</v>
      </c>
      <c r="I30" s="24">
        <v>415.50610500000005</v>
      </c>
      <c r="J30" s="24">
        <v>467.53499499999907</v>
      </c>
      <c r="K30" s="5" t="s">
        <v>127</v>
      </c>
    </row>
    <row r="31" spans="1:11" x14ac:dyDescent="0.25">
      <c r="A31" s="5"/>
      <c r="B31" s="6" t="s">
        <v>21</v>
      </c>
      <c r="C31" s="10" t="s">
        <v>46</v>
      </c>
      <c r="D31" s="24" t="s">
        <v>24</v>
      </c>
      <c r="E31" s="24" t="s">
        <v>24</v>
      </c>
      <c r="F31" s="24" t="s">
        <v>24</v>
      </c>
      <c r="G31" s="24" t="s">
        <v>24</v>
      </c>
      <c r="H31" s="24" t="s">
        <v>24</v>
      </c>
      <c r="I31" s="24" t="s">
        <v>24</v>
      </c>
      <c r="J31" s="24" t="s">
        <v>24</v>
      </c>
      <c r="K31" s="5"/>
    </row>
    <row r="32" spans="1:11" x14ac:dyDescent="0.25">
      <c r="A32" s="5"/>
      <c r="B32" s="6" t="s">
        <v>21</v>
      </c>
      <c r="C32" s="10" t="s">
        <v>47</v>
      </c>
      <c r="D32" s="24" t="s">
        <v>24</v>
      </c>
      <c r="E32" s="24" t="s">
        <v>24</v>
      </c>
      <c r="F32" s="24" t="s">
        <v>24</v>
      </c>
      <c r="G32" s="24" t="s">
        <v>24</v>
      </c>
      <c r="H32" s="24" t="s">
        <v>24</v>
      </c>
      <c r="I32" s="24" t="s">
        <v>24</v>
      </c>
      <c r="J32" s="24" t="s">
        <v>24</v>
      </c>
      <c r="K32" s="5"/>
    </row>
    <row r="33" spans="1:11" x14ac:dyDescent="0.25">
      <c r="A33" s="5"/>
      <c r="B33" s="6" t="s">
        <v>21</v>
      </c>
      <c r="C33" s="6" t="s">
        <v>48</v>
      </c>
      <c r="D33" s="24"/>
      <c r="E33" s="24"/>
      <c r="F33" s="24"/>
      <c r="G33" s="24"/>
      <c r="H33" s="24"/>
      <c r="I33" s="24"/>
      <c r="J33" s="24">
        <v>10.356120000000001</v>
      </c>
      <c r="K33" s="5" t="s">
        <v>128</v>
      </c>
    </row>
    <row r="34" spans="1:11" x14ac:dyDescent="0.25">
      <c r="A34" s="5"/>
      <c r="B34" s="6" t="s">
        <v>21</v>
      </c>
      <c r="C34" s="10" t="s">
        <v>50</v>
      </c>
      <c r="D34" s="24" t="s">
        <v>24</v>
      </c>
      <c r="E34" s="24" t="s">
        <v>24</v>
      </c>
      <c r="F34" s="24" t="s">
        <v>24</v>
      </c>
      <c r="G34" s="24" t="s">
        <v>24</v>
      </c>
      <c r="H34" s="24" t="s">
        <v>24</v>
      </c>
      <c r="I34" s="24" t="s">
        <v>24</v>
      </c>
      <c r="J34" s="24" t="s">
        <v>24</v>
      </c>
      <c r="K34" s="5"/>
    </row>
    <row r="35" spans="1:11" x14ac:dyDescent="0.25">
      <c r="A35" s="5"/>
      <c r="B35" s="6" t="s">
        <v>21</v>
      </c>
      <c r="C35" s="10" t="s">
        <v>51</v>
      </c>
      <c r="D35" s="24" t="s">
        <v>24</v>
      </c>
      <c r="E35" s="24" t="s">
        <v>24</v>
      </c>
      <c r="F35" s="24" t="s">
        <v>24</v>
      </c>
      <c r="G35" s="24" t="s">
        <v>24</v>
      </c>
      <c r="H35" s="24" t="s">
        <v>24</v>
      </c>
      <c r="I35" s="24" t="s">
        <v>24</v>
      </c>
      <c r="J35" s="24" t="s">
        <v>24</v>
      </c>
      <c r="K35" s="5"/>
    </row>
    <row r="36" spans="1:11" x14ac:dyDescent="0.25">
      <c r="A36" s="5"/>
      <c r="B36" s="6" t="s">
        <v>21</v>
      </c>
      <c r="C36" s="6" t="s">
        <v>52</v>
      </c>
      <c r="D36" s="30">
        <f>+D37+D38</f>
        <v>21.462109999999999</v>
      </c>
      <c r="E36" s="30">
        <f t="shared" ref="E36:J36" si="2">+E37+E38</f>
        <v>18.486211999999998</v>
      </c>
      <c r="F36" s="30">
        <f t="shared" si="2"/>
        <v>15.955272000000001</v>
      </c>
      <c r="G36" s="30">
        <f t="shared" si="2"/>
        <v>9.4090439999999997</v>
      </c>
      <c r="H36" s="30">
        <f t="shared" si="2"/>
        <v>8.7829142174864607</v>
      </c>
      <c r="I36" s="30">
        <f t="shared" si="2"/>
        <v>7.4794579999999993</v>
      </c>
      <c r="J36" s="30">
        <f t="shared" si="2"/>
        <v>5.906561</v>
      </c>
      <c r="K36" s="5"/>
    </row>
    <row r="37" spans="1:11" x14ac:dyDescent="0.25">
      <c r="A37" s="5"/>
      <c r="B37" s="6" t="s">
        <v>21</v>
      </c>
      <c r="C37" s="6" t="s">
        <v>53</v>
      </c>
      <c r="D37" s="30">
        <v>13.472</v>
      </c>
      <c r="E37" s="30">
        <v>11.481999999999999</v>
      </c>
      <c r="F37" s="30">
        <v>9.9353899999999999</v>
      </c>
      <c r="G37" s="30">
        <v>5.3696149999999996</v>
      </c>
      <c r="H37" s="30">
        <v>5.5905329999999998</v>
      </c>
      <c r="I37" s="30">
        <v>4.7177769999999999</v>
      </c>
      <c r="J37" s="30">
        <v>3.5707149999999999</v>
      </c>
      <c r="K37" s="5"/>
    </row>
    <row r="38" spans="1:11" x14ac:dyDescent="0.25">
      <c r="A38" s="5"/>
      <c r="B38" s="6" t="s">
        <v>21</v>
      </c>
      <c r="C38" s="6" t="s">
        <v>54</v>
      </c>
      <c r="D38" s="26">
        <v>7.9901099999999996</v>
      </c>
      <c r="E38" s="26">
        <v>7.0042119999999999</v>
      </c>
      <c r="F38" s="26">
        <v>6.019882</v>
      </c>
      <c r="G38" s="26">
        <v>4.0394290000000002</v>
      </c>
      <c r="H38" s="26">
        <v>3.1923812174864601</v>
      </c>
      <c r="I38" s="26">
        <v>2.7616809999999998</v>
      </c>
      <c r="J38" s="26">
        <v>2.3358460000000001</v>
      </c>
      <c r="K38" s="5"/>
    </row>
    <row r="39" spans="1:11" x14ac:dyDescent="0.25">
      <c r="A39" s="5"/>
      <c r="B39" s="6" t="s">
        <v>21</v>
      </c>
      <c r="C39" s="10" t="s">
        <v>55</v>
      </c>
      <c r="D39" s="24" t="s">
        <v>214</v>
      </c>
      <c r="E39" s="24" t="s">
        <v>214</v>
      </c>
      <c r="F39" s="24" t="s">
        <v>214</v>
      </c>
      <c r="G39" s="24" t="s">
        <v>214</v>
      </c>
      <c r="H39" s="24" t="s">
        <v>214</v>
      </c>
      <c r="I39" s="24" t="s">
        <v>214</v>
      </c>
      <c r="J39" s="24" t="s">
        <v>214</v>
      </c>
      <c r="K39" s="5"/>
    </row>
    <row r="40" spans="1:11" x14ac:dyDescent="0.25">
      <c r="A40" s="5"/>
      <c r="B40" s="6" t="s">
        <v>56</v>
      </c>
      <c r="C40" s="6" t="s">
        <v>57</v>
      </c>
      <c r="D40" s="24">
        <f>+D16</f>
        <v>365.35754000000003</v>
      </c>
      <c r="E40" s="24">
        <f t="shared" ref="E40:I40" si="3">+E16</f>
        <v>512.88163499999996</v>
      </c>
      <c r="F40" s="24">
        <f t="shared" si="3"/>
        <v>586.82951500000001</v>
      </c>
      <c r="G40" s="24">
        <f t="shared" si="3"/>
        <v>765.78233749180333</v>
      </c>
      <c r="H40" s="24">
        <f t="shared" si="3"/>
        <v>1503.5461434399999</v>
      </c>
      <c r="I40" s="24">
        <f t="shared" si="3"/>
        <v>1899.7455098096411</v>
      </c>
      <c r="J40" s="24">
        <f>+J16</f>
        <v>2749.6678598107001</v>
      </c>
      <c r="K40" s="5"/>
    </row>
    <row r="41" spans="1:11" x14ac:dyDescent="0.25">
      <c r="A41" s="5"/>
      <c r="B41" s="6" t="s">
        <v>56</v>
      </c>
      <c r="C41" s="10" t="s">
        <v>58</v>
      </c>
      <c r="D41" s="24" t="s">
        <v>24</v>
      </c>
      <c r="E41" s="24" t="s">
        <v>24</v>
      </c>
      <c r="F41" s="24" t="s">
        <v>24</v>
      </c>
      <c r="G41" s="24" t="s">
        <v>24</v>
      </c>
      <c r="H41" s="24" t="s">
        <v>24</v>
      </c>
      <c r="I41" s="24" t="s">
        <v>24</v>
      </c>
      <c r="J41" s="24" t="s">
        <v>24</v>
      </c>
      <c r="K41" s="5"/>
    </row>
    <row r="42" spans="1:11" x14ac:dyDescent="0.25">
      <c r="A42" s="5"/>
      <c r="B42" s="6" t="s">
        <v>56</v>
      </c>
      <c r="C42" s="6" t="s">
        <v>59</v>
      </c>
      <c r="D42" s="24">
        <f>+D27+D30</f>
        <v>568.63771900000006</v>
      </c>
      <c r="E42" s="24">
        <f t="shared" ref="E42:I42" si="4">+E27+E30</f>
        <v>650.34572700000001</v>
      </c>
      <c r="F42" s="24">
        <f t="shared" si="4"/>
        <v>780.95254999999997</v>
      </c>
      <c r="G42" s="24">
        <f t="shared" si="4"/>
        <v>713.1064100000001</v>
      </c>
      <c r="H42" s="24">
        <f t="shared" si="4"/>
        <v>971.28111899999999</v>
      </c>
      <c r="I42" s="24">
        <f t="shared" si="4"/>
        <v>1293.9841570000003</v>
      </c>
      <c r="J42" s="24">
        <f>+J27+J30</f>
        <v>1499.9107659999991</v>
      </c>
      <c r="K42" s="5" t="s">
        <v>129</v>
      </c>
    </row>
    <row r="43" spans="1:11" x14ac:dyDescent="0.25">
      <c r="A43" s="5"/>
      <c r="B43" s="6" t="s">
        <v>56</v>
      </c>
      <c r="C43" s="10" t="s">
        <v>61</v>
      </c>
      <c r="D43" s="24">
        <v>63.729536000000003</v>
      </c>
      <c r="E43" s="24">
        <v>73.363946999999996</v>
      </c>
      <c r="F43" s="24">
        <v>74.424480000000003</v>
      </c>
      <c r="G43" s="24">
        <v>45.140433999999999</v>
      </c>
      <c r="H43" s="24">
        <v>53.324976999999997</v>
      </c>
      <c r="I43" s="24">
        <v>62.116748999999999</v>
      </c>
      <c r="J43" s="24">
        <v>58.775191</v>
      </c>
      <c r="K43" s="5" t="s">
        <v>130</v>
      </c>
    </row>
    <row r="44" spans="1:11" x14ac:dyDescent="0.25">
      <c r="A44" s="5"/>
      <c r="B44" s="6" t="s">
        <v>56</v>
      </c>
      <c r="C44" s="10" t="s">
        <v>63</v>
      </c>
      <c r="D44" s="24" t="s">
        <v>24</v>
      </c>
      <c r="E44" s="24" t="s">
        <v>24</v>
      </c>
      <c r="F44" s="24" t="s">
        <v>24</v>
      </c>
      <c r="G44" s="24" t="s">
        <v>24</v>
      </c>
      <c r="H44" s="24" t="s">
        <v>24</v>
      </c>
      <c r="I44" s="24" t="s">
        <v>24</v>
      </c>
      <c r="J44" s="24" t="s">
        <v>24</v>
      </c>
      <c r="K44" s="5" t="s">
        <v>131</v>
      </c>
    </row>
    <row r="45" spans="1:11" x14ac:dyDescent="0.25">
      <c r="A45" s="5"/>
      <c r="B45" s="6" t="s">
        <v>65</v>
      </c>
      <c r="C45" s="6" t="s">
        <v>66</v>
      </c>
      <c r="D45" s="24">
        <f>+D48+D58+D59+D62+D65+D68</f>
        <v>1186407.6006130085</v>
      </c>
      <c r="E45" s="24">
        <f t="shared" ref="E45:J45" si="5">+E48+E58+E59+E62+E65+E68</f>
        <v>1371046.7118024288</v>
      </c>
      <c r="F45" s="24">
        <f t="shared" si="5"/>
        <v>1346282.9985644196</v>
      </c>
      <c r="G45" s="24">
        <f t="shared" si="5"/>
        <v>1420480.1425647922</v>
      </c>
      <c r="H45" s="24">
        <f>+H48+H58+H59+H62+H65+H68</f>
        <v>1348585.9522929657</v>
      </c>
      <c r="I45" s="24">
        <f t="shared" si="5"/>
        <v>1153493.7177174073</v>
      </c>
      <c r="J45" s="24">
        <f t="shared" si="5"/>
        <v>1594286.3549896886</v>
      </c>
      <c r="K45" s="5"/>
    </row>
    <row r="46" spans="1:11" x14ac:dyDescent="0.25">
      <c r="A46" s="5"/>
      <c r="B46" s="6" t="s">
        <v>65</v>
      </c>
      <c r="C46" s="10" t="s">
        <v>23</v>
      </c>
      <c r="D46" s="24" t="s">
        <v>24</v>
      </c>
      <c r="E46" s="24" t="s">
        <v>24</v>
      </c>
      <c r="F46" s="24" t="s">
        <v>24</v>
      </c>
      <c r="G46" s="24" t="s">
        <v>24</v>
      </c>
      <c r="H46" s="24" t="s">
        <v>24</v>
      </c>
      <c r="I46" s="24" t="s">
        <v>24</v>
      </c>
      <c r="J46" s="24" t="s">
        <v>24</v>
      </c>
      <c r="K46" s="5"/>
    </row>
    <row r="47" spans="1:11" x14ac:dyDescent="0.25">
      <c r="A47" s="5"/>
      <c r="B47" s="6" t="s">
        <v>65</v>
      </c>
      <c r="C47" s="10" t="s">
        <v>25</v>
      </c>
      <c r="D47" s="24" t="s">
        <v>24</v>
      </c>
      <c r="E47" s="24" t="s">
        <v>24</v>
      </c>
      <c r="F47" s="24" t="s">
        <v>24</v>
      </c>
      <c r="G47" s="24" t="s">
        <v>24</v>
      </c>
      <c r="H47" s="24" t="s">
        <v>24</v>
      </c>
      <c r="I47" s="24" t="s">
        <v>24</v>
      </c>
      <c r="J47" s="24" t="s">
        <v>24</v>
      </c>
      <c r="K47" s="5"/>
    </row>
    <row r="48" spans="1:11" x14ac:dyDescent="0.25">
      <c r="A48" s="5"/>
      <c r="B48" s="6" t="s">
        <v>65</v>
      </c>
      <c r="C48" s="6" t="s">
        <v>26</v>
      </c>
      <c r="D48" s="24">
        <f>+D49+D50+D51+D55</f>
        <v>1052254.8218318904</v>
      </c>
      <c r="E48" s="24">
        <f t="shared" ref="E48:H48" si="6">+E49+E50+E51+E55</f>
        <v>1255105.0716054037</v>
      </c>
      <c r="F48" s="24">
        <f t="shared" si="6"/>
        <v>1226799.0348158632</v>
      </c>
      <c r="G48" s="24">
        <f t="shared" si="6"/>
        <v>1338461.1708441374</v>
      </c>
      <c r="H48" s="24">
        <f t="shared" si="6"/>
        <v>1256391.7106645494</v>
      </c>
      <c r="I48" s="24">
        <f>+I49+I50+I51+I55</f>
        <v>1067770.2385743621</v>
      </c>
      <c r="J48" s="24">
        <f>+J49+J50+J51+J55</f>
        <v>1486152.0444292456</v>
      </c>
      <c r="K48" s="5"/>
    </row>
    <row r="49" spans="1:11" x14ac:dyDescent="0.25">
      <c r="A49" s="5"/>
      <c r="B49" s="6" t="s">
        <v>65</v>
      </c>
      <c r="C49" s="6" t="s">
        <v>27</v>
      </c>
      <c r="D49" s="24">
        <v>716686.32707774802</v>
      </c>
      <c r="E49" s="24">
        <v>912404.03107931383</v>
      </c>
      <c r="F49" s="24">
        <v>846431.33952165616</v>
      </c>
      <c r="G49" s="24">
        <v>942871.66788055352</v>
      </c>
      <c r="H49" s="24">
        <v>841053.86369801767</v>
      </c>
      <c r="I49" s="24">
        <v>654674.71790582757</v>
      </c>
      <c r="J49" s="24">
        <v>900311.84052705741</v>
      </c>
      <c r="K49" s="5"/>
    </row>
    <row r="50" spans="1:11" x14ac:dyDescent="0.25">
      <c r="A50" s="5"/>
      <c r="B50" s="6" t="s">
        <v>65</v>
      </c>
      <c r="C50" s="6" t="s">
        <v>28</v>
      </c>
      <c r="D50" s="24">
        <v>64690.985254691688</v>
      </c>
      <c r="E50" s="24">
        <v>62269.466882067849</v>
      </c>
      <c r="F50" s="24">
        <v>66534.508748481909</v>
      </c>
      <c r="G50" s="24">
        <v>70171.391114348138</v>
      </c>
      <c r="H50" s="24">
        <v>69551.035376623899</v>
      </c>
      <c r="I50" s="24">
        <v>64825.891383470524</v>
      </c>
      <c r="J50" s="24">
        <v>93222.248245452138</v>
      </c>
      <c r="K50" s="5" t="s">
        <v>123</v>
      </c>
    </row>
    <row r="51" spans="1:11" x14ac:dyDescent="0.25">
      <c r="A51" s="5"/>
      <c r="B51" s="6" t="s">
        <v>65</v>
      </c>
      <c r="C51" s="6" t="s">
        <v>30</v>
      </c>
      <c r="D51" s="24">
        <v>270877.50949945062</v>
      </c>
      <c r="E51" s="24">
        <v>280431.57364402199</v>
      </c>
      <c r="F51" s="24">
        <v>313833.18654572521</v>
      </c>
      <c r="G51" s="24">
        <v>325363.63576842827</v>
      </c>
      <c r="H51" s="24">
        <v>345636.68486917886</v>
      </c>
      <c r="I51" s="24">
        <v>347529.79236171267</v>
      </c>
      <c r="J51" s="24">
        <v>488921.85748748184</v>
      </c>
      <c r="K51" s="5" t="s">
        <v>124</v>
      </c>
    </row>
    <row r="52" spans="1:11" x14ac:dyDescent="0.25">
      <c r="A52" s="5"/>
      <c r="B52" s="6" t="s">
        <v>65</v>
      </c>
      <c r="C52" s="10" t="s">
        <v>32</v>
      </c>
      <c r="D52" s="24" t="s">
        <v>214</v>
      </c>
      <c r="E52" s="24" t="s">
        <v>214</v>
      </c>
      <c r="F52" s="24" t="s">
        <v>214</v>
      </c>
      <c r="G52" s="24" t="s">
        <v>214</v>
      </c>
      <c r="H52" s="24" t="s">
        <v>214</v>
      </c>
      <c r="I52" s="24" t="s">
        <v>214</v>
      </c>
      <c r="J52" s="24" t="s">
        <v>214</v>
      </c>
      <c r="K52" s="5"/>
    </row>
    <row r="53" spans="1:11" x14ac:dyDescent="0.25">
      <c r="A53" s="5"/>
      <c r="B53" s="6" t="s">
        <v>65</v>
      </c>
      <c r="C53" s="10" t="s">
        <v>33</v>
      </c>
      <c r="D53" s="24" t="s">
        <v>214</v>
      </c>
      <c r="E53" s="24" t="s">
        <v>214</v>
      </c>
      <c r="F53" s="24" t="s">
        <v>214</v>
      </c>
      <c r="G53" s="24" t="s">
        <v>214</v>
      </c>
      <c r="H53" s="24" t="s">
        <v>214</v>
      </c>
      <c r="I53" s="24" t="s">
        <v>214</v>
      </c>
      <c r="J53" s="24" t="s">
        <v>214</v>
      </c>
      <c r="K53" s="5"/>
    </row>
    <row r="54" spans="1:11" x14ac:dyDescent="0.25">
      <c r="A54" s="5"/>
      <c r="B54" s="6" t="s">
        <v>65</v>
      </c>
      <c r="C54" s="10" t="s">
        <v>34</v>
      </c>
      <c r="D54" s="24" t="s">
        <v>214</v>
      </c>
      <c r="E54" s="24" t="s">
        <v>214</v>
      </c>
      <c r="F54" s="24" t="s">
        <v>214</v>
      </c>
      <c r="G54" s="24" t="s">
        <v>214</v>
      </c>
      <c r="H54" s="24" t="s">
        <v>214</v>
      </c>
      <c r="I54" s="24" t="s">
        <v>214</v>
      </c>
      <c r="J54" s="24" t="s">
        <v>214</v>
      </c>
      <c r="K54" s="5"/>
    </row>
    <row r="55" spans="1:11" x14ac:dyDescent="0.25">
      <c r="A55" s="5"/>
      <c r="B55" s="6" t="s">
        <v>65</v>
      </c>
      <c r="C55" s="6" t="s">
        <v>35</v>
      </c>
      <c r="D55" s="24"/>
      <c r="E55" s="24"/>
      <c r="F55" s="24"/>
      <c r="G55" s="24">
        <v>54.476080807574597</v>
      </c>
      <c r="H55" s="24">
        <v>150.126720728989</v>
      </c>
      <c r="I55" s="24">
        <v>739.83692335136755</v>
      </c>
      <c r="J55" s="24">
        <v>3696.0981692541177</v>
      </c>
      <c r="K55" s="5"/>
    </row>
    <row r="56" spans="1:11" x14ac:dyDescent="0.25">
      <c r="A56" s="5"/>
      <c r="B56" s="6" t="s">
        <v>65</v>
      </c>
      <c r="C56" s="10" t="s">
        <v>37</v>
      </c>
      <c r="D56" s="24" t="s">
        <v>214</v>
      </c>
      <c r="E56" s="24" t="s">
        <v>214</v>
      </c>
      <c r="F56" s="24" t="s">
        <v>214</v>
      </c>
      <c r="G56" s="24" t="s">
        <v>214</v>
      </c>
      <c r="H56" s="24" t="s">
        <v>214</v>
      </c>
      <c r="I56" s="24" t="s">
        <v>214</v>
      </c>
      <c r="J56" s="24" t="s">
        <v>214</v>
      </c>
      <c r="K56" s="5"/>
    </row>
    <row r="57" spans="1:11" x14ac:dyDescent="0.25">
      <c r="A57" s="5"/>
      <c r="B57" s="6" t="s">
        <v>65</v>
      </c>
      <c r="C57" s="10" t="s">
        <v>39</v>
      </c>
      <c r="D57" s="24" t="s">
        <v>214</v>
      </c>
      <c r="E57" s="24" t="s">
        <v>214</v>
      </c>
      <c r="F57" s="24" t="s">
        <v>214</v>
      </c>
      <c r="G57" s="24" t="s">
        <v>214</v>
      </c>
      <c r="H57" s="24" t="s">
        <v>214</v>
      </c>
      <c r="I57" s="24" t="s">
        <v>214</v>
      </c>
      <c r="J57" s="24" t="s">
        <v>214</v>
      </c>
      <c r="K57" s="5"/>
    </row>
    <row r="58" spans="1:11" x14ac:dyDescent="0.25">
      <c r="A58" s="5"/>
      <c r="B58" s="6" t="s">
        <v>65</v>
      </c>
      <c r="C58" s="6" t="s">
        <v>41</v>
      </c>
      <c r="D58" s="24">
        <v>1263.0302331627975</v>
      </c>
      <c r="E58" s="24">
        <v>1508.9376143813283</v>
      </c>
      <c r="F58" s="24">
        <v>1419.7900444554366</v>
      </c>
      <c r="G58" s="24">
        <v>1216.2536365611138</v>
      </c>
      <c r="H58" s="24">
        <v>972.12974812280095</v>
      </c>
      <c r="I58" s="24">
        <v>1048.055936803742</v>
      </c>
      <c r="J58" s="24">
        <v>1722.2428539658035</v>
      </c>
      <c r="K58" s="5"/>
    </row>
    <row r="59" spans="1:11" x14ac:dyDescent="0.25">
      <c r="A59" s="5"/>
      <c r="B59" s="6" t="s">
        <v>65</v>
      </c>
      <c r="C59" s="6" t="s">
        <v>42</v>
      </c>
      <c r="D59" s="24">
        <v>12967.564806480592</v>
      </c>
      <c r="E59" s="24">
        <v>13534.122827860208</v>
      </c>
      <c r="F59" s="24">
        <v>15870.424552290517</v>
      </c>
      <c r="G59" s="24">
        <v>15578.618635124218</v>
      </c>
      <c r="H59" s="24">
        <v>19074.186326716066</v>
      </c>
      <c r="I59" s="24">
        <v>20866.363069901778</v>
      </c>
      <c r="J59" s="24">
        <v>27308.101030347989</v>
      </c>
      <c r="K59" s="5"/>
    </row>
    <row r="60" spans="1:11" x14ac:dyDescent="0.25">
      <c r="A60" s="5"/>
      <c r="B60" s="6" t="s">
        <v>65</v>
      </c>
      <c r="C60" s="10" t="s">
        <v>43</v>
      </c>
      <c r="D60" s="24" t="s">
        <v>24</v>
      </c>
      <c r="E60" s="24" t="s">
        <v>24</v>
      </c>
      <c r="F60" s="24" t="s">
        <v>24</v>
      </c>
      <c r="G60" s="24" t="s">
        <v>24</v>
      </c>
      <c r="H60" s="24" t="s">
        <v>24</v>
      </c>
      <c r="I60" s="24" t="s">
        <v>24</v>
      </c>
      <c r="J60" s="24" t="s">
        <v>24</v>
      </c>
      <c r="K60" s="5"/>
    </row>
    <row r="61" spans="1:11" x14ac:dyDescent="0.25">
      <c r="A61" s="5"/>
      <c r="B61" s="6" t="s">
        <v>65</v>
      </c>
      <c r="C61" s="10" t="s">
        <v>44</v>
      </c>
      <c r="D61" s="24" t="s">
        <v>24</v>
      </c>
      <c r="E61" s="24" t="s">
        <v>24</v>
      </c>
      <c r="F61" s="24" t="s">
        <v>24</v>
      </c>
      <c r="G61" s="24" t="s">
        <v>24</v>
      </c>
      <c r="H61" s="24" t="s">
        <v>24</v>
      </c>
      <c r="I61" s="24" t="s">
        <v>24</v>
      </c>
      <c r="J61" s="24" t="s">
        <v>24</v>
      </c>
      <c r="K61" s="5"/>
    </row>
    <row r="62" spans="1:11" x14ac:dyDescent="0.25">
      <c r="A62" s="5"/>
      <c r="B62" s="6" t="s">
        <v>65</v>
      </c>
      <c r="C62" s="6" t="s">
        <v>45</v>
      </c>
      <c r="D62" s="24">
        <v>19867.552709303043</v>
      </c>
      <c r="E62" s="24">
        <v>20428.068652698843</v>
      </c>
      <c r="F62" s="24">
        <v>23157.053806030359</v>
      </c>
      <c r="G62" s="24">
        <v>16919.20178002887</v>
      </c>
      <c r="H62" s="24">
        <v>19828.725889461835</v>
      </c>
      <c r="I62" s="24">
        <v>21487.549966651517</v>
      </c>
      <c r="J62" s="24">
        <v>29598.280865825483</v>
      </c>
      <c r="K62" s="5"/>
    </row>
    <row r="63" spans="1:11" x14ac:dyDescent="0.25">
      <c r="A63" s="5"/>
      <c r="B63" s="6" t="s">
        <v>65</v>
      </c>
      <c r="C63" s="10" t="s">
        <v>46</v>
      </c>
      <c r="D63" s="24" t="s">
        <v>24</v>
      </c>
      <c r="E63" s="24" t="s">
        <v>24</v>
      </c>
      <c r="F63" s="24" t="s">
        <v>24</v>
      </c>
      <c r="G63" s="24" t="s">
        <v>24</v>
      </c>
      <c r="H63" s="24" t="s">
        <v>24</v>
      </c>
      <c r="I63" s="24" t="s">
        <v>24</v>
      </c>
      <c r="J63" s="24" t="s">
        <v>24</v>
      </c>
      <c r="K63" s="5"/>
    </row>
    <row r="64" spans="1:11" x14ac:dyDescent="0.25">
      <c r="A64" s="5"/>
      <c r="B64" s="6" t="s">
        <v>65</v>
      </c>
      <c r="C64" s="10" t="s">
        <v>47</v>
      </c>
      <c r="D64" s="24" t="s">
        <v>24</v>
      </c>
      <c r="E64" s="24" t="s">
        <v>24</v>
      </c>
      <c r="F64" s="24" t="s">
        <v>24</v>
      </c>
      <c r="G64" s="24" t="s">
        <v>24</v>
      </c>
      <c r="H64" s="24" t="s">
        <v>24</v>
      </c>
      <c r="I64" s="24" t="s">
        <v>24</v>
      </c>
      <c r="J64" s="24" t="s">
        <v>24</v>
      </c>
      <c r="K64" s="5"/>
    </row>
    <row r="65" spans="1:11" x14ac:dyDescent="0.25">
      <c r="A65" s="5"/>
      <c r="B65" s="6" t="s">
        <v>65</v>
      </c>
      <c r="C65" s="6" t="s">
        <v>48</v>
      </c>
      <c r="D65" s="24"/>
      <c r="E65" s="24"/>
      <c r="F65" s="24"/>
      <c r="G65" s="24"/>
      <c r="H65" s="24"/>
      <c r="I65" s="24"/>
      <c r="J65" s="24">
        <v>377.38316253136406</v>
      </c>
      <c r="K65" s="5"/>
    </row>
    <row r="66" spans="1:11" x14ac:dyDescent="0.25">
      <c r="A66" s="5"/>
      <c r="B66" s="6" t="s">
        <v>65</v>
      </c>
      <c r="C66" s="10" t="s">
        <v>50</v>
      </c>
      <c r="D66" s="24" t="s">
        <v>24</v>
      </c>
      <c r="E66" s="24" t="s">
        <v>24</v>
      </c>
      <c r="F66" s="24" t="s">
        <v>24</v>
      </c>
      <c r="G66" s="24" t="s">
        <v>24</v>
      </c>
      <c r="H66" s="24" t="s">
        <v>24</v>
      </c>
      <c r="I66" s="24" t="s">
        <v>24</v>
      </c>
      <c r="J66" s="24" t="s">
        <v>24</v>
      </c>
      <c r="K66" s="5"/>
    </row>
    <row r="67" spans="1:11" x14ac:dyDescent="0.25">
      <c r="A67" s="5"/>
      <c r="B67" s="6" t="s">
        <v>65</v>
      </c>
      <c r="C67" s="10" t="s">
        <v>51</v>
      </c>
      <c r="D67" s="24" t="s">
        <v>24</v>
      </c>
      <c r="E67" s="24" t="s">
        <v>24</v>
      </c>
      <c r="F67" s="24" t="s">
        <v>24</v>
      </c>
      <c r="G67" s="24" t="s">
        <v>24</v>
      </c>
      <c r="H67" s="24" t="s">
        <v>24</v>
      </c>
      <c r="I67" s="24" t="s">
        <v>24</v>
      </c>
      <c r="J67" s="24" t="s">
        <v>24</v>
      </c>
      <c r="K67" s="5"/>
    </row>
    <row r="68" spans="1:11" x14ac:dyDescent="0.25">
      <c r="A68" s="5"/>
      <c r="B68" s="6" t="s">
        <v>65</v>
      </c>
      <c r="C68" s="6" t="s">
        <v>52</v>
      </c>
      <c r="D68" s="24">
        <f>+D69+D70</f>
        <v>100054.63103217157</v>
      </c>
      <c r="E68" s="24">
        <f t="shared" ref="E68:J68" si="7">+E69+E70</f>
        <v>80470.511102084769</v>
      </c>
      <c r="F68" s="24">
        <f t="shared" si="7"/>
        <v>79036.695345780172</v>
      </c>
      <c r="G68" s="24">
        <f t="shared" si="7"/>
        <v>48304.897668940423</v>
      </c>
      <c r="H68" s="24">
        <f t="shared" si="7"/>
        <v>52319.199664115717</v>
      </c>
      <c r="I68" s="24">
        <f t="shared" si="7"/>
        <v>42321.510169688125</v>
      </c>
      <c r="J68" s="24">
        <f t="shared" si="7"/>
        <v>49128.302647772165</v>
      </c>
      <c r="K68" s="5"/>
    </row>
    <row r="69" spans="1:11" x14ac:dyDescent="0.25">
      <c r="A69" s="5"/>
      <c r="B69" s="6" t="s">
        <v>65</v>
      </c>
      <c r="C69" s="6" t="s">
        <v>53</v>
      </c>
      <c r="D69" s="24">
        <v>30033.176943699731</v>
      </c>
      <c r="E69" s="24">
        <v>22382.644818832217</v>
      </c>
      <c r="F69" s="24">
        <v>22411.920149886791</v>
      </c>
      <c r="G69" s="24">
        <v>13761.981063364894</v>
      </c>
      <c r="H69" s="24">
        <v>14085.672471580872</v>
      </c>
      <c r="I69" s="24">
        <v>11258.718409123696</v>
      </c>
      <c r="J69" s="24">
        <v>14636.97832551552</v>
      </c>
      <c r="K69" s="5"/>
    </row>
    <row r="70" spans="1:11" x14ac:dyDescent="0.25">
      <c r="A70" s="5"/>
      <c r="B70" s="6" t="s">
        <v>65</v>
      </c>
      <c r="C70" s="10" t="s">
        <v>54</v>
      </c>
      <c r="D70" s="24">
        <v>70021.454088471844</v>
      </c>
      <c r="E70" s="24">
        <v>58087.866283252559</v>
      </c>
      <c r="F70" s="24">
        <v>56624.775195893373</v>
      </c>
      <c r="G70" s="24">
        <v>34542.916605575527</v>
      </c>
      <c r="H70" s="24">
        <v>38233.527192534842</v>
      </c>
      <c r="I70" s="24">
        <v>31062.791760564429</v>
      </c>
      <c r="J70" s="24">
        <v>34491.324322256645</v>
      </c>
      <c r="K70" s="5"/>
    </row>
    <row r="71" spans="1:11" x14ac:dyDescent="0.25">
      <c r="A71" s="5"/>
      <c r="B71" s="6" t="s">
        <v>65</v>
      </c>
      <c r="C71" s="10" t="s">
        <v>55</v>
      </c>
      <c r="D71" s="24" t="s">
        <v>214</v>
      </c>
      <c r="E71" s="24" t="s">
        <v>214</v>
      </c>
      <c r="F71" s="24" t="s">
        <v>214</v>
      </c>
      <c r="G71" s="24" t="s">
        <v>214</v>
      </c>
      <c r="H71" s="24" t="s">
        <v>214</v>
      </c>
      <c r="I71" s="24" t="s">
        <v>214</v>
      </c>
      <c r="J71" s="24" t="s">
        <v>214</v>
      </c>
      <c r="K71" s="5"/>
    </row>
    <row r="72" spans="1:11" x14ac:dyDescent="0.25">
      <c r="A72" s="5"/>
      <c r="B72" s="6" t="s">
        <v>70</v>
      </c>
      <c r="C72" s="6" t="s">
        <v>57</v>
      </c>
      <c r="D72" s="24">
        <f>+D48</f>
        <v>1052254.8218318904</v>
      </c>
      <c r="E72" s="24">
        <f t="shared" ref="E72:J72" si="8">+E48</f>
        <v>1255105.0716054037</v>
      </c>
      <c r="F72" s="24">
        <f t="shared" si="8"/>
        <v>1226799.0348158632</v>
      </c>
      <c r="G72" s="24">
        <f t="shared" si="8"/>
        <v>1338461.1708441374</v>
      </c>
      <c r="H72" s="24">
        <f t="shared" si="8"/>
        <v>1256391.7106645494</v>
      </c>
      <c r="I72" s="24">
        <f t="shared" si="8"/>
        <v>1067770.2385743621</v>
      </c>
      <c r="J72" s="24">
        <f t="shared" si="8"/>
        <v>1486152.0444292456</v>
      </c>
      <c r="K72" s="5"/>
    </row>
    <row r="73" spans="1:11" x14ac:dyDescent="0.25">
      <c r="A73" s="5"/>
      <c r="B73" s="6" t="s">
        <v>70</v>
      </c>
      <c r="C73" s="6" t="s">
        <v>58</v>
      </c>
      <c r="D73" s="24">
        <v>5783.7271593570404</v>
      </c>
      <c r="E73" s="24">
        <v>6636.2006419759791</v>
      </c>
      <c r="F73" s="24">
        <v>7086.5319948462102</v>
      </c>
      <c r="G73" s="24">
        <v>6908.8459639215898</v>
      </c>
      <c r="H73" s="24">
        <v>8597.2457005699198</v>
      </c>
      <c r="I73" s="24">
        <v>9428.8125130904991</v>
      </c>
      <c r="J73" s="24">
        <v>10091.073166128201</v>
      </c>
      <c r="K73" s="5" t="s">
        <v>132</v>
      </c>
    </row>
    <row r="74" spans="1:11" x14ac:dyDescent="0.25">
      <c r="A74" s="5"/>
      <c r="B74" s="6" t="s">
        <v>70</v>
      </c>
      <c r="C74" s="6" t="s">
        <v>59</v>
      </c>
      <c r="D74" s="24">
        <f>+D59+D62</f>
        <v>32835.117515783633</v>
      </c>
      <c r="E74" s="24">
        <f t="shared" ref="E74:J74" si="9">+E59+E62</f>
        <v>33962.19148055905</v>
      </c>
      <c r="F74" s="24">
        <f t="shared" si="9"/>
        <v>39027.478358320877</v>
      </c>
      <c r="G74" s="24">
        <f t="shared" si="9"/>
        <v>32497.820415153088</v>
      </c>
      <c r="H74" s="24">
        <f t="shared" si="9"/>
        <v>38902.912216177901</v>
      </c>
      <c r="I74" s="24">
        <f t="shared" si="9"/>
        <v>42353.913036553291</v>
      </c>
      <c r="J74" s="24">
        <f t="shared" si="9"/>
        <v>56906.381896173472</v>
      </c>
      <c r="K74" s="5" t="s">
        <v>129</v>
      </c>
    </row>
    <row r="75" spans="1:11" x14ac:dyDescent="0.25">
      <c r="A75" s="5"/>
      <c r="B75" s="6" t="s">
        <v>70</v>
      </c>
      <c r="C75" s="6" t="s">
        <v>61</v>
      </c>
      <c r="D75" s="24">
        <v>2832.7919586124099</v>
      </c>
      <c r="E75" s="24">
        <v>2983.5795396914627</v>
      </c>
      <c r="F75" s="24">
        <v>3407.3682621926255</v>
      </c>
      <c r="G75" s="24">
        <v>2043.7905956271668</v>
      </c>
      <c r="H75" s="24">
        <v>2888.2038710316265</v>
      </c>
      <c r="I75" s="24">
        <v>3140.5011584086524</v>
      </c>
      <c r="J75" s="24">
        <v>4191.1931854139793</v>
      </c>
      <c r="K75" s="5" t="s">
        <v>130</v>
      </c>
    </row>
    <row r="76" spans="1:11" x14ac:dyDescent="0.25">
      <c r="A76" s="5"/>
      <c r="B76" s="6" t="s">
        <v>70</v>
      </c>
      <c r="C76" s="6" t="s">
        <v>63</v>
      </c>
      <c r="D76" s="24">
        <v>269.15087579015898</v>
      </c>
      <c r="E76" s="24">
        <v>290.70127376054302</v>
      </c>
      <c r="F76" s="24">
        <v>325.90312400784802</v>
      </c>
      <c r="G76" s="24">
        <v>248.771807683351</v>
      </c>
      <c r="H76" s="24">
        <v>379.02753657162299</v>
      </c>
      <c r="I76" s="24">
        <v>415.537370495392</v>
      </c>
      <c r="J76" s="24">
        <v>404.41311490715702</v>
      </c>
      <c r="K76" s="5" t="s">
        <v>131</v>
      </c>
    </row>
    <row r="77" spans="1:11" x14ac:dyDescent="0.25">
      <c r="A77" s="5"/>
      <c r="B77" s="6" t="s">
        <v>71</v>
      </c>
      <c r="C77" s="6" t="s">
        <v>72</v>
      </c>
      <c r="D77" s="30">
        <v>1.932687</v>
      </c>
      <c r="E77" s="30">
        <v>1.9698370000000001</v>
      </c>
      <c r="F77" s="30">
        <v>1.6528799999999999</v>
      </c>
      <c r="G77" s="30">
        <v>1.5893520000000001</v>
      </c>
      <c r="H77" s="30">
        <v>1.516294</v>
      </c>
      <c r="I77" s="30">
        <v>1.657332</v>
      </c>
      <c r="J77" s="30">
        <v>1.819312</v>
      </c>
      <c r="K77" s="5"/>
    </row>
    <row r="78" spans="1:11" x14ac:dyDescent="0.25">
      <c r="A78" s="5"/>
      <c r="B78" s="6" t="s">
        <v>73</v>
      </c>
      <c r="C78" s="6" t="s">
        <v>72</v>
      </c>
      <c r="D78" s="24">
        <v>4522240.1139410185</v>
      </c>
      <c r="E78" s="24">
        <v>4161669.6668974538</v>
      </c>
      <c r="F78" s="24">
        <v>3778737.7133720256</v>
      </c>
      <c r="G78" s="24">
        <v>3937801.7198464097</v>
      </c>
      <c r="H78" s="24">
        <v>3277209.0219935901</v>
      </c>
      <c r="I78" s="24">
        <v>3124014.1782046487</v>
      </c>
      <c r="J78" s="24">
        <v>4972871.2026268626</v>
      </c>
      <c r="K78" s="5"/>
    </row>
    <row r="79" spans="1:11" x14ac:dyDescent="0.25">
      <c r="A79" s="5"/>
      <c r="B79" s="6" t="s">
        <v>74</v>
      </c>
      <c r="C79" s="6" t="s">
        <v>75</v>
      </c>
      <c r="D79" s="24"/>
      <c r="E79" s="24"/>
      <c r="F79" s="24"/>
      <c r="G79" s="24"/>
      <c r="H79" s="24">
        <v>423.25901299999998</v>
      </c>
      <c r="I79" s="24">
        <v>858.72635100000002</v>
      </c>
      <c r="J79" s="24">
        <v>1696.177252</v>
      </c>
      <c r="K79" s="5" t="s">
        <v>133</v>
      </c>
    </row>
    <row r="80" spans="1:11" x14ac:dyDescent="0.25">
      <c r="A80" s="5"/>
      <c r="B80" s="6" t="s">
        <v>74</v>
      </c>
      <c r="C80" s="6" t="s">
        <v>77</v>
      </c>
      <c r="D80" s="24" t="s">
        <v>214</v>
      </c>
      <c r="E80" s="24" t="s">
        <v>214</v>
      </c>
      <c r="F80" s="24" t="s">
        <v>214</v>
      </c>
      <c r="G80" s="24" t="s">
        <v>214</v>
      </c>
      <c r="H80" s="24" t="s">
        <v>214</v>
      </c>
      <c r="I80" s="24" t="s">
        <v>214</v>
      </c>
      <c r="J80" s="24" t="s">
        <v>214</v>
      </c>
      <c r="K80" s="5"/>
    </row>
    <row r="81" spans="1:11" x14ac:dyDescent="0.25">
      <c r="A81" s="5"/>
      <c r="B81" s="6" t="s">
        <v>78</v>
      </c>
      <c r="C81" s="6" t="s">
        <v>75</v>
      </c>
      <c r="D81" s="24"/>
      <c r="E81" s="24"/>
      <c r="F81" s="24"/>
      <c r="G81" s="24"/>
      <c r="H81" s="24">
        <v>8887.6577611216344</v>
      </c>
      <c r="I81" s="24">
        <v>14807.257801167294</v>
      </c>
      <c r="J81" s="24">
        <v>36942.032540294058</v>
      </c>
      <c r="K81" s="5" t="s">
        <v>133</v>
      </c>
    </row>
    <row r="82" spans="1:11" x14ac:dyDescent="0.25">
      <c r="A82" s="5"/>
      <c r="B82" s="6" t="s">
        <v>78</v>
      </c>
      <c r="C82" s="6" t="s">
        <v>77</v>
      </c>
      <c r="D82" s="24" t="s">
        <v>214</v>
      </c>
      <c r="E82" s="24" t="s">
        <v>214</v>
      </c>
      <c r="F82" s="24" t="s">
        <v>214</v>
      </c>
      <c r="G82" s="24" t="s">
        <v>214</v>
      </c>
      <c r="H82" s="24" t="s">
        <v>214</v>
      </c>
      <c r="I82" s="24" t="s">
        <v>214</v>
      </c>
      <c r="J82" s="24" t="s">
        <v>214</v>
      </c>
      <c r="K82" s="5"/>
    </row>
    <row r="84" spans="1:11" x14ac:dyDescent="0.25">
      <c r="A84" s="4" t="s">
        <v>134</v>
      </c>
    </row>
    <row r="85" spans="1:11" x14ac:dyDescent="0.25">
      <c r="A85" s="46" t="s">
        <v>135</v>
      </c>
    </row>
    <row r="86" spans="1:11" x14ac:dyDescent="0.25">
      <c r="A86" s="46" t="s">
        <v>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B725-23D7-4741-AAD0-86172A5DD121}">
  <dimension ref="A1:K93"/>
  <sheetViews>
    <sheetView tabSelected="1" topLeftCell="C1" zoomScale="85" zoomScaleNormal="85" workbookViewId="0">
      <selection activeCell="K18" sqref="K18"/>
    </sheetView>
  </sheetViews>
  <sheetFormatPr baseColWidth="10" defaultColWidth="11.5703125" defaultRowHeight="12.75" x14ac:dyDescent="0.2"/>
  <cols>
    <col min="1" max="1" width="10.5703125" style="35" customWidth="1"/>
    <col min="2" max="2" width="54.28515625" style="35" customWidth="1"/>
    <col min="3" max="3" width="86.5703125" style="35" customWidth="1"/>
    <col min="4" max="8" width="13.7109375" style="28" bestFit="1" customWidth="1"/>
    <col min="9" max="10" width="14.7109375" style="28" bestFit="1" customWidth="1"/>
    <col min="11" max="11" width="144" style="4" customWidth="1"/>
    <col min="12" max="16384" width="11.5703125" style="4"/>
  </cols>
  <sheetData>
    <row r="1" spans="1:11" x14ac:dyDescent="0.2">
      <c r="A1" s="3" t="s">
        <v>0</v>
      </c>
      <c r="B1" s="3" t="s">
        <v>1</v>
      </c>
      <c r="C1" s="3" t="s">
        <v>2</v>
      </c>
      <c r="D1" s="23">
        <v>2017</v>
      </c>
      <c r="E1" s="23">
        <v>2018</v>
      </c>
      <c r="F1" s="23">
        <v>2019</v>
      </c>
      <c r="G1" s="23">
        <v>2020</v>
      </c>
      <c r="H1" s="23">
        <v>2021</v>
      </c>
      <c r="I1" s="23">
        <v>2022</v>
      </c>
      <c r="J1" s="23">
        <v>2023</v>
      </c>
      <c r="K1" s="7" t="s">
        <v>3</v>
      </c>
    </row>
    <row r="2" spans="1:11" x14ac:dyDescent="0.2">
      <c r="A2" s="6" t="s">
        <v>137</v>
      </c>
      <c r="B2" s="6" t="s">
        <v>4</v>
      </c>
      <c r="C2" s="6" t="s">
        <v>5</v>
      </c>
      <c r="D2" s="26">
        <v>16.776976999999999</v>
      </c>
      <c r="E2" s="84">
        <v>17.023408</v>
      </c>
      <c r="F2" s="84">
        <v>17.267986000000001</v>
      </c>
      <c r="G2" s="84">
        <v>17.510643000000002</v>
      </c>
      <c r="H2" s="84">
        <v>17.888473999999999</v>
      </c>
      <c r="I2" s="84">
        <v>17.68</v>
      </c>
      <c r="J2" s="84">
        <f>17834831/1000000</f>
        <v>17.834831000000001</v>
      </c>
      <c r="K2" s="5"/>
    </row>
    <row r="3" spans="1:11" x14ac:dyDescent="0.2">
      <c r="A3" s="6" t="s">
        <v>137</v>
      </c>
      <c r="B3" s="6" t="s">
        <v>4</v>
      </c>
      <c r="C3" s="6" t="s">
        <v>6</v>
      </c>
      <c r="D3" s="26">
        <v>11.983715</v>
      </c>
      <c r="E3" s="84">
        <v>12.277708000000001</v>
      </c>
      <c r="F3" s="84">
        <v>12.673565999999999</v>
      </c>
      <c r="G3" s="84">
        <v>12.929380999999999</v>
      </c>
      <c r="H3" s="84">
        <v>13.152946999999999</v>
      </c>
      <c r="I3" s="84">
        <v>13.375985999999999</v>
      </c>
      <c r="J3" s="84">
        <v>13.590685000000001</v>
      </c>
      <c r="K3" s="5"/>
    </row>
    <row r="4" spans="1:11" x14ac:dyDescent="0.2">
      <c r="A4" s="6" t="s">
        <v>137</v>
      </c>
      <c r="B4" s="6" t="s">
        <v>4</v>
      </c>
      <c r="C4" s="6" t="s">
        <v>7</v>
      </c>
      <c r="D4" s="47">
        <v>104467.4857141129</v>
      </c>
      <c r="E4" s="85">
        <v>107478.96100000002</v>
      </c>
      <c r="F4" s="85">
        <v>107595.83</v>
      </c>
      <c r="G4" s="85">
        <v>95865.472999999998</v>
      </c>
      <c r="H4" s="85">
        <v>107435.09999999595</v>
      </c>
      <c r="I4" s="85">
        <v>116586.07899999825</v>
      </c>
      <c r="J4" s="85">
        <v>118844.82679155697</v>
      </c>
      <c r="K4" s="5"/>
    </row>
    <row r="5" spans="1:11" x14ac:dyDescent="0.2">
      <c r="A5" s="6" t="s">
        <v>137</v>
      </c>
      <c r="B5" s="6" t="s">
        <v>4</v>
      </c>
      <c r="C5" s="6" t="s">
        <v>9</v>
      </c>
      <c r="D5" s="26">
        <v>-0.196700543099004</v>
      </c>
      <c r="E5" s="84">
        <v>0.26617035809426398</v>
      </c>
      <c r="F5" s="84">
        <v>-6.5333180752313896E-2</v>
      </c>
      <c r="G5" s="84">
        <v>-0.93298918884632298</v>
      </c>
      <c r="H5" s="84">
        <v>1.94</v>
      </c>
      <c r="I5" s="84">
        <v>3.7376421652042202</v>
      </c>
      <c r="J5" s="86">
        <v>1.3497420738656001</v>
      </c>
      <c r="K5" s="24"/>
    </row>
    <row r="6" spans="1:11" x14ac:dyDescent="0.2">
      <c r="A6" s="6" t="s">
        <v>137</v>
      </c>
      <c r="B6" s="6" t="s">
        <v>4</v>
      </c>
      <c r="C6" s="6" t="s">
        <v>11</v>
      </c>
      <c r="D6" s="24" t="s">
        <v>214</v>
      </c>
      <c r="E6" s="87" t="s">
        <v>214</v>
      </c>
      <c r="F6" s="87" t="s">
        <v>214</v>
      </c>
      <c r="G6" s="87" t="s">
        <v>214</v>
      </c>
      <c r="H6" s="87" t="s">
        <v>214</v>
      </c>
      <c r="I6" s="87" t="s">
        <v>214</v>
      </c>
      <c r="J6" s="87" t="s">
        <v>214</v>
      </c>
      <c r="K6" s="5" t="s">
        <v>138</v>
      </c>
    </row>
    <row r="7" spans="1:11" x14ac:dyDescent="0.2">
      <c r="A7" s="6" t="s">
        <v>137</v>
      </c>
      <c r="B7" s="6" t="s">
        <v>139</v>
      </c>
      <c r="C7" s="6" t="s">
        <v>14</v>
      </c>
      <c r="D7" s="24" t="s">
        <v>214</v>
      </c>
      <c r="E7" s="87" t="s">
        <v>214</v>
      </c>
      <c r="F7" s="87" t="s">
        <v>214</v>
      </c>
      <c r="G7" s="87" t="s">
        <v>214</v>
      </c>
      <c r="H7" s="87" t="s">
        <v>214</v>
      </c>
      <c r="I7" s="87" t="s">
        <v>214</v>
      </c>
      <c r="J7" s="87" t="s">
        <v>214</v>
      </c>
      <c r="K7" s="5" t="s">
        <v>140</v>
      </c>
    </row>
    <row r="8" spans="1:11" x14ac:dyDescent="0.2">
      <c r="A8" s="6" t="s">
        <v>137</v>
      </c>
      <c r="B8" s="6" t="s">
        <v>139</v>
      </c>
      <c r="C8" s="6" t="s">
        <v>15</v>
      </c>
      <c r="D8" s="24">
        <v>20833.75</v>
      </c>
      <c r="E8" s="87">
        <v>20833.21</v>
      </c>
      <c r="F8" s="87">
        <v>21028.11</v>
      </c>
      <c r="G8" s="87">
        <v>23768.940000000002</v>
      </c>
      <c r="H8" s="87">
        <v>26251.492494999999</v>
      </c>
      <c r="I8" s="87">
        <v>26599.380366999998</v>
      </c>
      <c r="J8" s="87">
        <v>26469.210461999999</v>
      </c>
      <c r="K8" s="5" t="s">
        <v>141</v>
      </c>
    </row>
    <row r="9" spans="1:11" x14ac:dyDescent="0.2">
      <c r="A9" s="6" t="s">
        <v>137</v>
      </c>
      <c r="B9" s="6" t="s">
        <v>142</v>
      </c>
      <c r="C9" s="6" t="s">
        <v>17</v>
      </c>
      <c r="D9" s="24">
        <v>24</v>
      </c>
      <c r="E9" s="87">
        <v>24</v>
      </c>
      <c r="F9" s="87">
        <v>24</v>
      </c>
      <c r="G9" s="87">
        <v>24</v>
      </c>
      <c r="H9" s="87">
        <v>24</v>
      </c>
      <c r="I9" s="87">
        <v>24</v>
      </c>
      <c r="J9" s="87">
        <v>24</v>
      </c>
      <c r="K9" s="5" t="s">
        <v>143</v>
      </c>
    </row>
    <row r="10" spans="1:11" x14ac:dyDescent="0.2">
      <c r="A10" s="6" t="s">
        <v>137</v>
      </c>
      <c r="B10" s="6" t="s">
        <v>142</v>
      </c>
      <c r="C10" s="6" t="s">
        <v>18</v>
      </c>
      <c r="D10" s="24">
        <v>1286</v>
      </c>
      <c r="E10" s="87">
        <v>1291</v>
      </c>
      <c r="F10" s="87">
        <v>1280</v>
      </c>
      <c r="G10" s="87">
        <v>1285</v>
      </c>
      <c r="H10" s="87">
        <v>1248</v>
      </c>
      <c r="I10" s="87">
        <v>1227</v>
      </c>
      <c r="J10" s="87">
        <v>1226</v>
      </c>
      <c r="K10" s="5" t="s">
        <v>144</v>
      </c>
    </row>
    <row r="11" spans="1:11" x14ac:dyDescent="0.2">
      <c r="A11" s="6" t="s">
        <v>137</v>
      </c>
      <c r="B11" s="6" t="s">
        <v>142</v>
      </c>
      <c r="C11" s="6" t="s">
        <v>19</v>
      </c>
      <c r="D11" s="24" t="s">
        <v>214</v>
      </c>
      <c r="E11" s="87" t="s">
        <v>214</v>
      </c>
      <c r="F11" s="87" t="s">
        <v>214</v>
      </c>
      <c r="G11" s="87" t="s">
        <v>214</v>
      </c>
      <c r="H11" s="87" t="s">
        <v>214</v>
      </c>
      <c r="I11" s="87" t="s">
        <v>214</v>
      </c>
      <c r="J11" s="87" t="s">
        <v>214</v>
      </c>
      <c r="K11" s="5"/>
    </row>
    <row r="12" spans="1:11" x14ac:dyDescent="0.2">
      <c r="A12" s="6" t="s">
        <v>137</v>
      </c>
      <c r="B12" s="6" t="s">
        <v>142</v>
      </c>
      <c r="C12" s="6" t="s">
        <v>20</v>
      </c>
      <c r="D12" s="24">
        <v>685</v>
      </c>
      <c r="E12" s="87">
        <v>638</v>
      </c>
      <c r="F12" s="87">
        <v>589</v>
      </c>
      <c r="G12" s="87">
        <v>564</v>
      </c>
      <c r="H12" s="87">
        <v>538</v>
      </c>
      <c r="I12" s="87">
        <v>503</v>
      </c>
      <c r="J12" s="87">
        <v>468</v>
      </c>
      <c r="K12" s="5" t="s">
        <v>145</v>
      </c>
    </row>
    <row r="13" spans="1:11" x14ac:dyDescent="0.2">
      <c r="A13" s="6" t="s">
        <v>137</v>
      </c>
      <c r="B13" s="6" t="s">
        <v>21</v>
      </c>
      <c r="C13" s="6" t="s">
        <v>22</v>
      </c>
      <c r="D13" s="26">
        <f t="shared" ref="D13:J13" si="0">SUM(D16+D26+D27+D30+D33+D36)</f>
        <v>262.15321199999983</v>
      </c>
      <c r="E13" s="84">
        <f t="shared" si="0"/>
        <v>308.5890500000001</v>
      </c>
      <c r="F13" s="84">
        <f t="shared" si="0"/>
        <v>346.28588799999994</v>
      </c>
      <c r="G13" s="84">
        <f t="shared" si="0"/>
        <v>321.37262900000007</v>
      </c>
      <c r="H13" s="84">
        <f t="shared" si="0"/>
        <v>399.71496500000001</v>
      </c>
      <c r="I13" s="84">
        <f t="shared" si="0"/>
        <v>493.66071099999999</v>
      </c>
      <c r="J13" s="84">
        <f t="shared" si="0"/>
        <v>602.94996000000003</v>
      </c>
      <c r="K13" s="29" t="s">
        <v>146</v>
      </c>
    </row>
    <row r="14" spans="1:11" x14ac:dyDescent="0.2">
      <c r="A14" s="6" t="s">
        <v>137</v>
      </c>
      <c r="B14" s="6" t="s">
        <v>21</v>
      </c>
      <c r="C14" s="6" t="s">
        <v>23</v>
      </c>
      <c r="D14" s="24" t="s">
        <v>214</v>
      </c>
      <c r="E14" s="87" t="s">
        <v>214</v>
      </c>
      <c r="F14" s="87" t="s">
        <v>214</v>
      </c>
      <c r="G14" s="87" t="s">
        <v>214</v>
      </c>
      <c r="H14" s="87" t="s">
        <v>214</v>
      </c>
      <c r="I14" s="87" t="s">
        <v>214</v>
      </c>
      <c r="J14" s="87" t="s">
        <v>214</v>
      </c>
      <c r="K14" s="5"/>
    </row>
    <row r="15" spans="1:11" x14ac:dyDescent="0.2">
      <c r="A15" s="6" t="s">
        <v>137</v>
      </c>
      <c r="B15" s="6" t="s">
        <v>21</v>
      </c>
      <c r="C15" s="6" t="s">
        <v>25</v>
      </c>
      <c r="D15" s="24" t="s">
        <v>214</v>
      </c>
      <c r="E15" s="87" t="s">
        <v>214</v>
      </c>
      <c r="F15" s="87" t="s">
        <v>214</v>
      </c>
      <c r="G15" s="87" t="s">
        <v>214</v>
      </c>
      <c r="H15" s="87" t="s">
        <v>214</v>
      </c>
      <c r="I15" s="87" t="s">
        <v>214</v>
      </c>
      <c r="J15" s="87" t="s">
        <v>214</v>
      </c>
      <c r="K15" s="5"/>
    </row>
    <row r="16" spans="1:11" x14ac:dyDescent="0.2">
      <c r="A16" s="6" t="s">
        <v>137</v>
      </c>
      <c r="B16" s="6" t="s">
        <v>21</v>
      </c>
      <c r="C16" s="6" t="s">
        <v>26</v>
      </c>
      <c r="D16" s="24">
        <f t="shared" ref="D16:J16" si="1">+D18+D25</f>
        <v>28.272768999999997</v>
      </c>
      <c r="E16" s="87">
        <f t="shared" si="1"/>
        <v>34.967264</v>
      </c>
      <c r="F16" s="87">
        <f t="shared" si="1"/>
        <v>42.728802000000002</v>
      </c>
      <c r="G16" s="87">
        <f t="shared" si="1"/>
        <v>66.290834000000004</v>
      </c>
      <c r="H16" s="87">
        <f t="shared" si="1"/>
        <v>96.572686000000004</v>
      </c>
      <c r="I16" s="87">
        <f t="shared" si="1"/>
        <v>136.171425</v>
      </c>
      <c r="J16" s="87">
        <f t="shared" si="1"/>
        <v>176.21111300000001</v>
      </c>
      <c r="K16" s="5" t="s">
        <v>147</v>
      </c>
    </row>
    <row r="17" spans="1:11" x14ac:dyDescent="0.2">
      <c r="A17" s="6" t="s">
        <v>137</v>
      </c>
      <c r="B17" s="6" t="s">
        <v>21</v>
      </c>
      <c r="C17" s="6" t="s">
        <v>27</v>
      </c>
      <c r="D17" s="24" t="s">
        <v>24</v>
      </c>
      <c r="E17" s="87" t="s">
        <v>24</v>
      </c>
      <c r="F17" s="87" t="s">
        <v>24</v>
      </c>
      <c r="G17" s="87" t="s">
        <v>24</v>
      </c>
      <c r="H17" s="87" t="s">
        <v>24</v>
      </c>
      <c r="I17" s="87" t="s">
        <v>24</v>
      </c>
      <c r="J17" s="87" t="s">
        <v>24</v>
      </c>
      <c r="K17" s="5"/>
    </row>
    <row r="18" spans="1:11" x14ac:dyDescent="0.2">
      <c r="A18" s="6" t="s">
        <v>137</v>
      </c>
      <c r="B18" s="6" t="s">
        <v>21</v>
      </c>
      <c r="C18" s="6" t="s">
        <v>148</v>
      </c>
      <c r="D18" s="26">
        <v>24.435182999999999</v>
      </c>
      <c r="E18" s="84">
        <v>29.741040999999999</v>
      </c>
      <c r="F18" s="84">
        <v>33.039591000000001</v>
      </c>
      <c r="G18" s="84">
        <v>40.510688000000002</v>
      </c>
      <c r="H18" s="84">
        <v>55.476108000000004</v>
      </c>
      <c r="I18" s="84">
        <v>65.420581999999996</v>
      </c>
      <c r="J18" s="84">
        <v>76.268726000000001</v>
      </c>
      <c r="K18" s="49" t="s">
        <v>149</v>
      </c>
    </row>
    <row r="19" spans="1:11" x14ac:dyDescent="0.2">
      <c r="A19" s="6" t="s">
        <v>137</v>
      </c>
      <c r="B19" s="6" t="s">
        <v>21</v>
      </c>
      <c r="C19" s="6" t="s">
        <v>30</v>
      </c>
      <c r="D19" s="24" t="s">
        <v>214</v>
      </c>
      <c r="E19" s="87" t="s">
        <v>214</v>
      </c>
      <c r="F19" s="87" t="s">
        <v>214</v>
      </c>
      <c r="G19" s="87" t="s">
        <v>214</v>
      </c>
      <c r="H19" s="87" t="s">
        <v>214</v>
      </c>
      <c r="I19" s="87" t="s">
        <v>214</v>
      </c>
      <c r="J19" s="87" t="s">
        <v>214</v>
      </c>
      <c r="K19" s="5"/>
    </row>
    <row r="20" spans="1:11" x14ac:dyDescent="0.2">
      <c r="A20" s="6" t="s">
        <v>137</v>
      </c>
      <c r="B20" s="6" t="s">
        <v>21</v>
      </c>
      <c r="C20" s="6" t="s">
        <v>32</v>
      </c>
      <c r="D20" s="24" t="s">
        <v>214</v>
      </c>
      <c r="E20" s="87" t="s">
        <v>214</v>
      </c>
      <c r="F20" s="87" t="s">
        <v>214</v>
      </c>
      <c r="G20" s="87" t="s">
        <v>214</v>
      </c>
      <c r="H20" s="87" t="s">
        <v>214</v>
      </c>
      <c r="I20" s="87" t="s">
        <v>214</v>
      </c>
      <c r="J20" s="87" t="s">
        <v>214</v>
      </c>
      <c r="K20" s="5"/>
    </row>
    <row r="21" spans="1:11" x14ac:dyDescent="0.2">
      <c r="A21" s="6" t="s">
        <v>137</v>
      </c>
      <c r="B21" s="6" t="s">
        <v>21</v>
      </c>
      <c r="C21" s="6" t="s">
        <v>33</v>
      </c>
      <c r="D21" s="24" t="s">
        <v>214</v>
      </c>
      <c r="E21" s="87" t="s">
        <v>214</v>
      </c>
      <c r="F21" s="87" t="s">
        <v>214</v>
      </c>
      <c r="G21" s="87" t="s">
        <v>214</v>
      </c>
      <c r="H21" s="87" t="s">
        <v>214</v>
      </c>
      <c r="I21" s="87" t="s">
        <v>214</v>
      </c>
      <c r="J21" s="87" t="s">
        <v>214</v>
      </c>
      <c r="K21" s="5"/>
    </row>
    <row r="22" spans="1:11" x14ac:dyDescent="0.2">
      <c r="A22" s="6" t="s">
        <v>137</v>
      </c>
      <c r="B22" s="6" t="s">
        <v>21</v>
      </c>
      <c r="C22" s="6" t="s">
        <v>34</v>
      </c>
      <c r="D22" s="24" t="s">
        <v>214</v>
      </c>
      <c r="E22" s="87" t="s">
        <v>214</v>
      </c>
      <c r="F22" s="87" t="s">
        <v>214</v>
      </c>
      <c r="G22" s="87" t="s">
        <v>214</v>
      </c>
      <c r="H22" s="87" t="s">
        <v>214</v>
      </c>
      <c r="I22" s="87" t="s">
        <v>214</v>
      </c>
      <c r="J22" s="87" t="s">
        <v>214</v>
      </c>
      <c r="K22" s="5"/>
    </row>
    <row r="23" spans="1:11" x14ac:dyDescent="0.2">
      <c r="A23" s="6" t="s">
        <v>137</v>
      </c>
      <c r="B23" s="6" t="s">
        <v>21</v>
      </c>
      <c r="C23" s="6" t="s">
        <v>35</v>
      </c>
      <c r="D23" s="24" t="s">
        <v>214</v>
      </c>
      <c r="E23" s="87" t="s">
        <v>214</v>
      </c>
      <c r="F23" s="87" t="s">
        <v>214</v>
      </c>
      <c r="G23" s="87" t="s">
        <v>214</v>
      </c>
      <c r="H23" s="87" t="s">
        <v>214</v>
      </c>
      <c r="I23" s="87" t="s">
        <v>214</v>
      </c>
      <c r="J23" s="87" t="s">
        <v>214</v>
      </c>
      <c r="K23" s="5" t="s">
        <v>150</v>
      </c>
    </row>
    <row r="24" spans="1:11" x14ac:dyDescent="0.2">
      <c r="A24" s="6" t="s">
        <v>137</v>
      </c>
      <c r="B24" s="6" t="s">
        <v>21</v>
      </c>
      <c r="C24" s="6" t="s">
        <v>37</v>
      </c>
      <c r="D24" s="24" t="s">
        <v>214</v>
      </c>
      <c r="E24" s="87" t="s">
        <v>214</v>
      </c>
      <c r="F24" s="87" t="s">
        <v>214</v>
      </c>
      <c r="G24" s="87" t="s">
        <v>214</v>
      </c>
      <c r="H24" s="87" t="s">
        <v>214</v>
      </c>
      <c r="I24" s="87" t="s">
        <v>214</v>
      </c>
      <c r="J24" s="87" t="s">
        <v>214</v>
      </c>
      <c r="K24" s="5"/>
    </row>
    <row r="25" spans="1:11" ht="25.5" x14ac:dyDescent="0.2">
      <c r="A25" s="6" t="s">
        <v>137</v>
      </c>
      <c r="B25" s="6" t="s">
        <v>21</v>
      </c>
      <c r="C25" s="31" t="s">
        <v>151</v>
      </c>
      <c r="D25" s="26">
        <v>3.8375859999999999</v>
      </c>
      <c r="E25" s="84">
        <v>5.2262230000000001</v>
      </c>
      <c r="F25" s="84">
        <v>9.6892110000000002</v>
      </c>
      <c r="G25" s="84">
        <v>25.780145999999998</v>
      </c>
      <c r="H25" s="84">
        <v>41.096578000000001</v>
      </c>
      <c r="I25" s="84">
        <v>70.750843000000003</v>
      </c>
      <c r="J25" s="84">
        <v>99.942386999999997</v>
      </c>
      <c r="K25" s="81" t="s">
        <v>152</v>
      </c>
    </row>
    <row r="26" spans="1:11" x14ac:dyDescent="0.2">
      <c r="A26" s="6" t="s">
        <v>137</v>
      </c>
      <c r="B26" s="6" t="s">
        <v>21</v>
      </c>
      <c r="C26" s="6" t="s">
        <v>41</v>
      </c>
      <c r="D26" s="26">
        <v>8.2663569999999993</v>
      </c>
      <c r="E26" s="84">
        <v>8.6576140000000006</v>
      </c>
      <c r="F26" s="84">
        <v>9.4461589999999998</v>
      </c>
      <c r="G26" s="84">
        <v>9.2109719999999999</v>
      </c>
      <c r="H26" s="84">
        <v>9.95716</v>
      </c>
      <c r="I26" s="84">
        <v>10.610068999999999</v>
      </c>
      <c r="J26" s="84">
        <v>11.208933999999999</v>
      </c>
      <c r="K26" s="5" t="s">
        <v>153</v>
      </c>
    </row>
    <row r="27" spans="1:11" x14ac:dyDescent="0.2">
      <c r="A27" s="6" t="s">
        <v>137</v>
      </c>
      <c r="B27" s="6" t="s">
        <v>21</v>
      </c>
      <c r="C27" s="6" t="s">
        <v>42</v>
      </c>
      <c r="D27" s="26">
        <v>37.474750999999998</v>
      </c>
      <c r="E27" s="84">
        <v>46.936235000000003</v>
      </c>
      <c r="F27" s="84">
        <v>59.801622000000002</v>
      </c>
      <c r="G27" s="84">
        <v>61.115125999999997</v>
      </c>
      <c r="H27" s="84">
        <v>122.788043</v>
      </c>
      <c r="I27" s="84">
        <v>150.45558399999999</v>
      </c>
      <c r="J27" s="84">
        <v>197.52015900000001</v>
      </c>
      <c r="K27" s="5"/>
    </row>
    <row r="28" spans="1:11" x14ac:dyDescent="0.2">
      <c r="A28" s="6" t="s">
        <v>137</v>
      </c>
      <c r="B28" s="6" t="s">
        <v>21</v>
      </c>
      <c r="C28" s="6" t="s">
        <v>43</v>
      </c>
      <c r="D28" s="24" t="s">
        <v>214</v>
      </c>
      <c r="E28" s="87" t="s">
        <v>214</v>
      </c>
      <c r="F28" s="87" t="s">
        <v>214</v>
      </c>
      <c r="G28" s="87" t="s">
        <v>214</v>
      </c>
      <c r="H28" s="87" t="s">
        <v>214</v>
      </c>
      <c r="I28" s="87" t="s">
        <v>214</v>
      </c>
      <c r="J28" s="87" t="s">
        <v>214</v>
      </c>
      <c r="K28" s="5"/>
    </row>
    <row r="29" spans="1:11" x14ac:dyDescent="0.2">
      <c r="A29" s="6" t="s">
        <v>137</v>
      </c>
      <c r="B29" s="6" t="s">
        <v>21</v>
      </c>
      <c r="C29" s="6" t="s">
        <v>44</v>
      </c>
      <c r="D29" s="24" t="s">
        <v>214</v>
      </c>
      <c r="E29" s="87" t="s">
        <v>214</v>
      </c>
      <c r="F29" s="87" t="s">
        <v>214</v>
      </c>
      <c r="G29" s="87" t="s">
        <v>214</v>
      </c>
      <c r="H29" s="87" t="s">
        <v>214</v>
      </c>
      <c r="I29" s="87" t="s">
        <v>214</v>
      </c>
      <c r="J29" s="87" t="s">
        <v>214</v>
      </c>
      <c r="K29" s="5"/>
    </row>
    <row r="30" spans="1:11" x14ac:dyDescent="0.2">
      <c r="A30" s="6" t="s">
        <v>137</v>
      </c>
      <c r="B30" s="6" t="s">
        <v>21</v>
      </c>
      <c r="C30" s="6" t="s">
        <v>45</v>
      </c>
      <c r="D30" s="26">
        <v>157.69825699999981</v>
      </c>
      <c r="E30" s="84">
        <v>188.06929700000006</v>
      </c>
      <c r="F30" s="84">
        <v>205.96360099999995</v>
      </c>
      <c r="G30" s="84">
        <v>166.96184800000003</v>
      </c>
      <c r="H30" s="84">
        <v>150.900679</v>
      </c>
      <c r="I30" s="84">
        <v>177.54086100000001</v>
      </c>
      <c r="J30" s="84">
        <v>200.69774799999999</v>
      </c>
      <c r="K30" s="5"/>
    </row>
    <row r="31" spans="1:11" x14ac:dyDescent="0.2">
      <c r="A31" s="6" t="s">
        <v>137</v>
      </c>
      <c r="B31" s="6" t="s">
        <v>21</v>
      </c>
      <c r="C31" s="6" t="s">
        <v>46</v>
      </c>
      <c r="D31" s="24" t="s">
        <v>214</v>
      </c>
      <c r="E31" s="87" t="s">
        <v>214</v>
      </c>
      <c r="F31" s="87" t="s">
        <v>214</v>
      </c>
      <c r="G31" s="87" t="s">
        <v>214</v>
      </c>
      <c r="H31" s="87" t="s">
        <v>214</v>
      </c>
      <c r="I31" s="87" t="s">
        <v>214</v>
      </c>
      <c r="J31" s="87" t="s">
        <v>214</v>
      </c>
      <c r="K31" s="5"/>
    </row>
    <row r="32" spans="1:11" x14ac:dyDescent="0.2">
      <c r="A32" s="6" t="s">
        <v>137</v>
      </c>
      <c r="B32" s="6" t="s">
        <v>21</v>
      </c>
      <c r="C32" s="6" t="s">
        <v>47</v>
      </c>
      <c r="D32" s="24" t="s">
        <v>214</v>
      </c>
      <c r="E32" s="87" t="s">
        <v>214</v>
      </c>
      <c r="F32" s="87" t="s">
        <v>214</v>
      </c>
      <c r="G32" s="87" t="s">
        <v>214</v>
      </c>
      <c r="H32" s="87" t="s">
        <v>214</v>
      </c>
      <c r="I32" s="87" t="s">
        <v>214</v>
      </c>
      <c r="J32" s="87" t="s">
        <v>214</v>
      </c>
      <c r="K32" s="5"/>
    </row>
    <row r="33" spans="1:11" x14ac:dyDescent="0.2">
      <c r="A33" s="6" t="s">
        <v>137</v>
      </c>
      <c r="B33" s="6" t="s">
        <v>21</v>
      </c>
      <c r="C33" s="6" t="s">
        <v>48</v>
      </c>
      <c r="D33" s="24"/>
      <c r="E33" s="87"/>
      <c r="F33" s="87"/>
      <c r="G33" s="87"/>
      <c r="H33" s="84">
        <v>0.289244</v>
      </c>
      <c r="I33" s="84">
        <v>0.29205900000000001</v>
      </c>
      <c r="J33" s="84">
        <v>0.468586</v>
      </c>
      <c r="K33" s="49" t="s">
        <v>154</v>
      </c>
    </row>
    <row r="34" spans="1:11" x14ac:dyDescent="0.2">
      <c r="A34" s="6" t="s">
        <v>137</v>
      </c>
      <c r="B34" s="6" t="s">
        <v>21</v>
      </c>
      <c r="C34" s="6" t="s">
        <v>50</v>
      </c>
      <c r="D34" s="24" t="s">
        <v>214</v>
      </c>
      <c r="E34" s="87" t="s">
        <v>214</v>
      </c>
      <c r="F34" s="87" t="s">
        <v>214</v>
      </c>
      <c r="G34" s="87" t="s">
        <v>214</v>
      </c>
      <c r="H34" s="87" t="s">
        <v>214</v>
      </c>
      <c r="I34" s="87" t="s">
        <v>214</v>
      </c>
      <c r="J34" s="87" t="s">
        <v>214</v>
      </c>
      <c r="K34" s="5"/>
    </row>
    <row r="35" spans="1:11" x14ac:dyDescent="0.2">
      <c r="A35" s="6" t="s">
        <v>137</v>
      </c>
      <c r="B35" s="6" t="s">
        <v>21</v>
      </c>
      <c r="C35" s="6" t="s">
        <v>51</v>
      </c>
      <c r="D35" s="24" t="s">
        <v>214</v>
      </c>
      <c r="E35" s="87" t="s">
        <v>214</v>
      </c>
      <c r="F35" s="87" t="s">
        <v>214</v>
      </c>
      <c r="G35" s="87" t="s">
        <v>214</v>
      </c>
      <c r="H35" s="87" t="s">
        <v>214</v>
      </c>
      <c r="I35" s="87" t="s">
        <v>214</v>
      </c>
      <c r="J35" s="87" t="s">
        <v>214</v>
      </c>
      <c r="K35" s="5"/>
    </row>
    <row r="36" spans="1:11" x14ac:dyDescent="0.2">
      <c r="A36" s="6" t="s">
        <v>137</v>
      </c>
      <c r="B36" s="6" t="s">
        <v>21</v>
      </c>
      <c r="C36" s="6" t="s">
        <v>52</v>
      </c>
      <c r="D36" s="48">
        <v>30.441078000000001</v>
      </c>
      <c r="E36" s="88">
        <v>29.958639999999999</v>
      </c>
      <c r="F36" s="88">
        <v>28.345704000000001</v>
      </c>
      <c r="G36" s="88">
        <v>17.793849000000002</v>
      </c>
      <c r="H36" s="88">
        <v>19.207153000000002</v>
      </c>
      <c r="I36" s="88">
        <v>18.590713000000001</v>
      </c>
      <c r="J36" s="84">
        <v>16.843419999999998</v>
      </c>
      <c r="K36" s="5" t="s">
        <v>155</v>
      </c>
    </row>
    <row r="37" spans="1:11" x14ac:dyDescent="0.2">
      <c r="A37" s="6" t="s">
        <v>137</v>
      </c>
      <c r="B37" s="6" t="s">
        <v>21</v>
      </c>
      <c r="C37" s="6" t="s">
        <v>53</v>
      </c>
      <c r="D37" s="24" t="s">
        <v>214</v>
      </c>
      <c r="E37" s="87" t="s">
        <v>214</v>
      </c>
      <c r="F37" s="87" t="s">
        <v>214</v>
      </c>
      <c r="G37" s="87" t="s">
        <v>214</v>
      </c>
      <c r="H37" s="87" t="s">
        <v>214</v>
      </c>
      <c r="I37" s="87" t="s">
        <v>214</v>
      </c>
      <c r="J37" s="87" t="s">
        <v>214</v>
      </c>
      <c r="K37" s="5"/>
    </row>
    <row r="38" spans="1:11" x14ac:dyDescent="0.2">
      <c r="A38" s="6" t="s">
        <v>137</v>
      </c>
      <c r="B38" s="6" t="s">
        <v>21</v>
      </c>
      <c r="C38" s="6" t="s">
        <v>156</v>
      </c>
      <c r="D38" s="48">
        <v>30.441078000000001</v>
      </c>
      <c r="E38" s="88">
        <v>29.958639999999999</v>
      </c>
      <c r="F38" s="88">
        <v>28.345704000000001</v>
      </c>
      <c r="G38" s="88">
        <v>17.793849000000002</v>
      </c>
      <c r="H38" s="88">
        <v>19.207153000000002</v>
      </c>
      <c r="I38" s="88">
        <v>18.590713000000001</v>
      </c>
      <c r="J38" s="84">
        <v>16.843419999999998</v>
      </c>
      <c r="K38" s="5" t="s">
        <v>157</v>
      </c>
    </row>
    <row r="39" spans="1:11" x14ac:dyDescent="0.2">
      <c r="A39" s="6" t="s">
        <v>137</v>
      </c>
      <c r="B39" s="6" t="s">
        <v>21</v>
      </c>
      <c r="C39" s="6" t="s">
        <v>55</v>
      </c>
      <c r="D39" s="24" t="s">
        <v>214</v>
      </c>
      <c r="E39" s="87" t="s">
        <v>214</v>
      </c>
      <c r="F39" s="87" t="s">
        <v>214</v>
      </c>
      <c r="G39" s="87" t="s">
        <v>214</v>
      </c>
      <c r="H39" s="87" t="s">
        <v>214</v>
      </c>
      <c r="I39" s="87" t="s">
        <v>214</v>
      </c>
      <c r="J39" s="87" t="s">
        <v>214</v>
      </c>
      <c r="K39" s="5"/>
    </row>
    <row r="40" spans="1:11" x14ac:dyDescent="0.2">
      <c r="A40" s="6" t="s">
        <v>137</v>
      </c>
      <c r="B40" s="6" t="s">
        <v>56</v>
      </c>
      <c r="C40" s="6" t="s">
        <v>57</v>
      </c>
      <c r="D40" s="24" t="s">
        <v>214</v>
      </c>
      <c r="E40" s="87" t="s">
        <v>214</v>
      </c>
      <c r="F40" s="87" t="s">
        <v>214</v>
      </c>
      <c r="G40" s="87" t="s">
        <v>214</v>
      </c>
      <c r="H40" s="87" t="s">
        <v>214</v>
      </c>
      <c r="I40" s="87" t="s">
        <v>214</v>
      </c>
      <c r="J40" s="87" t="s">
        <v>214</v>
      </c>
      <c r="K40" s="5"/>
    </row>
    <row r="41" spans="1:11" x14ac:dyDescent="0.2">
      <c r="A41" s="6" t="s">
        <v>137</v>
      </c>
      <c r="B41" s="6" t="s">
        <v>56</v>
      </c>
      <c r="C41" s="6" t="s">
        <v>58</v>
      </c>
      <c r="D41" s="24" t="s">
        <v>214</v>
      </c>
      <c r="E41" s="87" t="s">
        <v>214</v>
      </c>
      <c r="F41" s="87" t="s">
        <v>214</v>
      </c>
      <c r="G41" s="87" t="s">
        <v>214</v>
      </c>
      <c r="H41" s="87" t="s">
        <v>214</v>
      </c>
      <c r="I41" s="87" t="s">
        <v>214</v>
      </c>
      <c r="J41" s="87" t="s">
        <v>214</v>
      </c>
      <c r="K41" s="5"/>
    </row>
    <row r="42" spans="1:11" x14ac:dyDescent="0.2">
      <c r="A42" s="6" t="s">
        <v>137</v>
      </c>
      <c r="B42" s="6" t="s">
        <v>56</v>
      </c>
      <c r="C42" s="6" t="s">
        <v>59</v>
      </c>
      <c r="D42" s="24" t="s">
        <v>214</v>
      </c>
      <c r="E42" s="87" t="s">
        <v>214</v>
      </c>
      <c r="F42" s="87" t="s">
        <v>214</v>
      </c>
      <c r="G42" s="87" t="s">
        <v>214</v>
      </c>
      <c r="H42" s="87" t="s">
        <v>214</v>
      </c>
      <c r="I42" s="87" t="s">
        <v>214</v>
      </c>
      <c r="J42" s="87" t="s">
        <v>214</v>
      </c>
      <c r="K42" s="5"/>
    </row>
    <row r="43" spans="1:11" x14ac:dyDescent="0.2">
      <c r="A43" s="6" t="s">
        <v>137</v>
      </c>
      <c r="B43" s="6" t="s">
        <v>56</v>
      </c>
      <c r="C43" s="6" t="s">
        <v>61</v>
      </c>
      <c r="D43" s="24" t="s">
        <v>214</v>
      </c>
      <c r="E43" s="87" t="s">
        <v>214</v>
      </c>
      <c r="F43" s="87" t="s">
        <v>214</v>
      </c>
      <c r="G43" s="87" t="s">
        <v>214</v>
      </c>
      <c r="H43" s="87" t="s">
        <v>214</v>
      </c>
      <c r="I43" s="87" t="s">
        <v>214</v>
      </c>
      <c r="J43" s="87" t="s">
        <v>214</v>
      </c>
      <c r="K43" s="5"/>
    </row>
    <row r="44" spans="1:11" x14ac:dyDescent="0.2">
      <c r="A44" s="10" t="s">
        <v>137</v>
      </c>
      <c r="B44" s="6" t="s">
        <v>56</v>
      </c>
      <c r="C44" s="6" t="s">
        <v>63</v>
      </c>
      <c r="D44" s="26">
        <v>1.2898309999999999</v>
      </c>
      <c r="E44" s="84">
        <v>1.769247</v>
      </c>
      <c r="F44" s="84">
        <v>2.4891869999999998</v>
      </c>
      <c r="G44" s="84">
        <v>1.8344579999999999</v>
      </c>
      <c r="H44" s="84">
        <v>2.1866620000000001</v>
      </c>
      <c r="I44" s="84">
        <v>2.4771679999999998</v>
      </c>
      <c r="J44" s="84">
        <v>2.703335</v>
      </c>
      <c r="K44" s="6" t="s">
        <v>158</v>
      </c>
    </row>
    <row r="45" spans="1:11" x14ac:dyDescent="0.2">
      <c r="A45" s="6" t="s">
        <v>137</v>
      </c>
      <c r="B45" s="6" t="s">
        <v>65</v>
      </c>
      <c r="C45" s="6" t="s">
        <v>66</v>
      </c>
      <c r="D45" s="24">
        <f>SUM(D58+D59+D62+D65+D68+D48)</f>
        <v>93281.694231903864</v>
      </c>
      <c r="E45" s="87">
        <f>SUM(E58+E59+E62+E65+E68)</f>
        <v>79459.600160102971</v>
      </c>
      <c r="F45" s="87">
        <f>SUM(F58+F59+F62+F65+F68)</f>
        <v>79339.011460279085</v>
      </c>
      <c r="G45" s="87">
        <f>SUM(G58+G59+G62+G65+G68)</f>
        <v>57094.36131644994</v>
      </c>
      <c r="H45" s="87">
        <f>SUM(H58+H59+H62+H65+H68)</f>
        <v>63138.359591960281</v>
      </c>
      <c r="I45" s="87">
        <f>SUM(I58+I59+I62+I65+I68)</f>
        <v>70261.604066950196</v>
      </c>
      <c r="J45" s="87">
        <f>SUM(J58+J59+J62+J65+J68+J48)</f>
        <v>135184.11126051977</v>
      </c>
      <c r="K45" s="80" t="s">
        <v>146</v>
      </c>
    </row>
    <row r="46" spans="1:11" x14ac:dyDescent="0.2">
      <c r="A46" s="6" t="s">
        <v>137</v>
      </c>
      <c r="B46" s="6" t="s">
        <v>65</v>
      </c>
      <c r="C46" s="6" t="s">
        <v>23</v>
      </c>
      <c r="D46" s="24" t="s">
        <v>214</v>
      </c>
      <c r="E46" s="87" t="s">
        <v>214</v>
      </c>
      <c r="F46" s="87" t="s">
        <v>214</v>
      </c>
      <c r="G46" s="87" t="s">
        <v>214</v>
      </c>
      <c r="H46" s="87" t="s">
        <v>214</v>
      </c>
      <c r="I46" s="87" t="s">
        <v>214</v>
      </c>
      <c r="J46" s="87" t="s">
        <v>214</v>
      </c>
      <c r="K46" s="5"/>
    </row>
    <row r="47" spans="1:11" x14ac:dyDescent="0.2">
      <c r="A47" s="6" t="s">
        <v>137</v>
      </c>
      <c r="B47" s="6" t="s">
        <v>65</v>
      </c>
      <c r="C47" s="6" t="s">
        <v>25</v>
      </c>
      <c r="D47" s="24" t="s">
        <v>214</v>
      </c>
      <c r="E47" s="87" t="s">
        <v>214</v>
      </c>
      <c r="F47" s="87" t="s">
        <v>214</v>
      </c>
      <c r="G47" s="87" t="s">
        <v>214</v>
      </c>
      <c r="H47" s="87" t="s">
        <v>214</v>
      </c>
      <c r="I47" s="87" t="s">
        <v>214</v>
      </c>
      <c r="J47" s="87" t="s">
        <v>214</v>
      </c>
      <c r="K47" s="5"/>
    </row>
    <row r="48" spans="1:11" x14ac:dyDescent="0.2">
      <c r="A48" s="6" t="s">
        <v>137</v>
      </c>
      <c r="B48" s="6" t="s">
        <v>65</v>
      </c>
      <c r="C48" s="6" t="s">
        <v>26</v>
      </c>
      <c r="D48" s="24">
        <f>+D50+D57</f>
        <v>17701.925170630002</v>
      </c>
      <c r="E48" s="87">
        <f t="shared" ref="E48:J48" si="2">+E50+E57</f>
        <v>21343.089747520098</v>
      </c>
      <c r="F48" s="87">
        <f t="shared" si="2"/>
        <v>25221.374598239989</v>
      </c>
      <c r="G48" s="87">
        <f t="shared" si="2"/>
        <v>31707.898004749979</v>
      </c>
      <c r="H48" s="87">
        <f t="shared" si="2"/>
        <v>44372.426095049886</v>
      </c>
      <c r="I48" s="87">
        <f t="shared" si="2"/>
        <v>57041.248484980184</v>
      </c>
      <c r="J48" s="87">
        <f t="shared" si="2"/>
        <v>66128.631587620112</v>
      </c>
      <c r="K48" s="5"/>
    </row>
    <row r="49" spans="1:11" x14ac:dyDescent="0.2">
      <c r="A49" s="6" t="s">
        <v>137</v>
      </c>
      <c r="B49" s="6" t="s">
        <v>65</v>
      </c>
      <c r="C49" s="6" t="s">
        <v>27</v>
      </c>
      <c r="D49" s="24" t="s">
        <v>214</v>
      </c>
      <c r="E49" s="87" t="s">
        <v>214</v>
      </c>
      <c r="F49" s="87" t="s">
        <v>214</v>
      </c>
      <c r="G49" s="87" t="s">
        <v>214</v>
      </c>
      <c r="H49" s="87" t="s">
        <v>214</v>
      </c>
      <c r="I49" s="87" t="s">
        <v>214</v>
      </c>
      <c r="J49" s="87" t="s">
        <v>214</v>
      </c>
      <c r="K49" s="5"/>
    </row>
    <row r="50" spans="1:11" x14ac:dyDescent="0.2">
      <c r="A50" s="6" t="s">
        <v>137</v>
      </c>
      <c r="B50" s="6" t="s">
        <v>65</v>
      </c>
      <c r="C50" s="6" t="s">
        <v>148</v>
      </c>
      <c r="D50" s="24">
        <v>16559.765931450002</v>
      </c>
      <c r="E50" s="87">
        <v>19659.2863456501</v>
      </c>
      <c r="F50" s="87">
        <v>21613.131098869992</v>
      </c>
      <c r="G50" s="87">
        <v>23847.47361407998</v>
      </c>
      <c r="H50" s="87">
        <v>31728.334647830001</v>
      </c>
      <c r="I50" s="87">
        <v>36727.729428530118</v>
      </c>
      <c r="J50" s="87">
        <v>40645.249923350108</v>
      </c>
      <c r="K50" s="5"/>
    </row>
    <row r="51" spans="1:11" x14ac:dyDescent="0.2">
      <c r="A51" s="6" t="s">
        <v>137</v>
      </c>
      <c r="B51" s="6" t="s">
        <v>65</v>
      </c>
      <c r="C51" s="6" t="s">
        <v>30</v>
      </c>
      <c r="D51" s="24" t="s">
        <v>214</v>
      </c>
      <c r="E51" s="87" t="s">
        <v>214</v>
      </c>
      <c r="F51" s="87" t="s">
        <v>214</v>
      </c>
      <c r="G51" s="87" t="s">
        <v>214</v>
      </c>
      <c r="H51" s="87" t="s">
        <v>214</v>
      </c>
      <c r="I51" s="87" t="s">
        <v>214</v>
      </c>
      <c r="J51" s="87" t="s">
        <v>214</v>
      </c>
      <c r="K51" s="5"/>
    </row>
    <row r="52" spans="1:11" x14ac:dyDescent="0.2">
      <c r="A52" s="6" t="s">
        <v>137</v>
      </c>
      <c r="B52" s="6" t="s">
        <v>65</v>
      </c>
      <c r="C52" s="6" t="s">
        <v>32</v>
      </c>
      <c r="D52" s="24" t="s">
        <v>214</v>
      </c>
      <c r="E52" s="87" t="s">
        <v>214</v>
      </c>
      <c r="F52" s="87" t="s">
        <v>214</v>
      </c>
      <c r="G52" s="87" t="s">
        <v>214</v>
      </c>
      <c r="H52" s="87" t="s">
        <v>214</v>
      </c>
      <c r="I52" s="87" t="s">
        <v>214</v>
      </c>
      <c r="J52" s="87" t="s">
        <v>214</v>
      </c>
      <c r="K52" s="5"/>
    </row>
    <row r="53" spans="1:11" x14ac:dyDescent="0.2">
      <c r="A53" s="6" t="s">
        <v>137</v>
      </c>
      <c r="B53" s="6" t="s">
        <v>65</v>
      </c>
      <c r="C53" s="6" t="s">
        <v>33</v>
      </c>
      <c r="D53" s="24" t="s">
        <v>214</v>
      </c>
      <c r="E53" s="87" t="s">
        <v>214</v>
      </c>
      <c r="F53" s="87" t="s">
        <v>214</v>
      </c>
      <c r="G53" s="87" t="s">
        <v>214</v>
      </c>
      <c r="H53" s="87" t="s">
        <v>214</v>
      </c>
      <c r="I53" s="87" t="s">
        <v>214</v>
      </c>
      <c r="J53" s="87" t="s">
        <v>214</v>
      </c>
      <c r="K53" s="5"/>
    </row>
    <row r="54" spans="1:11" x14ac:dyDescent="0.2">
      <c r="A54" s="6" t="s">
        <v>137</v>
      </c>
      <c r="B54" s="6" t="s">
        <v>65</v>
      </c>
      <c r="C54" s="6" t="s">
        <v>34</v>
      </c>
      <c r="D54" s="24" t="s">
        <v>214</v>
      </c>
      <c r="E54" s="87" t="s">
        <v>214</v>
      </c>
      <c r="F54" s="87" t="s">
        <v>214</v>
      </c>
      <c r="G54" s="87" t="s">
        <v>214</v>
      </c>
      <c r="H54" s="87" t="s">
        <v>214</v>
      </c>
      <c r="I54" s="87" t="s">
        <v>214</v>
      </c>
      <c r="J54" s="87" t="s">
        <v>214</v>
      </c>
      <c r="K54" s="5"/>
    </row>
    <row r="55" spans="1:11" x14ac:dyDescent="0.2">
      <c r="A55" s="6" t="s">
        <v>137</v>
      </c>
      <c r="B55" s="6" t="s">
        <v>65</v>
      </c>
      <c r="C55" s="6" t="s">
        <v>35</v>
      </c>
      <c r="D55" s="24" t="s">
        <v>214</v>
      </c>
      <c r="E55" s="87" t="s">
        <v>214</v>
      </c>
      <c r="F55" s="87" t="s">
        <v>214</v>
      </c>
      <c r="G55" s="87" t="s">
        <v>214</v>
      </c>
      <c r="H55" s="87" t="s">
        <v>214</v>
      </c>
      <c r="I55" s="87" t="s">
        <v>214</v>
      </c>
      <c r="J55" s="87" t="s">
        <v>214</v>
      </c>
      <c r="K55" s="5"/>
    </row>
    <row r="56" spans="1:11" x14ac:dyDescent="0.2">
      <c r="A56" s="6" t="s">
        <v>137</v>
      </c>
      <c r="B56" s="6" t="s">
        <v>65</v>
      </c>
      <c r="C56" s="6" t="s">
        <v>37</v>
      </c>
      <c r="D56" s="24" t="s">
        <v>214</v>
      </c>
      <c r="E56" s="87" t="s">
        <v>214</v>
      </c>
      <c r="F56" s="87" t="s">
        <v>214</v>
      </c>
      <c r="G56" s="87" t="s">
        <v>214</v>
      </c>
      <c r="H56" s="87" t="s">
        <v>214</v>
      </c>
      <c r="I56" s="87" t="s">
        <v>214</v>
      </c>
      <c r="J56" s="87" t="s">
        <v>214</v>
      </c>
      <c r="K56" s="5"/>
    </row>
    <row r="57" spans="1:11" ht="25.5" x14ac:dyDescent="0.2">
      <c r="A57" s="6" t="s">
        <v>137</v>
      </c>
      <c r="B57" s="6" t="s">
        <v>65</v>
      </c>
      <c r="C57" s="31" t="s">
        <v>151</v>
      </c>
      <c r="D57" s="26">
        <v>1142.15923918</v>
      </c>
      <c r="E57" s="84">
        <v>1683.8034018699989</v>
      </c>
      <c r="F57" s="84">
        <v>3608.2434993699972</v>
      </c>
      <c r="G57" s="84">
        <v>7860.4243906700003</v>
      </c>
      <c r="H57" s="84">
        <v>12644.091447219889</v>
      </c>
      <c r="I57" s="84">
        <v>20313.519056450063</v>
      </c>
      <c r="J57" s="84">
        <v>25483.38166427</v>
      </c>
      <c r="K57" s="5"/>
    </row>
    <row r="58" spans="1:11" x14ac:dyDescent="0.2">
      <c r="A58" s="6" t="s">
        <v>137</v>
      </c>
      <c r="B58" s="6" t="s">
        <v>65</v>
      </c>
      <c r="C58" s="6" t="s">
        <v>41</v>
      </c>
      <c r="D58" s="24">
        <v>9686.9777192300098</v>
      </c>
      <c r="E58" s="87">
        <v>10510.731605599947</v>
      </c>
      <c r="F58" s="87">
        <v>10582.90216981</v>
      </c>
      <c r="G58" s="87">
        <v>9729.9971998199508</v>
      </c>
      <c r="H58" s="87">
        <v>9757.7109516999226</v>
      </c>
      <c r="I58" s="87">
        <v>11435.47706117997</v>
      </c>
      <c r="J58" s="87">
        <v>11486</v>
      </c>
      <c r="K58" s="5" t="s">
        <v>159</v>
      </c>
    </row>
    <row r="59" spans="1:11" x14ac:dyDescent="0.2">
      <c r="A59" s="6" t="s">
        <v>137</v>
      </c>
      <c r="B59" s="6" t="s">
        <v>65</v>
      </c>
      <c r="C59" s="6" t="s">
        <v>42</v>
      </c>
      <c r="D59" s="24">
        <v>1384.5930559374999</v>
      </c>
      <c r="E59" s="87">
        <v>1618.8607409609374</v>
      </c>
      <c r="F59" s="87">
        <v>1866.1341005390625</v>
      </c>
      <c r="G59" s="87">
        <v>1990.1416798599976</v>
      </c>
      <c r="H59" s="87">
        <v>3426.0129801801627</v>
      </c>
      <c r="I59" s="87">
        <v>4163.2008921999031</v>
      </c>
      <c r="J59" s="87">
        <v>5065.6487873795659</v>
      </c>
      <c r="K59" s="5"/>
    </row>
    <row r="60" spans="1:11" x14ac:dyDescent="0.2">
      <c r="A60" s="6" t="s">
        <v>137</v>
      </c>
      <c r="B60" s="6" t="s">
        <v>65</v>
      </c>
      <c r="C60" s="6" t="s">
        <v>43</v>
      </c>
      <c r="D60" s="24" t="s">
        <v>214</v>
      </c>
      <c r="E60" s="87" t="s">
        <v>214</v>
      </c>
      <c r="F60" s="87" t="s">
        <v>214</v>
      </c>
      <c r="G60" s="87" t="s">
        <v>214</v>
      </c>
      <c r="H60" s="87" t="s">
        <v>214</v>
      </c>
      <c r="I60" s="87" t="s">
        <v>214</v>
      </c>
      <c r="J60" s="87" t="s">
        <v>214</v>
      </c>
      <c r="K60" s="5"/>
    </row>
    <row r="61" spans="1:11" x14ac:dyDescent="0.2">
      <c r="A61" s="6" t="s">
        <v>137</v>
      </c>
      <c r="B61" s="6" t="s">
        <v>65</v>
      </c>
      <c r="C61" s="6" t="s">
        <v>44</v>
      </c>
      <c r="D61" s="24" t="s">
        <v>214</v>
      </c>
      <c r="E61" s="87" t="s">
        <v>214</v>
      </c>
      <c r="F61" s="87" t="s">
        <v>214</v>
      </c>
      <c r="G61" s="87" t="s">
        <v>214</v>
      </c>
      <c r="H61" s="87" t="s">
        <v>214</v>
      </c>
      <c r="I61" s="87" t="s">
        <v>214</v>
      </c>
      <c r="J61" s="87" t="s">
        <v>214</v>
      </c>
      <c r="K61" s="5"/>
    </row>
    <row r="62" spans="1:11" x14ac:dyDescent="0.2">
      <c r="A62" s="6" t="s">
        <v>137</v>
      </c>
      <c r="B62" s="6" t="s">
        <v>65</v>
      </c>
      <c r="C62" s="6" t="s">
        <v>45</v>
      </c>
      <c r="D62" s="24">
        <v>10551.421719146367</v>
      </c>
      <c r="E62" s="87">
        <v>12344.882627972083</v>
      </c>
      <c r="F62" s="87">
        <v>13971.205711340011</v>
      </c>
      <c r="G62" s="87">
        <v>11553.994685749994</v>
      </c>
      <c r="H62" s="87">
        <v>10526.128974360194</v>
      </c>
      <c r="I62" s="87">
        <v>12752.114378160319</v>
      </c>
      <c r="J62" s="87">
        <v>14697.6233287301</v>
      </c>
      <c r="K62" s="5"/>
    </row>
    <row r="63" spans="1:11" x14ac:dyDescent="0.2">
      <c r="A63" s="6" t="s">
        <v>137</v>
      </c>
      <c r="B63" s="6" t="s">
        <v>65</v>
      </c>
      <c r="C63" s="6" t="s">
        <v>46</v>
      </c>
      <c r="D63" s="24" t="s">
        <v>214</v>
      </c>
      <c r="E63" s="87" t="s">
        <v>214</v>
      </c>
      <c r="F63" s="87" t="s">
        <v>214</v>
      </c>
      <c r="G63" s="87" t="s">
        <v>214</v>
      </c>
      <c r="H63" s="87" t="s">
        <v>214</v>
      </c>
      <c r="I63" s="87" t="s">
        <v>214</v>
      </c>
      <c r="J63" s="87" t="s">
        <v>214</v>
      </c>
      <c r="K63" s="5"/>
    </row>
    <row r="64" spans="1:11" x14ac:dyDescent="0.2">
      <c r="A64" s="6" t="s">
        <v>137</v>
      </c>
      <c r="B64" s="6" t="s">
        <v>65</v>
      </c>
      <c r="C64" s="6" t="s">
        <v>47</v>
      </c>
      <c r="D64" s="24" t="s">
        <v>214</v>
      </c>
      <c r="E64" s="87" t="s">
        <v>214</v>
      </c>
      <c r="F64" s="87" t="s">
        <v>214</v>
      </c>
      <c r="G64" s="87" t="s">
        <v>214</v>
      </c>
      <c r="H64" s="87" t="s">
        <v>214</v>
      </c>
      <c r="I64" s="87" t="s">
        <v>214</v>
      </c>
      <c r="J64" s="87" t="s">
        <v>214</v>
      </c>
      <c r="K64" s="5"/>
    </row>
    <row r="65" spans="1:11" x14ac:dyDescent="0.2">
      <c r="A65" s="6" t="s">
        <v>137</v>
      </c>
      <c r="B65" s="6" t="s">
        <v>65</v>
      </c>
      <c r="C65" s="6" t="s">
        <v>48</v>
      </c>
      <c r="D65" s="24"/>
      <c r="E65" s="87"/>
      <c r="F65" s="87"/>
      <c r="G65" s="87"/>
      <c r="H65" s="84">
        <v>12.583998980000006</v>
      </c>
      <c r="I65" s="84">
        <v>16.480927210000004</v>
      </c>
      <c r="J65" s="84">
        <v>44.372793319999992</v>
      </c>
      <c r="K65" s="6" t="s">
        <v>160</v>
      </c>
    </row>
    <row r="66" spans="1:11" x14ac:dyDescent="0.2">
      <c r="A66" s="6" t="s">
        <v>137</v>
      </c>
      <c r="B66" s="6" t="s">
        <v>65</v>
      </c>
      <c r="C66" s="6" t="s">
        <v>50</v>
      </c>
      <c r="D66" s="24" t="s">
        <v>214</v>
      </c>
      <c r="E66" s="87" t="s">
        <v>214</v>
      </c>
      <c r="F66" s="87" t="s">
        <v>214</v>
      </c>
      <c r="G66" s="87" t="s">
        <v>214</v>
      </c>
      <c r="H66" s="87" t="s">
        <v>214</v>
      </c>
      <c r="I66" s="87" t="s">
        <v>214</v>
      </c>
      <c r="J66" s="87" t="s">
        <v>214</v>
      </c>
      <c r="K66" s="5"/>
    </row>
    <row r="67" spans="1:11" x14ac:dyDescent="0.2">
      <c r="A67" s="6" t="s">
        <v>137</v>
      </c>
      <c r="B67" s="6" t="s">
        <v>65</v>
      </c>
      <c r="C67" s="6" t="s">
        <v>51</v>
      </c>
      <c r="D67" s="24" t="s">
        <v>214</v>
      </c>
      <c r="E67" s="87" t="s">
        <v>214</v>
      </c>
      <c r="F67" s="87" t="s">
        <v>214</v>
      </c>
      <c r="G67" s="87" t="s">
        <v>214</v>
      </c>
      <c r="H67" s="87" t="s">
        <v>214</v>
      </c>
      <c r="I67" s="87" t="s">
        <v>214</v>
      </c>
      <c r="J67" s="87" t="s">
        <v>214</v>
      </c>
      <c r="K67" s="5"/>
    </row>
    <row r="68" spans="1:11" x14ac:dyDescent="0.2">
      <c r="A68" s="6" t="s">
        <v>137</v>
      </c>
      <c r="B68" s="6" t="s">
        <v>65</v>
      </c>
      <c r="C68" s="6" t="s">
        <v>52</v>
      </c>
      <c r="D68" s="24">
        <v>53956.776566959998</v>
      </c>
      <c r="E68" s="87">
        <v>54985.125185570003</v>
      </c>
      <c r="F68" s="87">
        <v>52918.769478590002</v>
      </c>
      <c r="G68" s="87">
        <v>33820.22775102</v>
      </c>
      <c r="H68" s="87">
        <v>39415.922686739999</v>
      </c>
      <c r="I68" s="87">
        <v>41894.3308082</v>
      </c>
      <c r="J68" s="87">
        <v>37761.834763469997</v>
      </c>
      <c r="K68" s="5" t="s">
        <v>161</v>
      </c>
    </row>
    <row r="69" spans="1:11" x14ac:dyDescent="0.2">
      <c r="A69" s="6" t="s">
        <v>137</v>
      </c>
      <c r="B69" s="6" t="s">
        <v>65</v>
      </c>
      <c r="C69" s="6" t="s">
        <v>53</v>
      </c>
      <c r="D69" s="24" t="s">
        <v>24</v>
      </c>
      <c r="E69" s="87" t="s">
        <v>24</v>
      </c>
      <c r="F69" s="87" t="s">
        <v>24</v>
      </c>
      <c r="G69" s="87" t="s">
        <v>24</v>
      </c>
      <c r="H69" s="87" t="s">
        <v>24</v>
      </c>
      <c r="I69" s="87" t="s">
        <v>24</v>
      </c>
      <c r="J69" s="87" t="s">
        <v>24</v>
      </c>
      <c r="K69" s="5"/>
    </row>
    <row r="70" spans="1:11" x14ac:dyDescent="0.2">
      <c r="A70" s="6" t="s">
        <v>137</v>
      </c>
      <c r="B70" s="6" t="s">
        <v>65</v>
      </c>
      <c r="C70" s="6" t="s">
        <v>162</v>
      </c>
      <c r="D70" s="24">
        <v>53956.776566959998</v>
      </c>
      <c r="E70" s="87">
        <v>54985.125185570003</v>
      </c>
      <c r="F70" s="87">
        <v>52918.769478590002</v>
      </c>
      <c r="G70" s="87">
        <v>33820.22775102</v>
      </c>
      <c r="H70" s="87">
        <v>39415.922686739999</v>
      </c>
      <c r="I70" s="87">
        <v>41894.3308082</v>
      </c>
      <c r="J70" s="87">
        <v>37761.834763469997</v>
      </c>
      <c r="K70" s="6" t="s">
        <v>157</v>
      </c>
    </row>
    <row r="71" spans="1:11" x14ac:dyDescent="0.2">
      <c r="A71" s="6" t="s">
        <v>137</v>
      </c>
      <c r="B71" s="6" t="s">
        <v>65</v>
      </c>
      <c r="C71" s="6" t="s">
        <v>55</v>
      </c>
      <c r="D71" s="24" t="s">
        <v>214</v>
      </c>
      <c r="E71" s="87" t="s">
        <v>214</v>
      </c>
      <c r="F71" s="87" t="s">
        <v>214</v>
      </c>
      <c r="G71" s="87" t="s">
        <v>214</v>
      </c>
      <c r="H71" s="87" t="s">
        <v>214</v>
      </c>
      <c r="I71" s="87" t="s">
        <v>214</v>
      </c>
      <c r="J71" s="87" t="s">
        <v>214</v>
      </c>
      <c r="K71" s="5"/>
    </row>
    <row r="72" spans="1:11" x14ac:dyDescent="0.2">
      <c r="A72" s="6" t="s">
        <v>137</v>
      </c>
      <c r="B72" s="6" t="s">
        <v>70</v>
      </c>
      <c r="C72" s="6" t="s">
        <v>57</v>
      </c>
      <c r="D72" s="24" t="s">
        <v>214</v>
      </c>
      <c r="E72" s="87" t="s">
        <v>214</v>
      </c>
      <c r="F72" s="87" t="s">
        <v>214</v>
      </c>
      <c r="G72" s="87" t="s">
        <v>214</v>
      </c>
      <c r="H72" s="87" t="s">
        <v>214</v>
      </c>
      <c r="I72" s="87" t="s">
        <v>214</v>
      </c>
      <c r="J72" s="87" t="s">
        <v>214</v>
      </c>
      <c r="K72" s="5"/>
    </row>
    <row r="73" spans="1:11" x14ac:dyDescent="0.2">
      <c r="A73" s="6" t="s">
        <v>137</v>
      </c>
      <c r="B73" s="6" t="s">
        <v>70</v>
      </c>
      <c r="C73" s="6" t="s">
        <v>58</v>
      </c>
      <c r="D73" s="24" t="s">
        <v>214</v>
      </c>
      <c r="E73" s="87" t="s">
        <v>214</v>
      </c>
      <c r="F73" s="87" t="s">
        <v>214</v>
      </c>
      <c r="G73" s="87" t="s">
        <v>214</v>
      </c>
      <c r="H73" s="87" t="s">
        <v>214</v>
      </c>
      <c r="I73" s="87" t="s">
        <v>214</v>
      </c>
      <c r="J73" s="87" t="s">
        <v>214</v>
      </c>
      <c r="K73" s="5"/>
    </row>
    <row r="74" spans="1:11" x14ac:dyDescent="0.2">
      <c r="A74" s="6" t="s">
        <v>137</v>
      </c>
      <c r="B74" s="6" t="s">
        <v>70</v>
      </c>
      <c r="C74" s="6" t="s">
        <v>59</v>
      </c>
      <c r="D74" s="24" t="s">
        <v>214</v>
      </c>
      <c r="E74" s="87" t="s">
        <v>214</v>
      </c>
      <c r="F74" s="87" t="s">
        <v>214</v>
      </c>
      <c r="G74" s="87" t="s">
        <v>214</v>
      </c>
      <c r="H74" s="87" t="s">
        <v>214</v>
      </c>
      <c r="I74" s="87" t="s">
        <v>214</v>
      </c>
      <c r="J74" s="87" t="s">
        <v>214</v>
      </c>
      <c r="K74" s="5"/>
    </row>
    <row r="75" spans="1:11" x14ac:dyDescent="0.2">
      <c r="A75" s="6" t="s">
        <v>137</v>
      </c>
      <c r="B75" s="6" t="s">
        <v>70</v>
      </c>
      <c r="C75" s="6" t="s">
        <v>61</v>
      </c>
      <c r="D75" s="24" t="s">
        <v>214</v>
      </c>
      <c r="E75" s="87" t="s">
        <v>214</v>
      </c>
      <c r="F75" s="87" t="s">
        <v>214</v>
      </c>
      <c r="G75" s="87" t="s">
        <v>214</v>
      </c>
      <c r="H75" s="87" t="s">
        <v>214</v>
      </c>
      <c r="I75" s="87" t="s">
        <v>214</v>
      </c>
      <c r="J75" s="87" t="s">
        <v>214</v>
      </c>
      <c r="K75" s="5"/>
    </row>
    <row r="76" spans="1:11" s="35" customFormat="1" ht="15" x14ac:dyDescent="0.25">
      <c r="A76" s="6" t="s">
        <v>137</v>
      </c>
      <c r="B76" s="6" t="s">
        <v>70</v>
      </c>
      <c r="C76" s="6" t="s">
        <v>63</v>
      </c>
      <c r="D76" s="50">
        <v>356.99497149000001</v>
      </c>
      <c r="E76" s="89">
        <v>452.79796303000001</v>
      </c>
      <c r="F76" s="89">
        <v>639.24142559439997</v>
      </c>
      <c r="G76" s="89">
        <v>507.76388568700003</v>
      </c>
      <c r="H76" s="89">
        <v>595.07665431999999</v>
      </c>
      <c r="I76" s="89">
        <v>630.52913278999995</v>
      </c>
      <c r="J76" s="89">
        <v>700.86448519999999</v>
      </c>
      <c r="K76" s="6" t="s">
        <v>158</v>
      </c>
    </row>
    <row r="77" spans="1:11" s="35" customFormat="1" ht="25.5" x14ac:dyDescent="0.25">
      <c r="A77" s="6" t="s">
        <v>137</v>
      </c>
      <c r="B77" s="31" t="s">
        <v>71</v>
      </c>
      <c r="C77" s="6" t="s">
        <v>72</v>
      </c>
      <c r="D77" s="26">
        <v>0.38700600000000002</v>
      </c>
      <c r="E77" s="84">
        <v>0.45518199999999998</v>
      </c>
      <c r="F77" s="84">
        <v>0.50832299999999997</v>
      </c>
      <c r="G77" s="84">
        <v>0.54290799999999995</v>
      </c>
      <c r="H77" s="84">
        <v>0.70849300000000004</v>
      </c>
      <c r="I77" s="84">
        <v>0.85319599999999995</v>
      </c>
      <c r="J77" s="84">
        <v>0.91592600000000002</v>
      </c>
      <c r="K77" s="6" t="s">
        <v>163</v>
      </c>
    </row>
    <row r="78" spans="1:11" s="35" customFormat="1" ht="25.5" x14ac:dyDescent="0.25">
      <c r="A78" s="6" t="s">
        <v>137</v>
      </c>
      <c r="B78" s="31" t="s">
        <v>73</v>
      </c>
      <c r="C78" s="6" t="s">
        <v>72</v>
      </c>
      <c r="D78" s="24">
        <v>44572.96181655</v>
      </c>
      <c r="E78" s="87">
        <v>49312.856934769996</v>
      </c>
      <c r="F78" s="87">
        <v>53154.955926550094</v>
      </c>
      <c r="G78" s="87">
        <v>52510.11508096</v>
      </c>
      <c r="H78" s="87">
        <v>67577.343633500001</v>
      </c>
      <c r="I78" s="87">
        <v>79625.150652520024</v>
      </c>
      <c r="J78" s="87">
        <v>83695.300171490118</v>
      </c>
      <c r="K78" s="6" t="s">
        <v>164</v>
      </c>
    </row>
    <row r="79" spans="1:11" x14ac:dyDescent="0.2">
      <c r="A79" s="6" t="s">
        <v>137</v>
      </c>
      <c r="B79" s="6" t="s">
        <v>74</v>
      </c>
      <c r="C79" s="6" t="s">
        <v>75</v>
      </c>
      <c r="D79" s="26" t="s">
        <v>24</v>
      </c>
      <c r="E79" s="84" t="s">
        <v>24</v>
      </c>
      <c r="F79" s="84" t="s">
        <v>24</v>
      </c>
      <c r="G79" s="84" t="s">
        <v>24</v>
      </c>
      <c r="H79" s="84" t="s">
        <v>24</v>
      </c>
      <c r="I79" s="84" t="s">
        <v>24</v>
      </c>
      <c r="J79" s="84" t="s">
        <v>24</v>
      </c>
      <c r="K79" s="5"/>
    </row>
    <row r="80" spans="1:11" x14ac:dyDescent="0.2">
      <c r="A80" s="6" t="s">
        <v>137</v>
      </c>
      <c r="B80" s="6" t="s">
        <v>74</v>
      </c>
      <c r="C80" s="6" t="s">
        <v>77</v>
      </c>
      <c r="D80" s="26" t="s">
        <v>24</v>
      </c>
      <c r="E80" s="84" t="s">
        <v>24</v>
      </c>
      <c r="F80" s="84" t="s">
        <v>24</v>
      </c>
      <c r="G80" s="84" t="s">
        <v>24</v>
      </c>
      <c r="H80" s="84" t="s">
        <v>24</v>
      </c>
      <c r="I80" s="84" t="s">
        <v>24</v>
      </c>
      <c r="J80" s="84" t="s">
        <v>24</v>
      </c>
      <c r="K80" s="5"/>
    </row>
    <row r="81" spans="1:11" x14ac:dyDescent="0.2">
      <c r="A81" s="6" t="s">
        <v>137</v>
      </c>
      <c r="B81" s="6" t="s">
        <v>78</v>
      </c>
      <c r="C81" s="6" t="s">
        <v>75</v>
      </c>
      <c r="D81" s="26" t="s">
        <v>24</v>
      </c>
      <c r="E81" s="84" t="s">
        <v>24</v>
      </c>
      <c r="F81" s="84" t="s">
        <v>24</v>
      </c>
      <c r="G81" s="84" t="s">
        <v>24</v>
      </c>
      <c r="H81" s="84" t="s">
        <v>24</v>
      </c>
      <c r="I81" s="84" t="s">
        <v>24</v>
      </c>
      <c r="J81" s="84" t="s">
        <v>24</v>
      </c>
      <c r="K81" s="5"/>
    </row>
    <row r="82" spans="1:11" x14ac:dyDescent="0.2">
      <c r="A82" s="6" t="s">
        <v>137</v>
      </c>
      <c r="B82" s="6" t="s">
        <v>78</v>
      </c>
      <c r="C82" s="6" t="s">
        <v>77</v>
      </c>
      <c r="D82" s="26" t="s">
        <v>24</v>
      </c>
      <c r="E82" s="84" t="s">
        <v>24</v>
      </c>
      <c r="F82" s="84" t="s">
        <v>24</v>
      </c>
      <c r="G82" s="84" t="s">
        <v>24</v>
      </c>
      <c r="H82" s="84" t="s">
        <v>24</v>
      </c>
      <c r="I82" s="84" t="s">
        <v>24</v>
      </c>
      <c r="J82" s="84" t="s">
        <v>24</v>
      </c>
      <c r="K82" s="5"/>
    </row>
    <row r="83" spans="1:11" x14ac:dyDescent="0.2">
      <c r="E83" s="90"/>
      <c r="F83" s="90"/>
      <c r="G83" s="90"/>
      <c r="H83" s="90"/>
      <c r="I83" s="90"/>
      <c r="J83" s="90"/>
    </row>
    <row r="84" spans="1:11" x14ac:dyDescent="0.2">
      <c r="E84" s="90"/>
      <c r="F84" s="90"/>
      <c r="G84" s="90"/>
      <c r="H84" s="90"/>
      <c r="I84" s="90"/>
      <c r="J84" s="90"/>
    </row>
    <row r="85" spans="1:11" ht="15" x14ac:dyDescent="0.25">
      <c r="C85"/>
      <c r="D85" s="27"/>
      <c r="E85" s="27"/>
      <c r="F85" s="27"/>
      <c r="G85" s="27"/>
      <c r="H85" s="27"/>
      <c r="I85" s="27"/>
      <c r="J85" s="27"/>
    </row>
    <row r="86" spans="1:11" ht="15" x14ac:dyDescent="0.25">
      <c r="C86"/>
      <c r="D86" s="27"/>
      <c r="E86" s="27"/>
      <c r="F86" s="27"/>
      <c r="G86" s="27"/>
      <c r="H86" s="27"/>
      <c r="I86" s="27"/>
      <c r="J86" s="27"/>
    </row>
    <row r="87" spans="1:11" ht="15" x14ac:dyDescent="0.25">
      <c r="C87"/>
      <c r="D87" s="27"/>
      <c r="E87" s="27"/>
      <c r="F87" s="27"/>
      <c r="G87" s="27"/>
      <c r="H87" s="27"/>
      <c r="I87" s="27"/>
      <c r="J87" s="27"/>
    </row>
    <row r="88" spans="1:11" ht="15" x14ac:dyDescent="0.25">
      <c r="C88"/>
      <c r="D88" s="27"/>
      <c r="E88" s="27"/>
      <c r="F88" s="27"/>
      <c r="G88" s="27"/>
      <c r="H88" s="27"/>
      <c r="I88" s="27"/>
      <c r="J88" s="27"/>
    </row>
    <row r="89" spans="1:11" ht="15" x14ac:dyDescent="0.25">
      <c r="C89"/>
      <c r="D89" s="27"/>
      <c r="E89" s="27"/>
      <c r="F89" s="27"/>
      <c r="G89" s="27"/>
      <c r="H89" s="27"/>
      <c r="I89" s="27"/>
      <c r="J89" s="27"/>
    </row>
    <row r="90" spans="1:11" ht="15" x14ac:dyDescent="0.25">
      <c r="C90"/>
      <c r="D90" s="27"/>
      <c r="E90" s="27"/>
      <c r="F90" s="27"/>
      <c r="G90" s="27"/>
      <c r="H90" s="27"/>
      <c r="I90" s="27"/>
      <c r="J90" s="27"/>
    </row>
    <row r="91" spans="1:11" ht="15" x14ac:dyDescent="0.25">
      <c r="C91"/>
      <c r="D91" s="27"/>
      <c r="E91" s="27"/>
      <c r="F91" s="27"/>
      <c r="G91" s="27"/>
      <c r="H91" s="27"/>
      <c r="I91" s="27"/>
      <c r="J91" s="27"/>
    </row>
    <row r="92" spans="1:11" ht="15" x14ac:dyDescent="0.25">
      <c r="C92"/>
      <c r="D92" s="27"/>
      <c r="E92" s="27"/>
      <c r="F92" s="27"/>
      <c r="G92" s="27"/>
      <c r="H92" s="27"/>
      <c r="I92" s="27"/>
      <c r="J92" s="27"/>
    </row>
    <row r="93" spans="1:11" ht="15" x14ac:dyDescent="0.25">
      <c r="C93"/>
      <c r="D93" s="27"/>
      <c r="E93" s="27"/>
      <c r="F93" s="27"/>
      <c r="G93" s="27"/>
      <c r="H93" s="27"/>
      <c r="I93" s="27"/>
      <c r="J93" s="27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52DC4-8DB9-4099-B663-F0E577DA5CD5}">
  <dimension ref="A1:K93"/>
  <sheetViews>
    <sheetView zoomScale="85" zoomScaleNormal="85" workbookViewId="0">
      <selection activeCell="H28" sqref="H28"/>
    </sheetView>
  </sheetViews>
  <sheetFormatPr baseColWidth="10" defaultColWidth="11.5703125" defaultRowHeight="12.75" x14ac:dyDescent="0.2"/>
  <cols>
    <col min="1" max="1" width="9.42578125" style="4" customWidth="1"/>
    <col min="2" max="2" width="59.42578125" style="35" customWidth="1"/>
    <col min="3" max="3" width="79.140625" style="35" customWidth="1"/>
    <col min="4" max="8" width="13.7109375" style="28" bestFit="1" customWidth="1"/>
    <col min="9" max="10" width="14.7109375" style="28" bestFit="1" customWidth="1"/>
    <col min="11" max="11" width="20.5703125" style="4" customWidth="1"/>
    <col min="12" max="16384" width="11.5703125" style="4"/>
  </cols>
  <sheetData>
    <row r="1" spans="1:11" x14ac:dyDescent="0.2">
      <c r="A1" s="3" t="s">
        <v>0</v>
      </c>
      <c r="B1" s="3" t="s">
        <v>1</v>
      </c>
      <c r="C1" s="3" t="s">
        <v>2</v>
      </c>
      <c r="D1" s="23">
        <v>2017</v>
      </c>
      <c r="E1" s="23">
        <v>2018</v>
      </c>
      <c r="F1" s="23">
        <v>2019</v>
      </c>
      <c r="G1" s="23">
        <v>2020</v>
      </c>
      <c r="H1" s="23">
        <v>2021</v>
      </c>
      <c r="I1" s="23">
        <v>2022</v>
      </c>
      <c r="J1" s="23">
        <v>2023</v>
      </c>
      <c r="K1" s="7" t="s">
        <v>3</v>
      </c>
    </row>
    <row r="2" spans="1:11" x14ac:dyDescent="0.2">
      <c r="A2" s="5"/>
      <c r="B2" s="6" t="s">
        <v>4</v>
      </c>
      <c r="C2" s="6" t="s">
        <v>5</v>
      </c>
      <c r="D2" s="24">
        <v>6.953646</v>
      </c>
      <c r="E2" s="24">
        <v>7.0529830000000002</v>
      </c>
      <c r="F2" s="24">
        <v>7.152702731600586</v>
      </c>
      <c r="G2" s="24">
        <v>7.2526719692993797</v>
      </c>
      <c r="H2" s="24">
        <v>7.3530382113138968</v>
      </c>
      <c r="I2" s="24">
        <v>7.4536947846305059</v>
      </c>
      <c r="J2" s="24">
        <v>7.6</v>
      </c>
      <c r="K2" s="5"/>
    </row>
    <row r="3" spans="1:11" x14ac:dyDescent="0.2">
      <c r="A3" s="5"/>
      <c r="B3" s="6" t="s">
        <v>4</v>
      </c>
      <c r="C3" s="6" t="s">
        <v>6</v>
      </c>
      <c r="D3" s="24">
        <v>4.4548120000000004</v>
      </c>
      <c r="E3" s="26">
        <v>4.5325150000000001</v>
      </c>
      <c r="F3" s="26">
        <v>4.6085909999999997</v>
      </c>
      <c r="G3" s="26">
        <v>4.6855640000000003</v>
      </c>
      <c r="H3" s="26">
        <v>4.7582959999999996</v>
      </c>
      <c r="I3" s="26">
        <v>4.8233560000000004</v>
      </c>
      <c r="J3" s="26">
        <v>4.8929799999999997</v>
      </c>
      <c r="K3" s="5"/>
    </row>
    <row r="4" spans="1:11" x14ac:dyDescent="0.2">
      <c r="A4" s="5"/>
      <c r="B4" s="6" t="s">
        <v>4</v>
      </c>
      <c r="C4" s="6" t="s">
        <v>7</v>
      </c>
      <c r="D4" s="24">
        <v>39394.355365630967</v>
      </c>
      <c r="E4" s="24">
        <v>40692.175200481222</v>
      </c>
      <c r="F4" s="24">
        <v>38756.927739484483</v>
      </c>
      <c r="G4" s="24">
        <v>36145.752389081608</v>
      </c>
      <c r="H4" s="24">
        <v>40284.107495923708</v>
      </c>
      <c r="I4" s="24">
        <v>42093.107589198786</v>
      </c>
      <c r="J4" s="24">
        <v>43008.166820466766</v>
      </c>
      <c r="K4" s="5"/>
    </row>
    <row r="5" spans="1:11" x14ac:dyDescent="0.2">
      <c r="A5" s="5"/>
      <c r="B5" s="6" t="s">
        <v>4</v>
      </c>
      <c r="C5" s="6" t="s">
        <v>9</v>
      </c>
      <c r="D5" s="26">
        <v>4.5148247978436586</v>
      </c>
      <c r="E5" s="26">
        <v>3.2000000000000028</v>
      </c>
      <c r="F5" s="26">
        <v>2.8100775193798313</v>
      </c>
      <c r="G5" s="26">
        <v>2.1677662582469566</v>
      </c>
      <c r="H5" s="26">
        <v>6.8265682656826385</v>
      </c>
      <c r="I5" s="26">
        <v>8.1174438687392012</v>
      </c>
      <c r="J5" s="26">
        <v>3.6741214057508103</v>
      </c>
      <c r="K5" s="5"/>
    </row>
    <row r="6" spans="1:11" x14ac:dyDescent="0.2">
      <c r="A6" s="5"/>
      <c r="B6" s="6" t="s">
        <v>4</v>
      </c>
      <c r="C6" s="6" t="s">
        <v>11</v>
      </c>
      <c r="D6" s="24">
        <v>5579.97</v>
      </c>
      <c r="E6" s="24">
        <v>5960.14</v>
      </c>
      <c r="F6" s="24">
        <v>6442.33</v>
      </c>
      <c r="G6" s="24">
        <v>6891.96</v>
      </c>
      <c r="H6" s="24">
        <v>7322.9</v>
      </c>
      <c r="I6" s="24">
        <v>7345.93</v>
      </c>
      <c r="J6" s="24">
        <v>7335.2122222222233</v>
      </c>
      <c r="K6" s="5"/>
    </row>
    <row r="7" spans="1:11" x14ac:dyDescent="0.2">
      <c r="A7" s="5"/>
      <c r="B7" s="6" t="s">
        <v>13</v>
      </c>
      <c r="C7" s="6" t="s">
        <v>14</v>
      </c>
      <c r="D7" s="24">
        <v>1893.5761531622929</v>
      </c>
      <c r="E7" s="24">
        <v>1864.424120757566</v>
      </c>
      <c r="F7" s="24">
        <v>1780.0460826859226</v>
      </c>
      <c r="G7" s="24">
        <v>2031.4783130491764</v>
      </c>
      <c r="H7" s="24">
        <v>2007.1071896379851</v>
      </c>
      <c r="I7" s="24">
        <v>2113.7882796899776</v>
      </c>
      <c r="J7" s="24">
        <v>2211.6369341506588</v>
      </c>
      <c r="K7" s="5"/>
    </row>
    <row r="8" spans="1:11" x14ac:dyDescent="0.2">
      <c r="A8" s="5"/>
      <c r="B8" s="6" t="s">
        <v>13</v>
      </c>
      <c r="C8" s="6" t="s">
        <v>15</v>
      </c>
      <c r="D8" s="24">
        <v>5532.5579690557061</v>
      </c>
      <c r="E8" s="24">
        <v>5361.3799249099147</v>
      </c>
      <c r="F8" s="24">
        <v>5350.5920640181857</v>
      </c>
      <c r="G8" s="24">
        <v>6499.5359108102293</v>
      </c>
      <c r="H8" s="24">
        <v>7167.6487355718882</v>
      </c>
      <c r="I8" s="24">
        <v>6795.4412485851253</v>
      </c>
      <c r="J8" s="24">
        <v>6653.4963787617107</v>
      </c>
      <c r="K8" s="5"/>
    </row>
    <row r="9" spans="1:11" x14ac:dyDescent="0.2">
      <c r="A9" s="5"/>
      <c r="B9" s="6" t="s">
        <v>16</v>
      </c>
      <c r="C9" s="6" t="s">
        <v>17</v>
      </c>
      <c r="D9" s="24">
        <v>17</v>
      </c>
      <c r="E9" s="24">
        <v>17</v>
      </c>
      <c r="F9" s="24">
        <v>17</v>
      </c>
      <c r="G9" s="24">
        <v>17</v>
      </c>
      <c r="H9" s="24">
        <v>17</v>
      </c>
      <c r="I9" s="24">
        <v>18</v>
      </c>
      <c r="J9" s="24">
        <v>17</v>
      </c>
      <c r="K9" s="5"/>
    </row>
    <row r="10" spans="1:11" x14ac:dyDescent="0.2">
      <c r="A10" s="5"/>
      <c r="B10" s="6" t="s">
        <v>16</v>
      </c>
      <c r="C10" s="6" t="s">
        <v>18</v>
      </c>
      <c r="D10" s="24">
        <v>547</v>
      </c>
      <c r="E10" s="24">
        <v>549</v>
      </c>
      <c r="F10" s="24">
        <v>533</v>
      </c>
      <c r="G10" s="24">
        <v>481</v>
      </c>
      <c r="H10" s="24">
        <v>478</v>
      </c>
      <c r="I10" s="24">
        <v>463</v>
      </c>
      <c r="J10" s="24">
        <v>472</v>
      </c>
      <c r="K10" s="5"/>
    </row>
    <row r="11" spans="1:11" x14ac:dyDescent="0.2">
      <c r="A11" s="5"/>
      <c r="B11" s="6" t="s">
        <v>16</v>
      </c>
      <c r="C11" s="6" t="s">
        <v>19</v>
      </c>
      <c r="D11" s="24">
        <v>2</v>
      </c>
      <c r="E11" s="24">
        <v>4</v>
      </c>
      <c r="F11" s="24">
        <v>4</v>
      </c>
      <c r="G11" s="24">
        <v>5</v>
      </c>
      <c r="H11" s="24">
        <v>5</v>
      </c>
      <c r="I11" s="24">
        <v>5</v>
      </c>
      <c r="J11" s="24">
        <v>5</v>
      </c>
      <c r="K11" s="5"/>
    </row>
    <row r="12" spans="1:11" x14ac:dyDescent="0.2">
      <c r="A12" s="5"/>
      <c r="B12" s="6" t="s">
        <v>16</v>
      </c>
      <c r="C12" s="6" t="s">
        <v>20</v>
      </c>
      <c r="D12" s="24">
        <v>9</v>
      </c>
      <c r="E12" s="24">
        <v>9</v>
      </c>
      <c r="F12" s="24">
        <v>8</v>
      </c>
      <c r="G12" s="24">
        <v>8</v>
      </c>
      <c r="H12" s="24">
        <v>8</v>
      </c>
      <c r="I12" s="24">
        <v>6</v>
      </c>
      <c r="J12" s="24">
        <v>6</v>
      </c>
      <c r="K12" s="5"/>
    </row>
    <row r="13" spans="1:11" x14ac:dyDescent="0.2">
      <c r="A13" s="5"/>
      <c r="B13" s="6" t="s">
        <v>21</v>
      </c>
      <c r="C13" s="6" t="s">
        <v>22</v>
      </c>
      <c r="D13" s="24">
        <f>+D16+D26+D27+D30+D33+D36</f>
        <v>12.946792</v>
      </c>
      <c r="E13" s="24">
        <f t="shared" ref="E13:J13" si="0">+E16+E26+E27+E30+E33+E36</f>
        <v>76.131655999999992</v>
      </c>
      <c r="F13" s="24">
        <f t="shared" si="0"/>
        <v>89.964399999999998</v>
      </c>
      <c r="G13" s="24">
        <f t="shared" si="0"/>
        <v>88.84780099999999</v>
      </c>
      <c r="H13" s="24">
        <f t="shared" si="0"/>
        <v>129.86610214199999</v>
      </c>
      <c r="I13" s="24">
        <f t="shared" si="0"/>
        <v>180.39478199999999</v>
      </c>
      <c r="J13" s="24">
        <f t="shared" si="0"/>
        <v>254.87865200000002</v>
      </c>
      <c r="K13" s="5"/>
    </row>
    <row r="14" spans="1:11" x14ac:dyDescent="0.2">
      <c r="A14" s="5"/>
      <c r="B14" s="6" t="s">
        <v>21</v>
      </c>
      <c r="C14" s="6" t="s">
        <v>23</v>
      </c>
      <c r="D14" s="24" t="s">
        <v>24</v>
      </c>
      <c r="E14" s="24" t="s">
        <v>24</v>
      </c>
      <c r="F14" s="24" t="s">
        <v>24</v>
      </c>
      <c r="G14" s="24" t="s">
        <v>24</v>
      </c>
      <c r="H14" s="24" t="s">
        <v>24</v>
      </c>
      <c r="I14" s="24" t="s">
        <v>24</v>
      </c>
      <c r="J14" s="24" t="s">
        <v>24</v>
      </c>
      <c r="K14" s="5"/>
    </row>
    <row r="15" spans="1:11" x14ac:dyDescent="0.2">
      <c r="A15" s="5"/>
      <c r="B15" s="6" t="s">
        <v>21</v>
      </c>
      <c r="C15" s="6" t="s">
        <v>25</v>
      </c>
      <c r="D15" s="24" t="s">
        <v>24</v>
      </c>
      <c r="E15" s="24" t="s">
        <v>24</v>
      </c>
      <c r="F15" s="24" t="s">
        <v>24</v>
      </c>
      <c r="G15" s="24" t="s">
        <v>24</v>
      </c>
      <c r="H15" s="24" t="s">
        <v>24</v>
      </c>
      <c r="I15" s="24" t="s">
        <v>24</v>
      </c>
      <c r="J15" s="24" t="s">
        <v>24</v>
      </c>
      <c r="K15" s="5"/>
    </row>
    <row r="16" spans="1:11" x14ac:dyDescent="0.2">
      <c r="A16" s="5"/>
      <c r="B16" s="6" t="s">
        <v>21</v>
      </c>
      <c r="C16" s="6" t="s">
        <v>26</v>
      </c>
      <c r="D16" s="24">
        <f>D18+D19+D20+D23</f>
        <v>2.579034</v>
      </c>
      <c r="E16" s="24">
        <f t="shared" ref="E16:I16" si="1">E18+E19+E20+E23</f>
        <v>4.6836630000000001</v>
      </c>
      <c r="F16" s="24">
        <f t="shared" si="1"/>
        <v>7.2007599999999998</v>
      </c>
      <c r="G16" s="24">
        <f t="shared" si="1"/>
        <v>13.989554999999999</v>
      </c>
      <c r="H16" s="24">
        <f t="shared" si="1"/>
        <v>27.582062141999998</v>
      </c>
      <c r="I16" s="24">
        <f t="shared" si="1"/>
        <v>44.547028999999995</v>
      </c>
      <c r="J16" s="24">
        <f>J18+J19+J20+J23</f>
        <v>83.219591000000008</v>
      </c>
      <c r="K16" s="5"/>
    </row>
    <row r="17" spans="1:11" x14ac:dyDescent="0.2">
      <c r="A17" s="5"/>
      <c r="B17" s="6" t="s">
        <v>21</v>
      </c>
      <c r="C17" s="6" t="s">
        <v>27</v>
      </c>
      <c r="D17" s="24" t="s">
        <v>24</v>
      </c>
      <c r="E17" s="24" t="s">
        <v>24</v>
      </c>
      <c r="F17" s="24" t="s">
        <v>24</v>
      </c>
      <c r="G17" s="24" t="s">
        <v>24</v>
      </c>
      <c r="H17" s="24" t="s">
        <v>24</v>
      </c>
      <c r="I17" s="24" t="s">
        <v>24</v>
      </c>
      <c r="J17" s="24" t="s">
        <v>24</v>
      </c>
      <c r="K17" s="5"/>
    </row>
    <row r="18" spans="1:11" x14ac:dyDescent="0.2">
      <c r="A18" s="5"/>
      <c r="B18" s="6" t="s">
        <v>21</v>
      </c>
      <c r="C18" s="6" t="s">
        <v>28</v>
      </c>
      <c r="D18" s="24">
        <v>0.35827799999999999</v>
      </c>
      <c r="E18" s="24">
        <v>0.511436</v>
      </c>
      <c r="F18" s="24">
        <v>0.52676299999999998</v>
      </c>
      <c r="G18" s="24">
        <v>1.418021</v>
      </c>
      <c r="H18" s="24">
        <v>4.2155791420000002</v>
      </c>
      <c r="I18" s="24">
        <v>3.7482880000000001</v>
      </c>
      <c r="J18" s="26">
        <v>1.2705299999999999</v>
      </c>
      <c r="K18" s="5"/>
    </row>
    <row r="19" spans="1:11" x14ac:dyDescent="0.2">
      <c r="A19" s="5"/>
      <c r="B19" s="6" t="s">
        <v>21</v>
      </c>
      <c r="C19" s="6" t="s">
        <v>30</v>
      </c>
      <c r="D19" s="24">
        <v>0</v>
      </c>
      <c r="E19" s="24">
        <v>0</v>
      </c>
      <c r="F19" s="24">
        <v>0</v>
      </c>
      <c r="G19" s="24">
        <v>7.4342000000000005E-2</v>
      </c>
      <c r="H19" s="24">
        <v>0.94765999999999995</v>
      </c>
      <c r="I19" s="24">
        <v>1.3917250000000001</v>
      </c>
      <c r="J19" s="26">
        <v>1.503638</v>
      </c>
      <c r="K19" s="5"/>
    </row>
    <row r="20" spans="1:11" x14ac:dyDescent="0.2">
      <c r="A20" s="5"/>
      <c r="B20" s="6" t="s">
        <v>21</v>
      </c>
      <c r="C20" s="6" t="s">
        <v>165</v>
      </c>
      <c r="D20" s="24">
        <v>2.2207560000000002</v>
      </c>
      <c r="E20" s="24">
        <v>4.1722270000000004</v>
      </c>
      <c r="F20" s="24">
        <v>6.673997</v>
      </c>
      <c r="G20" s="24">
        <v>12.497192</v>
      </c>
      <c r="H20" s="24">
        <v>22.418823</v>
      </c>
      <c r="I20" s="24">
        <v>20.160623999999999</v>
      </c>
      <c r="J20" s="24">
        <v>8.1579379999999997</v>
      </c>
      <c r="K20" s="5"/>
    </row>
    <row r="21" spans="1:11" x14ac:dyDescent="0.2">
      <c r="A21" s="5"/>
      <c r="B21" s="6" t="s">
        <v>21</v>
      </c>
      <c r="C21" s="6" t="s">
        <v>33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5"/>
    </row>
    <row r="22" spans="1:11" x14ac:dyDescent="0.2">
      <c r="A22" s="5"/>
      <c r="B22" s="6" t="s">
        <v>21</v>
      </c>
      <c r="C22" s="6" t="s">
        <v>34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5"/>
    </row>
    <row r="23" spans="1:11" x14ac:dyDescent="0.2">
      <c r="A23" s="5"/>
      <c r="B23" s="6" t="s">
        <v>21</v>
      </c>
      <c r="C23" s="6" t="s">
        <v>35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19.246392</v>
      </c>
      <c r="J23" s="24">
        <v>72.287485000000004</v>
      </c>
      <c r="K23" s="5"/>
    </row>
    <row r="24" spans="1:11" x14ac:dyDescent="0.2">
      <c r="A24" s="5"/>
      <c r="B24" s="6" t="s">
        <v>21</v>
      </c>
      <c r="C24" s="6" t="s">
        <v>37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5"/>
    </row>
    <row r="25" spans="1:11" x14ac:dyDescent="0.2">
      <c r="A25" s="5"/>
      <c r="B25" s="6" t="s">
        <v>21</v>
      </c>
      <c r="C25" s="6" t="s">
        <v>39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5"/>
    </row>
    <row r="26" spans="1:11" x14ac:dyDescent="0.2">
      <c r="A26" s="5"/>
      <c r="B26" s="6" t="s">
        <v>21</v>
      </c>
      <c r="C26" s="6" t="s">
        <v>41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5"/>
    </row>
    <row r="27" spans="1:11" x14ac:dyDescent="0.2">
      <c r="A27" s="5"/>
      <c r="B27" s="6" t="s">
        <v>21</v>
      </c>
      <c r="C27" s="6" t="s">
        <v>42</v>
      </c>
      <c r="D27" s="24">
        <v>0</v>
      </c>
      <c r="E27" s="24">
        <v>33.060302999999998</v>
      </c>
      <c r="F27" s="24">
        <v>41.451614999999997</v>
      </c>
      <c r="G27" s="24">
        <v>42.524450999999999</v>
      </c>
      <c r="H27" s="24">
        <v>62.2729128</v>
      </c>
      <c r="I27" s="24">
        <v>86.520311000000007</v>
      </c>
      <c r="J27" s="24">
        <v>112.48740100000001</v>
      </c>
      <c r="K27" s="5"/>
    </row>
    <row r="28" spans="1:11" x14ac:dyDescent="0.2">
      <c r="A28" s="5"/>
      <c r="B28" s="6" t="s">
        <v>21</v>
      </c>
      <c r="C28" s="6" t="s">
        <v>43</v>
      </c>
      <c r="D28" s="24" t="s">
        <v>24</v>
      </c>
      <c r="E28" s="24" t="s">
        <v>24</v>
      </c>
      <c r="F28" s="24" t="s">
        <v>24</v>
      </c>
      <c r="G28" s="24" t="s">
        <v>24</v>
      </c>
      <c r="H28" s="24" t="s">
        <v>24</v>
      </c>
      <c r="I28" s="24" t="s">
        <v>24</v>
      </c>
      <c r="J28" s="24" t="s">
        <v>24</v>
      </c>
      <c r="K28" s="5"/>
    </row>
    <row r="29" spans="1:11" x14ac:dyDescent="0.2">
      <c r="A29" s="5"/>
      <c r="B29" s="6" t="s">
        <v>21</v>
      </c>
      <c r="C29" s="6" t="s">
        <v>44</v>
      </c>
      <c r="D29" s="24" t="s">
        <v>24</v>
      </c>
      <c r="E29" s="24" t="s">
        <v>24</v>
      </c>
      <c r="F29" s="24" t="s">
        <v>24</v>
      </c>
      <c r="G29" s="24" t="s">
        <v>24</v>
      </c>
      <c r="H29" s="24" t="s">
        <v>24</v>
      </c>
      <c r="I29" s="24" t="s">
        <v>24</v>
      </c>
      <c r="J29" s="24" t="s">
        <v>24</v>
      </c>
      <c r="K29" s="5"/>
    </row>
    <row r="30" spans="1:11" x14ac:dyDescent="0.2">
      <c r="A30" s="5"/>
      <c r="B30" s="6" t="s">
        <v>21</v>
      </c>
      <c r="C30" s="6" t="s">
        <v>45</v>
      </c>
      <c r="D30" s="24">
        <v>0</v>
      </c>
      <c r="E30" s="24">
        <v>27.393018000000001</v>
      </c>
      <c r="F30" s="24">
        <v>30.300149999999999</v>
      </c>
      <c r="G30" s="24">
        <v>21.646913999999999</v>
      </c>
      <c r="H30" s="24">
        <v>28.5759492</v>
      </c>
      <c r="I30" s="24">
        <v>38.532023000000002</v>
      </c>
      <c r="J30" s="24">
        <v>49.324866999999998</v>
      </c>
      <c r="K30" s="5"/>
    </row>
    <row r="31" spans="1:11" x14ac:dyDescent="0.2">
      <c r="A31" s="5"/>
      <c r="B31" s="6" t="s">
        <v>21</v>
      </c>
      <c r="C31" s="6" t="s">
        <v>46</v>
      </c>
      <c r="D31" s="24" t="s">
        <v>24</v>
      </c>
      <c r="E31" s="24" t="s">
        <v>24</v>
      </c>
      <c r="F31" s="24" t="s">
        <v>24</v>
      </c>
      <c r="G31" s="24" t="s">
        <v>24</v>
      </c>
      <c r="H31" s="24" t="s">
        <v>24</v>
      </c>
      <c r="I31" s="24" t="s">
        <v>24</v>
      </c>
      <c r="J31" s="24" t="s">
        <v>24</v>
      </c>
      <c r="K31" s="5"/>
    </row>
    <row r="32" spans="1:11" x14ac:dyDescent="0.2">
      <c r="A32" s="5"/>
      <c r="B32" s="6" t="s">
        <v>21</v>
      </c>
      <c r="C32" s="6" t="s">
        <v>47</v>
      </c>
      <c r="D32" s="24" t="s">
        <v>24</v>
      </c>
      <c r="E32" s="24" t="s">
        <v>24</v>
      </c>
      <c r="F32" s="24" t="s">
        <v>24</v>
      </c>
      <c r="G32" s="24" t="s">
        <v>24</v>
      </c>
      <c r="H32" s="24" t="s">
        <v>24</v>
      </c>
      <c r="I32" s="24" t="s">
        <v>24</v>
      </c>
      <c r="J32" s="24" t="s">
        <v>24</v>
      </c>
      <c r="K32" s="5"/>
    </row>
    <row r="33" spans="1:11" x14ac:dyDescent="0.2">
      <c r="A33" s="5"/>
      <c r="B33" s="6" t="s">
        <v>21</v>
      </c>
      <c r="C33" s="6" t="s">
        <v>48</v>
      </c>
      <c r="D33" s="24">
        <v>0</v>
      </c>
      <c r="E33" s="24">
        <v>0.92110599999999998</v>
      </c>
      <c r="F33" s="24">
        <v>1.5996760000000001</v>
      </c>
      <c r="G33" s="24">
        <v>3.1461489999999999</v>
      </c>
      <c r="H33" s="24">
        <v>3.8803179999999999</v>
      </c>
      <c r="I33" s="24">
        <v>3.804332</v>
      </c>
      <c r="J33" s="24">
        <v>3.5528840000000002</v>
      </c>
      <c r="K33" s="5"/>
    </row>
    <row r="34" spans="1:11" x14ac:dyDescent="0.2">
      <c r="A34" s="5"/>
      <c r="B34" s="6" t="s">
        <v>21</v>
      </c>
      <c r="C34" s="6" t="s">
        <v>50</v>
      </c>
      <c r="D34" s="24" t="s">
        <v>24</v>
      </c>
      <c r="E34" s="24" t="s">
        <v>24</v>
      </c>
      <c r="F34" s="24" t="s">
        <v>24</v>
      </c>
      <c r="G34" s="24" t="s">
        <v>24</v>
      </c>
      <c r="H34" s="24" t="s">
        <v>24</v>
      </c>
      <c r="I34" s="24" t="s">
        <v>24</v>
      </c>
      <c r="J34" s="24" t="s">
        <v>24</v>
      </c>
      <c r="K34" s="5"/>
    </row>
    <row r="35" spans="1:11" x14ac:dyDescent="0.2">
      <c r="A35" s="5"/>
      <c r="B35" s="6" t="s">
        <v>21</v>
      </c>
      <c r="C35" s="6" t="s">
        <v>51</v>
      </c>
      <c r="D35" s="24" t="s">
        <v>24</v>
      </c>
      <c r="E35" s="24" t="s">
        <v>24</v>
      </c>
      <c r="F35" s="24" t="s">
        <v>24</v>
      </c>
      <c r="G35" s="24" t="s">
        <v>24</v>
      </c>
      <c r="H35" s="24" t="s">
        <v>24</v>
      </c>
      <c r="I35" s="24" t="s">
        <v>24</v>
      </c>
      <c r="J35" s="24" t="s">
        <v>24</v>
      </c>
      <c r="K35" s="5"/>
    </row>
    <row r="36" spans="1:11" x14ac:dyDescent="0.2">
      <c r="A36" s="5"/>
      <c r="B36" s="6" t="s">
        <v>21</v>
      </c>
      <c r="C36" s="6" t="s">
        <v>52</v>
      </c>
      <c r="D36" s="24">
        <f t="shared" ref="D36:J36" si="2">+D38</f>
        <v>10.367758</v>
      </c>
      <c r="E36" s="24">
        <f t="shared" si="2"/>
        <v>10.073566</v>
      </c>
      <c r="F36" s="24">
        <f t="shared" si="2"/>
        <v>9.4121989999999993</v>
      </c>
      <c r="G36" s="24">
        <f t="shared" si="2"/>
        <v>7.5407320000000002</v>
      </c>
      <c r="H36" s="24">
        <f t="shared" si="2"/>
        <v>7.5548599999999997</v>
      </c>
      <c r="I36" s="24">
        <f t="shared" si="2"/>
        <v>6.9910870000000003</v>
      </c>
      <c r="J36" s="24">
        <f t="shared" si="2"/>
        <v>6.2939090000000002</v>
      </c>
      <c r="K36" s="5"/>
    </row>
    <row r="37" spans="1:11" x14ac:dyDescent="0.2">
      <c r="A37" s="5"/>
      <c r="B37" s="6" t="s">
        <v>21</v>
      </c>
      <c r="C37" s="6" t="s">
        <v>53</v>
      </c>
      <c r="D37" s="24" t="s">
        <v>24</v>
      </c>
      <c r="E37" s="24" t="s">
        <v>24</v>
      </c>
      <c r="F37" s="24" t="s">
        <v>24</v>
      </c>
      <c r="G37" s="24" t="s">
        <v>24</v>
      </c>
      <c r="H37" s="24" t="s">
        <v>24</v>
      </c>
      <c r="I37" s="24" t="s">
        <v>24</v>
      </c>
      <c r="J37" s="24" t="s">
        <v>24</v>
      </c>
      <c r="K37" s="5"/>
    </row>
    <row r="38" spans="1:11" x14ac:dyDescent="0.2">
      <c r="A38" s="5"/>
      <c r="B38" s="6" t="s">
        <v>21</v>
      </c>
      <c r="C38" s="6" t="s">
        <v>54</v>
      </c>
      <c r="D38" s="24">
        <v>10.367758</v>
      </c>
      <c r="E38" s="24">
        <v>10.073566</v>
      </c>
      <c r="F38" s="24">
        <v>9.4121989999999993</v>
      </c>
      <c r="G38" s="24">
        <v>7.5407320000000002</v>
      </c>
      <c r="H38" s="24">
        <v>7.5548599999999997</v>
      </c>
      <c r="I38" s="24">
        <v>6.9910870000000003</v>
      </c>
      <c r="J38" s="24">
        <v>6.2939090000000002</v>
      </c>
      <c r="K38" s="5"/>
    </row>
    <row r="39" spans="1:11" x14ac:dyDescent="0.2">
      <c r="A39" s="5"/>
      <c r="B39" s="6" t="s">
        <v>21</v>
      </c>
      <c r="C39" s="6" t="s">
        <v>55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5"/>
    </row>
    <row r="40" spans="1:11" x14ac:dyDescent="0.2">
      <c r="A40" s="5"/>
      <c r="B40" s="6" t="s">
        <v>56</v>
      </c>
      <c r="C40" s="6" t="s">
        <v>57</v>
      </c>
      <c r="D40" s="24">
        <f t="shared" ref="D40:J40" si="3">+D16</f>
        <v>2.579034</v>
      </c>
      <c r="E40" s="24">
        <f t="shared" si="3"/>
        <v>4.6836630000000001</v>
      </c>
      <c r="F40" s="24">
        <f t="shared" si="3"/>
        <v>7.2007599999999998</v>
      </c>
      <c r="G40" s="24">
        <f t="shared" si="3"/>
        <v>13.989554999999999</v>
      </c>
      <c r="H40" s="24">
        <f t="shared" si="3"/>
        <v>27.582062141999998</v>
      </c>
      <c r="I40" s="24">
        <f t="shared" si="3"/>
        <v>44.547028999999995</v>
      </c>
      <c r="J40" s="24">
        <f t="shared" si="3"/>
        <v>83.219591000000008</v>
      </c>
      <c r="K40" s="5"/>
    </row>
    <row r="41" spans="1:11" x14ac:dyDescent="0.2">
      <c r="A41" s="5"/>
      <c r="B41" s="6" t="s">
        <v>56</v>
      </c>
      <c r="C41" s="6" t="s">
        <v>58</v>
      </c>
      <c r="D41" s="24">
        <v>8.7000000000000001E-5</v>
      </c>
      <c r="E41" s="24">
        <v>1.2400000000000001E-4</v>
      </c>
      <c r="F41" s="24">
        <v>2.1100000000000001E-4</v>
      </c>
      <c r="G41" s="24">
        <v>1.6200000000000001E-4</v>
      </c>
      <c r="H41" s="24">
        <v>1.42E-7</v>
      </c>
      <c r="I41" s="24">
        <v>2.6189999999999998E-3</v>
      </c>
      <c r="J41" s="24">
        <f>4202/1000000</f>
        <v>4.202E-3</v>
      </c>
      <c r="K41" s="5"/>
    </row>
    <row r="42" spans="1:11" x14ac:dyDescent="0.2">
      <c r="A42" s="5"/>
      <c r="B42" s="6" t="s">
        <v>56</v>
      </c>
      <c r="C42" s="6" t="s">
        <v>59</v>
      </c>
      <c r="D42" s="24">
        <v>0</v>
      </c>
      <c r="E42" s="24">
        <v>97.244304</v>
      </c>
      <c r="F42" s="24">
        <v>110.217609</v>
      </c>
      <c r="G42" s="24">
        <v>102.767036</v>
      </c>
      <c r="H42" s="24">
        <v>135.07214969999998</v>
      </c>
      <c r="I42" s="24">
        <v>171.35640699999999</v>
      </c>
      <c r="J42" s="24">
        <v>198.861546</v>
      </c>
      <c r="K42" s="5"/>
    </row>
    <row r="43" spans="1:11" x14ac:dyDescent="0.2">
      <c r="A43" s="5"/>
      <c r="B43" s="6" t="s">
        <v>56</v>
      </c>
      <c r="C43" s="6" t="s">
        <v>61</v>
      </c>
      <c r="D43" s="24">
        <v>0</v>
      </c>
      <c r="E43" s="24">
        <v>9.7559319999999996</v>
      </c>
      <c r="F43" s="24">
        <v>11.566329</v>
      </c>
      <c r="G43" s="24">
        <v>9.2796990000000008</v>
      </c>
      <c r="H43" s="24">
        <v>10.446744000000001</v>
      </c>
      <c r="I43" s="24">
        <v>14.180452499999999</v>
      </c>
      <c r="J43" s="24">
        <v>19.287341999999999</v>
      </c>
      <c r="K43" s="5"/>
    </row>
    <row r="44" spans="1:11" x14ac:dyDescent="0.2">
      <c r="A44" s="5"/>
      <c r="B44" s="6" t="s">
        <v>56</v>
      </c>
      <c r="C44" s="6" t="s">
        <v>63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5"/>
    </row>
    <row r="45" spans="1:11" x14ac:dyDescent="0.2">
      <c r="A45" s="5"/>
      <c r="B45" s="6" t="s">
        <v>65</v>
      </c>
      <c r="C45" s="6" t="s">
        <v>66</v>
      </c>
      <c r="D45" s="24">
        <f>+D48+D58+D59+D62+D65+D68</f>
        <v>56491.47029821272</v>
      </c>
      <c r="E45" s="24">
        <f t="shared" ref="E45:J45" si="4">+E48+E58+E59+E62+E65+E68</f>
        <v>65260.687904941478</v>
      </c>
      <c r="F45" s="24">
        <f t="shared" si="4"/>
        <v>67284.035460329469</v>
      </c>
      <c r="G45" s="24">
        <f t="shared" si="4"/>
        <v>67622.914717393694</v>
      </c>
      <c r="H45" s="24">
        <f t="shared" si="4"/>
        <v>83112.963605454046</v>
      </c>
      <c r="I45" s="24">
        <f t="shared" si="4"/>
        <v>98373.272287252141</v>
      </c>
      <c r="J45" s="24">
        <f t="shared" si="4"/>
        <v>147357.61822836284</v>
      </c>
      <c r="K45" s="5"/>
    </row>
    <row r="46" spans="1:11" x14ac:dyDescent="0.2">
      <c r="A46" s="5"/>
      <c r="B46" s="6" t="s">
        <v>65</v>
      </c>
      <c r="C46" s="6" t="s">
        <v>23</v>
      </c>
      <c r="D46" s="24" t="s">
        <v>24</v>
      </c>
      <c r="E46" s="24" t="s">
        <v>24</v>
      </c>
      <c r="F46" s="24" t="s">
        <v>24</v>
      </c>
      <c r="G46" s="24" t="s">
        <v>24</v>
      </c>
      <c r="H46" s="24" t="s">
        <v>24</v>
      </c>
      <c r="I46" s="24" t="s">
        <v>24</v>
      </c>
      <c r="J46" s="24" t="s">
        <v>24</v>
      </c>
      <c r="K46" s="5"/>
    </row>
    <row r="47" spans="1:11" x14ac:dyDescent="0.2">
      <c r="A47" s="5"/>
      <c r="B47" s="6" t="s">
        <v>65</v>
      </c>
      <c r="C47" s="6" t="s">
        <v>25</v>
      </c>
      <c r="D47" s="24" t="s">
        <v>24</v>
      </c>
      <c r="E47" s="24" t="s">
        <v>24</v>
      </c>
      <c r="F47" s="24" t="s">
        <v>24</v>
      </c>
      <c r="G47" s="24" t="s">
        <v>24</v>
      </c>
      <c r="H47" s="24" t="s">
        <v>24</v>
      </c>
      <c r="I47" s="24" t="s">
        <v>24</v>
      </c>
      <c r="J47" s="24" t="s">
        <v>24</v>
      </c>
      <c r="K47" s="5"/>
    </row>
    <row r="48" spans="1:11" x14ac:dyDescent="0.2">
      <c r="A48" s="5"/>
      <c r="B48" s="6" t="s">
        <v>65</v>
      </c>
      <c r="C48" s="6" t="s">
        <v>26</v>
      </c>
      <c r="D48" s="24">
        <f>D50+D51+D52+D55</f>
        <v>34358.321447154922</v>
      </c>
      <c r="E48" s="24">
        <f t="shared" ref="E48:J48" si="5">E50+E51+E52+E55</f>
        <v>42419.058437723441</v>
      </c>
      <c r="F48" s="24">
        <f t="shared" si="5"/>
        <v>46495.13492212948</v>
      </c>
      <c r="G48" s="24">
        <f t="shared" si="5"/>
        <v>50938.967228281123</v>
      </c>
      <c r="H48" s="24">
        <f t="shared" si="5"/>
        <v>66006.919143474486</v>
      </c>
      <c r="I48" s="24">
        <f t="shared" si="5"/>
        <v>80785.686033427904</v>
      </c>
      <c r="J48" s="24">
        <f t="shared" si="5"/>
        <v>130392.93172383105</v>
      </c>
      <c r="K48" s="5"/>
    </row>
    <row r="49" spans="1:11" x14ac:dyDescent="0.2">
      <c r="A49" s="5"/>
      <c r="B49" s="6" t="s">
        <v>65</v>
      </c>
      <c r="C49" s="6" t="s">
        <v>27</v>
      </c>
      <c r="D49" s="24" t="s">
        <v>24</v>
      </c>
      <c r="E49" s="24" t="s">
        <v>24</v>
      </c>
      <c r="F49" s="24" t="s">
        <v>24</v>
      </c>
      <c r="G49" s="24" t="s">
        <v>24</v>
      </c>
      <c r="H49" s="24" t="s">
        <v>24</v>
      </c>
      <c r="I49" s="24" t="s">
        <v>24</v>
      </c>
      <c r="J49" s="24" t="s">
        <v>24</v>
      </c>
      <c r="K49" s="5"/>
    </row>
    <row r="50" spans="1:11" x14ac:dyDescent="0.2">
      <c r="A50" s="5"/>
      <c r="B50" s="6" t="s">
        <v>65</v>
      </c>
      <c r="C50" s="6" t="s">
        <v>28</v>
      </c>
      <c r="D50" s="24">
        <v>1099.1516152196302</v>
      </c>
      <c r="E50" s="24">
        <v>1179.632505213468</v>
      </c>
      <c r="F50" s="24">
        <v>1078.2607301920891</v>
      </c>
      <c r="G50" s="24">
        <v>1393.6733621590013</v>
      </c>
      <c r="H50" s="24">
        <v>2321.9472018824922</v>
      </c>
      <c r="I50" s="24">
        <v>2416.6436958530317</v>
      </c>
      <c r="J50" s="24">
        <v>1729.2529381601469</v>
      </c>
      <c r="K50" s="5"/>
    </row>
    <row r="51" spans="1:11" x14ac:dyDescent="0.2">
      <c r="A51" s="5"/>
      <c r="B51" s="6" t="s">
        <v>65</v>
      </c>
      <c r="C51" s="6" t="s">
        <v>30</v>
      </c>
      <c r="D51" s="24">
        <v>0</v>
      </c>
      <c r="E51" s="24">
        <v>0</v>
      </c>
      <c r="F51" s="24">
        <v>0</v>
      </c>
      <c r="G51" s="24">
        <v>1.1787568437715832</v>
      </c>
      <c r="H51" s="24">
        <v>12.954924673285173</v>
      </c>
      <c r="I51" s="24">
        <v>18.954880223470685</v>
      </c>
      <c r="J51" s="24">
        <v>19.464963648965085</v>
      </c>
      <c r="K51" s="5"/>
    </row>
    <row r="52" spans="1:11" x14ac:dyDescent="0.2">
      <c r="A52" s="5"/>
      <c r="B52" s="6" t="s">
        <v>65</v>
      </c>
      <c r="C52" s="6" t="s">
        <v>165</v>
      </c>
      <c r="D52" s="24">
        <v>33259.169831935294</v>
      </c>
      <c r="E52" s="24">
        <v>41239.42593250997</v>
      </c>
      <c r="F52" s="24">
        <v>45416.874191937393</v>
      </c>
      <c r="G52" s="24">
        <v>49544.115109278348</v>
      </c>
      <c r="H52" s="24">
        <v>63672.017016918711</v>
      </c>
      <c r="I52" s="24">
        <v>76462.235783314347</v>
      </c>
      <c r="J52" s="24">
        <v>122731.99659589719</v>
      </c>
      <c r="K52" s="5"/>
    </row>
    <row r="53" spans="1:11" x14ac:dyDescent="0.2">
      <c r="A53" s="5"/>
      <c r="B53" s="6" t="s">
        <v>65</v>
      </c>
      <c r="C53" s="6" t="s">
        <v>33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5"/>
    </row>
    <row r="54" spans="1:11" x14ac:dyDescent="0.2">
      <c r="A54" s="5"/>
      <c r="B54" s="6" t="s">
        <v>65</v>
      </c>
      <c r="C54" s="6" t="s">
        <v>34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5"/>
    </row>
    <row r="55" spans="1:11" x14ac:dyDescent="0.2">
      <c r="A55" s="5"/>
      <c r="B55" s="6" t="s">
        <v>65</v>
      </c>
      <c r="C55" s="6" t="s">
        <v>35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1887.8516740370517</v>
      </c>
      <c r="J55" s="24">
        <v>5912.2172261247451</v>
      </c>
      <c r="K55" s="5"/>
    </row>
    <row r="56" spans="1:11" x14ac:dyDescent="0.2">
      <c r="A56" s="5"/>
      <c r="B56" s="6" t="s">
        <v>65</v>
      </c>
      <c r="C56" s="6" t="s">
        <v>37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5"/>
    </row>
    <row r="57" spans="1:11" x14ac:dyDescent="0.2">
      <c r="A57" s="5"/>
      <c r="B57" s="6" t="s">
        <v>65</v>
      </c>
      <c r="C57" s="6" t="s">
        <v>39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5"/>
    </row>
    <row r="58" spans="1:11" x14ac:dyDescent="0.2">
      <c r="A58" s="5"/>
      <c r="B58" s="6" t="s">
        <v>65</v>
      </c>
      <c r="C58" s="6" t="s">
        <v>41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5"/>
    </row>
    <row r="59" spans="1:11" x14ac:dyDescent="0.2">
      <c r="A59" s="5"/>
      <c r="B59" s="6" t="s">
        <v>65</v>
      </c>
      <c r="C59" s="6" t="s">
        <v>42</v>
      </c>
      <c r="D59" s="24">
        <v>0</v>
      </c>
      <c r="E59" s="24">
        <v>864.02670129442402</v>
      </c>
      <c r="F59" s="24">
        <v>942.91724295759423</v>
      </c>
      <c r="G59" s="24">
        <v>956.23695835223248</v>
      </c>
      <c r="H59" s="24">
        <v>1256.9335033628004</v>
      </c>
      <c r="I59" s="24">
        <v>1583.0032683807297</v>
      </c>
      <c r="J59" s="24">
        <v>1859.59152175183</v>
      </c>
      <c r="K59" s="5"/>
    </row>
    <row r="60" spans="1:11" x14ac:dyDescent="0.2">
      <c r="A60" s="5"/>
      <c r="B60" s="6" t="s">
        <v>65</v>
      </c>
      <c r="C60" s="6" t="s">
        <v>43</v>
      </c>
      <c r="D60" s="24" t="s">
        <v>24</v>
      </c>
      <c r="E60" s="24" t="s">
        <v>24</v>
      </c>
      <c r="F60" s="24" t="s">
        <v>24</v>
      </c>
      <c r="G60" s="24" t="s">
        <v>24</v>
      </c>
      <c r="H60" s="24" t="s">
        <v>24</v>
      </c>
      <c r="I60" s="24" t="s">
        <v>24</v>
      </c>
      <c r="J60" s="24" t="s">
        <v>24</v>
      </c>
      <c r="K60" s="5"/>
    </row>
    <row r="61" spans="1:11" x14ac:dyDescent="0.2">
      <c r="A61" s="5"/>
      <c r="B61" s="6" t="s">
        <v>65</v>
      </c>
      <c r="C61" s="6" t="s">
        <v>44</v>
      </c>
      <c r="D61" s="24" t="s">
        <v>24</v>
      </c>
      <c r="E61" s="24" t="s">
        <v>24</v>
      </c>
      <c r="F61" s="24" t="s">
        <v>24</v>
      </c>
      <c r="G61" s="24" t="s">
        <v>24</v>
      </c>
      <c r="H61" s="24" t="s">
        <v>24</v>
      </c>
      <c r="I61" s="24" t="s">
        <v>24</v>
      </c>
      <c r="J61" s="24" t="s">
        <v>24</v>
      </c>
      <c r="K61" s="5"/>
    </row>
    <row r="62" spans="1:11" x14ac:dyDescent="0.2">
      <c r="A62" s="5"/>
      <c r="B62" s="6" t="s">
        <v>65</v>
      </c>
      <c r="C62" s="6" t="s">
        <v>45</v>
      </c>
      <c r="D62" s="24">
        <v>0</v>
      </c>
      <c r="E62" s="24">
        <v>1311.8750622273972</v>
      </c>
      <c r="F62" s="24">
        <v>1294.5455744014976</v>
      </c>
      <c r="G62" s="24">
        <v>867.91501464184353</v>
      </c>
      <c r="H62" s="24">
        <v>1125.0989998179136</v>
      </c>
      <c r="I62" s="24">
        <v>1432.9992772714959</v>
      </c>
      <c r="J62" s="24">
        <v>1681.7441187250051</v>
      </c>
      <c r="K62" s="5"/>
    </row>
    <row r="63" spans="1:11" x14ac:dyDescent="0.2">
      <c r="A63" s="5"/>
      <c r="B63" s="6" t="s">
        <v>65</v>
      </c>
      <c r="C63" s="6" t="s">
        <v>46</v>
      </c>
      <c r="D63" s="24" t="s">
        <v>24</v>
      </c>
      <c r="E63" s="24" t="s">
        <v>24</v>
      </c>
      <c r="F63" s="24" t="s">
        <v>24</v>
      </c>
      <c r="G63" s="24" t="s">
        <v>24</v>
      </c>
      <c r="H63" s="24" t="s">
        <v>24</v>
      </c>
      <c r="I63" s="24" t="s">
        <v>24</v>
      </c>
      <c r="J63" s="24" t="s">
        <v>24</v>
      </c>
      <c r="K63" s="5"/>
    </row>
    <row r="64" spans="1:11" x14ac:dyDescent="0.2">
      <c r="A64" s="5"/>
      <c r="B64" s="6" t="s">
        <v>65</v>
      </c>
      <c r="C64" s="6" t="s">
        <v>47</v>
      </c>
      <c r="D64" s="24" t="s">
        <v>24</v>
      </c>
      <c r="E64" s="24" t="s">
        <v>24</v>
      </c>
      <c r="F64" s="24" t="s">
        <v>24</v>
      </c>
      <c r="G64" s="24" t="s">
        <v>24</v>
      </c>
      <c r="H64" s="24" t="s">
        <v>24</v>
      </c>
      <c r="I64" s="24" t="s">
        <v>24</v>
      </c>
      <c r="J64" s="24" t="s">
        <v>24</v>
      </c>
      <c r="K64" s="5"/>
    </row>
    <row r="65" spans="1:11" x14ac:dyDescent="0.2">
      <c r="A65" s="5"/>
      <c r="B65" s="6" t="s">
        <v>65</v>
      </c>
      <c r="C65" s="6" t="s">
        <v>48</v>
      </c>
      <c r="D65" s="24">
        <v>0</v>
      </c>
      <c r="E65" s="24">
        <v>18.643050048153231</v>
      </c>
      <c r="F65" s="24">
        <v>23.541588946080068</v>
      </c>
      <c r="G65" s="24">
        <v>42.612092849929482</v>
      </c>
      <c r="H65" s="24">
        <v>48.309067469991398</v>
      </c>
      <c r="I65" s="24">
        <v>50.74808893210254</v>
      </c>
      <c r="J65" s="24">
        <v>49.184539639495384</v>
      </c>
      <c r="K65" s="5"/>
    </row>
    <row r="66" spans="1:11" x14ac:dyDescent="0.2">
      <c r="A66" s="5"/>
      <c r="B66" s="6" t="s">
        <v>65</v>
      </c>
      <c r="C66" s="6" t="s">
        <v>50</v>
      </c>
      <c r="D66" s="24" t="s">
        <v>24</v>
      </c>
      <c r="E66" s="24" t="s">
        <v>24</v>
      </c>
      <c r="F66" s="24" t="s">
        <v>24</v>
      </c>
      <c r="G66" s="24" t="s">
        <v>24</v>
      </c>
      <c r="H66" s="24" t="s">
        <v>24</v>
      </c>
      <c r="I66" s="24" t="s">
        <v>24</v>
      </c>
      <c r="J66" s="24" t="s">
        <v>24</v>
      </c>
      <c r="K66" s="5"/>
    </row>
    <row r="67" spans="1:11" x14ac:dyDescent="0.2">
      <c r="A67" s="5"/>
      <c r="B67" s="6" t="s">
        <v>65</v>
      </c>
      <c r="C67" s="6" t="s">
        <v>51</v>
      </c>
      <c r="D67" s="24" t="s">
        <v>24</v>
      </c>
      <c r="E67" s="24" t="s">
        <v>24</v>
      </c>
      <c r="F67" s="24" t="s">
        <v>24</v>
      </c>
      <c r="G67" s="24" t="s">
        <v>24</v>
      </c>
      <c r="H67" s="24" t="s">
        <v>24</v>
      </c>
      <c r="I67" s="24" t="s">
        <v>24</v>
      </c>
      <c r="J67" s="24" t="s">
        <v>24</v>
      </c>
      <c r="K67" s="5"/>
    </row>
    <row r="68" spans="1:11" x14ac:dyDescent="0.2">
      <c r="A68" s="5"/>
      <c r="B68" s="6" t="s">
        <v>65</v>
      </c>
      <c r="C68" s="6" t="s">
        <v>52</v>
      </c>
      <c r="D68" s="24">
        <f t="shared" ref="D68:J68" si="6">+D70</f>
        <v>22133.148851057802</v>
      </c>
      <c r="E68" s="24">
        <f t="shared" si="6"/>
        <v>20647.084653648068</v>
      </c>
      <c r="F68" s="24">
        <f t="shared" si="6"/>
        <v>18527.896131894828</v>
      </c>
      <c r="G68" s="24">
        <f t="shared" si="6"/>
        <v>14817.183423268561</v>
      </c>
      <c r="H68" s="24">
        <f t="shared" si="6"/>
        <v>14675.702891328847</v>
      </c>
      <c r="I68" s="24">
        <f t="shared" si="6"/>
        <v>14520.835619239904</v>
      </c>
      <c r="J68" s="24">
        <f t="shared" si="6"/>
        <v>13374.166324415441</v>
      </c>
      <c r="K68" s="5"/>
    </row>
    <row r="69" spans="1:11" x14ac:dyDescent="0.2">
      <c r="A69" s="5"/>
      <c r="B69" s="6" t="s">
        <v>65</v>
      </c>
      <c r="C69" s="6" t="s">
        <v>53</v>
      </c>
      <c r="D69" s="24" t="s">
        <v>24</v>
      </c>
      <c r="E69" s="24" t="s">
        <v>24</v>
      </c>
      <c r="F69" s="24" t="s">
        <v>24</v>
      </c>
      <c r="G69" s="24" t="s">
        <v>24</v>
      </c>
      <c r="H69" s="24" t="s">
        <v>24</v>
      </c>
      <c r="I69" s="24" t="s">
        <v>24</v>
      </c>
      <c r="J69" s="24" t="s">
        <v>24</v>
      </c>
      <c r="K69" s="5"/>
    </row>
    <row r="70" spans="1:11" x14ac:dyDescent="0.2">
      <c r="A70" s="5"/>
      <c r="B70" s="6" t="s">
        <v>65</v>
      </c>
      <c r="C70" s="6" t="s">
        <v>54</v>
      </c>
      <c r="D70" s="24">
        <v>22133.148851057802</v>
      </c>
      <c r="E70" s="24">
        <v>20647.084653648068</v>
      </c>
      <c r="F70" s="24">
        <v>18527.896131894828</v>
      </c>
      <c r="G70" s="24">
        <v>14817.183423268561</v>
      </c>
      <c r="H70" s="24">
        <v>14675.702891328847</v>
      </c>
      <c r="I70" s="24">
        <v>14520.835619239904</v>
      </c>
      <c r="J70" s="24">
        <v>13374.166324415441</v>
      </c>
      <c r="K70" s="5"/>
    </row>
    <row r="71" spans="1:11" x14ac:dyDescent="0.2">
      <c r="A71" s="5"/>
      <c r="B71" s="6" t="s">
        <v>65</v>
      </c>
      <c r="C71" s="6" t="s">
        <v>55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5"/>
    </row>
    <row r="72" spans="1:11" x14ac:dyDescent="0.2">
      <c r="A72" s="5"/>
      <c r="B72" s="6" t="s">
        <v>70</v>
      </c>
      <c r="C72" s="6" t="s">
        <v>57</v>
      </c>
      <c r="D72" s="24">
        <f t="shared" ref="D72:J72" si="7">+D48</f>
        <v>34358.321447154922</v>
      </c>
      <c r="E72" s="24">
        <f t="shared" si="7"/>
        <v>42419.058437723441</v>
      </c>
      <c r="F72" s="24">
        <f t="shared" si="7"/>
        <v>46495.13492212948</v>
      </c>
      <c r="G72" s="24">
        <f t="shared" si="7"/>
        <v>50938.967228281123</v>
      </c>
      <c r="H72" s="24">
        <f t="shared" si="7"/>
        <v>66006.919143474486</v>
      </c>
      <c r="I72" s="24">
        <f t="shared" si="7"/>
        <v>80785.686033427904</v>
      </c>
      <c r="J72" s="24">
        <f t="shared" si="7"/>
        <v>130392.93172383105</v>
      </c>
      <c r="K72" s="5"/>
    </row>
    <row r="73" spans="1:11" x14ac:dyDescent="0.2">
      <c r="A73" s="5"/>
      <c r="B73" s="6" t="s">
        <v>70</v>
      </c>
      <c r="C73" s="6" t="s">
        <v>58</v>
      </c>
      <c r="D73" s="24">
        <v>2.5148552157760347</v>
      </c>
      <c r="E73" s="24">
        <v>2.8997047483932921</v>
      </c>
      <c r="F73" s="24">
        <v>6.1778608466199332</v>
      </c>
      <c r="G73" s="24">
        <v>4.5377463288215401</v>
      </c>
      <c r="H73" s="24">
        <v>3.4358501451308912</v>
      </c>
      <c r="I73" s="24">
        <v>2.1831837222193737</v>
      </c>
      <c r="J73" s="24">
        <v>3</v>
      </c>
      <c r="K73" s="5"/>
    </row>
    <row r="74" spans="1:11" x14ac:dyDescent="0.2">
      <c r="A74" s="5"/>
      <c r="B74" s="6" t="s">
        <v>70</v>
      </c>
      <c r="C74" s="6" t="s">
        <v>59</v>
      </c>
      <c r="D74" s="24">
        <v>0</v>
      </c>
      <c r="E74" s="24">
        <v>7115.8471935025009</v>
      </c>
      <c r="F74" s="24">
        <v>7063.4554333160522</v>
      </c>
      <c r="G74" s="24">
        <v>6553.0097590630239</v>
      </c>
      <c r="H74" s="24">
        <v>7371.9418570612734</v>
      </c>
      <c r="I74" s="24">
        <v>8400.4431704516646</v>
      </c>
      <c r="J74" s="24">
        <v>8977.065834530682</v>
      </c>
      <c r="K74" s="5"/>
    </row>
    <row r="75" spans="1:11" x14ac:dyDescent="0.2">
      <c r="A75" s="5"/>
      <c r="B75" s="6" t="s">
        <v>70</v>
      </c>
      <c r="C75" s="6" t="s">
        <v>61</v>
      </c>
      <c r="D75" s="24">
        <v>0</v>
      </c>
      <c r="E75" s="24">
        <v>713.22529324505797</v>
      </c>
      <c r="F75" s="24">
        <v>689.97812605215029</v>
      </c>
      <c r="G75" s="24">
        <v>398.54999263090627</v>
      </c>
      <c r="H75" s="24">
        <v>529.3811561833221</v>
      </c>
      <c r="I75" s="24">
        <v>755.09455889039771</v>
      </c>
      <c r="J75" s="24">
        <v>915.35625204876146</v>
      </c>
      <c r="K75" s="5"/>
    </row>
    <row r="76" spans="1:11" x14ac:dyDescent="0.2">
      <c r="A76" s="5"/>
      <c r="B76" s="6" t="s">
        <v>70</v>
      </c>
      <c r="C76" s="6" t="s">
        <v>63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5"/>
    </row>
    <row r="77" spans="1:11" x14ac:dyDescent="0.2">
      <c r="A77" s="5"/>
      <c r="B77" s="6" t="s">
        <v>71</v>
      </c>
      <c r="C77" s="6" t="s">
        <v>72</v>
      </c>
      <c r="D77" s="24">
        <v>0.21229700000000001</v>
      </c>
      <c r="E77" s="24">
        <v>0.23457599999999998</v>
      </c>
      <c r="F77" s="24">
        <v>0.23746800000000001</v>
      </c>
      <c r="G77" s="24">
        <v>0.22555800000000001</v>
      </c>
      <c r="H77" s="24">
        <v>0.24716099999999999</v>
      </c>
      <c r="I77" s="24">
        <v>8.6155999999999983E-2</v>
      </c>
      <c r="J77" s="24">
        <f>320884/1000000</f>
        <v>0.320884</v>
      </c>
      <c r="K77" s="5"/>
    </row>
    <row r="78" spans="1:11" x14ac:dyDescent="0.2">
      <c r="A78" s="5"/>
      <c r="B78" s="6" t="s">
        <v>73</v>
      </c>
      <c r="C78" s="6" t="s">
        <v>72</v>
      </c>
      <c r="D78" s="24">
        <v>321040.87650419015</v>
      </c>
      <c r="E78" s="24">
        <v>328798.22841219342</v>
      </c>
      <c r="F78" s="24">
        <v>360251.10281394835</v>
      </c>
      <c r="G78" s="24">
        <v>439098.64051651955</v>
      </c>
      <c r="H78" s="24">
        <v>473407.55927983584</v>
      </c>
      <c r="I78" s="24">
        <v>179471.93473640547</v>
      </c>
      <c r="J78" s="24">
        <f>(4039203838174820/1000000)/J6</f>
        <v>550659.43776486011</v>
      </c>
      <c r="K78" s="5"/>
    </row>
    <row r="79" spans="1:11" x14ac:dyDescent="0.2">
      <c r="A79" s="5"/>
      <c r="B79" s="6" t="s">
        <v>74</v>
      </c>
      <c r="C79" s="6" t="s">
        <v>75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5"/>
    </row>
    <row r="80" spans="1:11" x14ac:dyDescent="0.2">
      <c r="A80" s="5"/>
      <c r="B80" s="6" t="s">
        <v>74</v>
      </c>
      <c r="C80" s="6" t="s">
        <v>77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5"/>
    </row>
    <row r="81" spans="1:11" x14ac:dyDescent="0.2">
      <c r="A81" s="5"/>
      <c r="B81" s="6" t="s">
        <v>78</v>
      </c>
      <c r="C81" s="6" t="s">
        <v>75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5"/>
    </row>
    <row r="82" spans="1:11" x14ac:dyDescent="0.2">
      <c r="A82" s="5"/>
      <c r="B82" s="6" t="s">
        <v>78</v>
      </c>
      <c r="C82" s="6" t="s">
        <v>77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5"/>
    </row>
    <row r="85" spans="1:11" ht="15" x14ac:dyDescent="0.25">
      <c r="C85"/>
      <c r="D85" s="27"/>
      <c r="E85" s="27"/>
      <c r="F85" s="27"/>
      <c r="G85" s="27"/>
      <c r="H85" s="27"/>
      <c r="I85" s="27"/>
      <c r="J85" s="27"/>
    </row>
    <row r="86" spans="1:11" ht="15" x14ac:dyDescent="0.25">
      <c r="C86"/>
      <c r="D86" s="27"/>
      <c r="E86" s="27"/>
      <c r="F86" s="27"/>
      <c r="G86" s="27"/>
      <c r="H86" s="27"/>
      <c r="I86" s="27"/>
      <c r="J86" s="27"/>
    </row>
    <row r="87" spans="1:11" ht="15" x14ac:dyDescent="0.25">
      <c r="C87"/>
      <c r="D87" s="27"/>
      <c r="E87" s="27"/>
      <c r="F87" s="27"/>
      <c r="G87" s="27"/>
      <c r="H87" s="27"/>
      <c r="I87" s="27"/>
      <c r="J87" s="27"/>
    </row>
    <row r="88" spans="1:11" ht="15" x14ac:dyDescent="0.25">
      <c r="C88"/>
      <c r="D88" s="27"/>
      <c r="E88" s="27"/>
      <c r="F88" s="27"/>
      <c r="G88" s="27"/>
      <c r="H88" s="27"/>
      <c r="I88" s="27"/>
      <c r="J88" s="27"/>
    </row>
    <row r="89" spans="1:11" ht="15" x14ac:dyDescent="0.25">
      <c r="C89"/>
      <c r="D89" s="27"/>
      <c r="E89" s="27"/>
      <c r="F89" s="27"/>
      <c r="G89" s="27"/>
      <c r="H89" s="27"/>
      <c r="I89" s="27"/>
      <c r="J89" s="27"/>
    </row>
    <row r="90" spans="1:11" ht="15" x14ac:dyDescent="0.25">
      <c r="C90"/>
      <c r="D90" s="27"/>
      <c r="E90" s="27"/>
      <c r="F90" s="27"/>
      <c r="G90" s="27"/>
      <c r="H90" s="27"/>
      <c r="I90" s="27"/>
      <c r="J90" s="27"/>
    </row>
    <row r="91" spans="1:11" ht="15" x14ac:dyDescent="0.25">
      <c r="C91"/>
      <c r="D91" s="27"/>
      <c r="E91" s="27"/>
      <c r="F91" s="27"/>
      <c r="G91" s="27"/>
      <c r="H91" s="27"/>
      <c r="I91" s="27"/>
      <c r="J91" s="27"/>
    </row>
    <row r="92" spans="1:11" ht="15" x14ac:dyDescent="0.25">
      <c r="C92"/>
      <c r="D92" s="27"/>
      <c r="E92" s="27"/>
      <c r="F92" s="27"/>
      <c r="G92" s="27"/>
      <c r="H92" s="27"/>
      <c r="I92" s="27"/>
      <c r="J92" s="27"/>
    </row>
    <row r="93" spans="1:11" ht="15" x14ac:dyDescent="0.25">
      <c r="C93"/>
      <c r="D93" s="27"/>
      <c r="E93" s="27"/>
      <c r="F93" s="27"/>
      <c r="G93" s="27"/>
      <c r="H93" s="27"/>
      <c r="I93" s="27"/>
      <c r="J93" s="27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0E506-91AC-4C04-8279-C848FB57FDBD}">
  <dimension ref="A1:K85"/>
  <sheetViews>
    <sheetView showGridLines="0" topLeftCell="A5" zoomScale="85" zoomScaleNormal="85" workbookViewId="0">
      <selection activeCell="M26" sqref="M26"/>
    </sheetView>
  </sheetViews>
  <sheetFormatPr baseColWidth="10" defaultColWidth="10.7109375" defaultRowHeight="13.5" customHeight="1" x14ac:dyDescent="0.2"/>
  <cols>
    <col min="1" max="1" width="9.42578125" style="4" customWidth="1"/>
    <col min="2" max="2" width="91.140625" style="35" customWidth="1"/>
    <col min="3" max="3" width="87" style="35" customWidth="1"/>
    <col min="4" max="8" width="13.7109375" style="28" bestFit="1" customWidth="1"/>
    <col min="9" max="10" width="14.7109375" style="28" bestFit="1" customWidth="1"/>
    <col min="11" max="11" width="28.85546875" style="4" customWidth="1"/>
    <col min="12" max="16384" width="10.7109375" style="4"/>
  </cols>
  <sheetData>
    <row r="1" spans="1:11" ht="13.5" customHeight="1" x14ac:dyDescent="0.2">
      <c r="A1" s="3" t="s">
        <v>0</v>
      </c>
      <c r="B1" s="3" t="s">
        <v>1</v>
      </c>
      <c r="C1" s="3" t="s">
        <v>2</v>
      </c>
      <c r="D1" s="23">
        <v>2017</v>
      </c>
      <c r="E1" s="23">
        <v>2018</v>
      </c>
      <c r="F1" s="23">
        <v>2019</v>
      </c>
      <c r="G1" s="23">
        <v>2020</v>
      </c>
      <c r="H1" s="23">
        <v>2021</v>
      </c>
      <c r="I1" s="23">
        <v>2022</v>
      </c>
      <c r="J1" s="23">
        <v>2023</v>
      </c>
      <c r="K1" s="7" t="s">
        <v>3</v>
      </c>
    </row>
    <row r="2" spans="1:11" ht="13.5" customHeight="1" x14ac:dyDescent="0.2">
      <c r="A2" s="5"/>
      <c r="B2" s="6" t="s">
        <v>4</v>
      </c>
      <c r="C2" s="6" t="s">
        <v>5</v>
      </c>
      <c r="D2" s="24">
        <v>30.973991999999999</v>
      </c>
      <c r="E2" s="24">
        <v>31.56213</v>
      </c>
      <c r="F2" s="24">
        <v>32.131399999999999</v>
      </c>
      <c r="G2" s="24">
        <v>32.625948000000001</v>
      </c>
      <c r="H2" s="24">
        <v>33.035303999999996</v>
      </c>
      <c r="I2" s="24">
        <v>33.396698000000001</v>
      </c>
      <c r="J2" s="24">
        <v>33.725844000000002</v>
      </c>
      <c r="K2" s="5"/>
    </row>
    <row r="3" spans="1:11" ht="13.5" customHeight="1" x14ac:dyDescent="0.2">
      <c r="A3" s="5"/>
      <c r="B3" s="6" t="s">
        <v>4</v>
      </c>
      <c r="C3" s="6" t="s">
        <v>6</v>
      </c>
      <c r="D3" s="24">
        <v>22.800343999999999</v>
      </c>
      <c r="E3" s="24">
        <v>23.360799</v>
      </c>
      <c r="F3" s="24">
        <v>23.949283999999999</v>
      </c>
      <c r="G3" s="24">
        <v>24.420755</v>
      </c>
      <c r="H3" s="24">
        <v>24.838163000000002</v>
      </c>
      <c r="I3" s="24">
        <v>25.194383999999999</v>
      </c>
      <c r="J3" s="24">
        <v>25.530021999999999</v>
      </c>
      <c r="K3" s="5"/>
    </row>
    <row r="4" spans="1:11" ht="13.5" customHeight="1" x14ac:dyDescent="0.2">
      <c r="A4" s="5"/>
      <c r="B4" s="6" t="s">
        <v>4</v>
      </c>
      <c r="C4" s="6" t="s">
        <v>7</v>
      </c>
      <c r="D4" s="24">
        <v>216786</v>
      </c>
      <c r="E4" s="24">
        <v>227646</v>
      </c>
      <c r="F4" s="24">
        <v>233106</v>
      </c>
      <c r="G4" s="24">
        <v>206196</v>
      </c>
      <c r="H4" s="24">
        <v>226305</v>
      </c>
      <c r="I4" s="24">
        <v>244464</v>
      </c>
      <c r="J4" s="24">
        <v>267347</v>
      </c>
      <c r="K4" s="5"/>
    </row>
    <row r="5" spans="1:11" ht="13.5" customHeight="1" x14ac:dyDescent="0.2">
      <c r="A5" s="5"/>
      <c r="B5" s="6" t="s">
        <v>4</v>
      </c>
      <c r="C5" s="6" t="s">
        <v>9</v>
      </c>
      <c r="D5" s="30">
        <v>1.36</v>
      </c>
      <c r="E5" s="30">
        <v>2.19</v>
      </c>
      <c r="F5" s="30">
        <v>1.9</v>
      </c>
      <c r="G5" s="30">
        <v>1.97</v>
      </c>
      <c r="H5" s="30">
        <v>6.43</v>
      </c>
      <c r="I5" s="30">
        <v>8.4600000000000009</v>
      </c>
      <c r="J5" s="30">
        <v>3.24</v>
      </c>
      <c r="K5" s="5"/>
    </row>
    <row r="6" spans="1:11" ht="13.5" customHeight="1" x14ac:dyDescent="0.2">
      <c r="A6" s="5"/>
      <c r="B6" s="6" t="s">
        <v>4</v>
      </c>
      <c r="C6" s="6" t="s">
        <v>11</v>
      </c>
      <c r="D6" s="30">
        <v>3.2414999999999998</v>
      </c>
      <c r="E6" s="30">
        <v>3.3740000000000001</v>
      </c>
      <c r="F6" s="30">
        <v>3.3140000000000001</v>
      </c>
      <c r="G6" s="30">
        <v>3.621</v>
      </c>
      <c r="H6" s="30">
        <v>3.9864999999999999</v>
      </c>
      <c r="I6" s="30">
        <v>3.8140000000000001</v>
      </c>
      <c r="J6" s="30">
        <v>3.7090000000000001</v>
      </c>
      <c r="K6" s="5"/>
    </row>
    <row r="7" spans="1:11" ht="13.5" customHeight="1" x14ac:dyDescent="0.2">
      <c r="A7" s="5"/>
      <c r="B7" s="6" t="s">
        <v>13</v>
      </c>
      <c r="C7" s="6" t="s">
        <v>14</v>
      </c>
      <c r="D7" s="24">
        <v>14245.957558537715</v>
      </c>
      <c r="E7" s="24">
        <v>14753.264409602845</v>
      </c>
      <c r="F7" s="24">
        <v>15730.022744115871</v>
      </c>
      <c r="G7" s="24">
        <v>19766.952573598453</v>
      </c>
      <c r="H7" s="24">
        <v>20834.800517496551</v>
      </c>
      <c r="I7" s="24">
        <v>20946.6298377032</v>
      </c>
      <c r="J7" s="24">
        <v>20328.673488810997</v>
      </c>
      <c r="K7" s="5"/>
    </row>
    <row r="8" spans="1:11" ht="13.5" customHeight="1" x14ac:dyDescent="0.2">
      <c r="A8" s="5"/>
      <c r="B8" s="6" t="s">
        <v>13</v>
      </c>
      <c r="C8" s="6" t="s">
        <v>15</v>
      </c>
      <c r="D8" s="24">
        <v>50442.187678028691</v>
      </c>
      <c r="E8" s="24">
        <v>53474.609162866043</v>
      </c>
      <c r="F8" s="24">
        <v>59460.555505461678</v>
      </c>
      <c r="G8" s="24">
        <v>77750.642281273118</v>
      </c>
      <c r="H8" s="24">
        <v>75496.447788435966</v>
      </c>
      <c r="I8" s="24">
        <v>76078.651261215142</v>
      </c>
      <c r="J8" s="24">
        <v>67700.350687196798</v>
      </c>
      <c r="K8" s="5"/>
    </row>
    <row r="9" spans="1:11" ht="13.5" customHeight="1" x14ac:dyDescent="0.2">
      <c r="A9" s="5"/>
      <c r="B9" s="6" t="s">
        <v>16</v>
      </c>
      <c r="C9" s="6" t="s">
        <v>17</v>
      </c>
      <c r="D9" s="24">
        <v>16</v>
      </c>
      <c r="E9" s="24">
        <v>16</v>
      </c>
      <c r="F9" s="24">
        <v>16</v>
      </c>
      <c r="G9" s="24">
        <v>16</v>
      </c>
      <c r="H9" s="24">
        <v>16</v>
      </c>
      <c r="I9" s="24">
        <v>17</v>
      </c>
      <c r="J9" s="24">
        <v>17</v>
      </c>
      <c r="K9" s="5"/>
    </row>
    <row r="10" spans="1:11" ht="13.5" customHeight="1" x14ac:dyDescent="0.2">
      <c r="A10" s="5"/>
      <c r="B10" s="6" t="s">
        <v>16</v>
      </c>
      <c r="C10" s="6" t="s">
        <v>18</v>
      </c>
      <c r="D10" s="24">
        <v>2076</v>
      </c>
      <c r="E10" s="24">
        <v>2032</v>
      </c>
      <c r="F10" s="24">
        <v>1911</v>
      </c>
      <c r="G10" s="24">
        <v>1805</v>
      </c>
      <c r="H10" s="24">
        <v>1636</v>
      </c>
      <c r="I10" s="24">
        <v>1580</v>
      </c>
      <c r="J10" s="24">
        <v>1495</v>
      </c>
      <c r="K10" s="5"/>
    </row>
    <row r="11" spans="1:11" ht="13.5" customHeight="1" x14ac:dyDescent="0.2">
      <c r="A11" s="5"/>
      <c r="B11" s="6" t="s">
        <v>16</v>
      </c>
      <c r="C11" s="6" t="s">
        <v>19</v>
      </c>
      <c r="D11" s="24">
        <v>5</v>
      </c>
      <c r="E11" s="24">
        <v>4</v>
      </c>
      <c r="F11" s="24">
        <v>4</v>
      </c>
      <c r="G11" s="24">
        <v>4</v>
      </c>
      <c r="H11" s="24">
        <v>4</v>
      </c>
      <c r="I11" s="24">
        <v>4</v>
      </c>
      <c r="J11" s="24">
        <v>4</v>
      </c>
      <c r="K11" s="5"/>
    </row>
    <row r="12" spans="1:11" ht="13.5" customHeight="1" x14ac:dyDescent="0.2">
      <c r="A12" s="5"/>
      <c r="B12" s="6" t="s">
        <v>16</v>
      </c>
      <c r="C12" s="6" t="s">
        <v>20</v>
      </c>
      <c r="D12" s="24">
        <v>31</v>
      </c>
      <c r="E12" s="24">
        <v>31</v>
      </c>
      <c r="F12" s="24">
        <v>31</v>
      </c>
      <c r="G12" s="24">
        <v>31</v>
      </c>
      <c r="H12" s="24">
        <v>30</v>
      </c>
      <c r="I12" s="24">
        <f>9+12+6+2+1</f>
        <v>30</v>
      </c>
      <c r="J12" s="24">
        <f>9+12+5+2+1</f>
        <v>29</v>
      </c>
      <c r="K12" s="5"/>
    </row>
    <row r="13" spans="1:11" ht="13.5" customHeight="1" x14ac:dyDescent="0.2">
      <c r="A13" s="5"/>
      <c r="B13" s="6" t="s">
        <v>21</v>
      </c>
      <c r="C13" s="6" t="s">
        <v>22</v>
      </c>
      <c r="D13" s="24">
        <f>D16+D23+D24+D27+D30+D33</f>
        <v>661.46441100000004</v>
      </c>
      <c r="E13" s="24">
        <f t="shared" ref="E13:J13" si="0">E16+E23+E24+E27+E30+E33</f>
        <v>804.41524300000015</v>
      </c>
      <c r="F13" s="24">
        <f t="shared" si="0"/>
        <v>1060.8707879999999</v>
      </c>
      <c r="G13" s="24">
        <f t="shared" si="0"/>
        <v>1173.6116259999999</v>
      </c>
      <c r="H13" s="24">
        <f t="shared" si="0"/>
        <v>1947.832478</v>
      </c>
      <c r="I13" s="24">
        <f t="shared" si="0"/>
        <v>3297.9273669999998</v>
      </c>
      <c r="J13" s="24">
        <f t="shared" si="0"/>
        <v>5646.3607910000001</v>
      </c>
      <c r="K13" s="5"/>
    </row>
    <row r="14" spans="1:11" ht="13.5" customHeight="1" x14ac:dyDescent="0.2">
      <c r="A14" s="5"/>
      <c r="B14" s="6" t="s">
        <v>21</v>
      </c>
      <c r="C14" s="6" t="s">
        <v>23</v>
      </c>
      <c r="D14" s="24"/>
      <c r="E14" s="24"/>
      <c r="F14" s="24"/>
      <c r="G14" s="24"/>
      <c r="H14" s="24"/>
      <c r="I14" s="24"/>
      <c r="J14" s="24"/>
      <c r="K14" s="5"/>
    </row>
    <row r="15" spans="1:11" ht="13.5" customHeight="1" x14ac:dyDescent="0.2">
      <c r="A15" s="5"/>
      <c r="B15" s="6" t="s">
        <v>21</v>
      </c>
      <c r="C15" s="6" t="s">
        <v>25</v>
      </c>
      <c r="D15" s="24"/>
      <c r="E15" s="24"/>
      <c r="F15" s="24"/>
      <c r="G15" s="24"/>
      <c r="H15" s="24"/>
      <c r="I15" s="24"/>
      <c r="J15" s="24"/>
      <c r="K15" s="5"/>
    </row>
    <row r="16" spans="1:11" ht="13.5" customHeight="1" x14ac:dyDescent="0.2">
      <c r="A16" s="5"/>
      <c r="B16" s="6" t="s">
        <v>21</v>
      </c>
      <c r="C16" s="6" t="s">
        <v>26</v>
      </c>
      <c r="D16" s="24">
        <f>D17+D18+D19+D20+D21+D22</f>
        <v>246.11807499999998</v>
      </c>
      <c r="E16" s="24">
        <f t="shared" ref="E16:J16" si="1">E17+E18+E19+E20+E21+E22</f>
        <v>309.64867900000002</v>
      </c>
      <c r="F16" s="24">
        <f t="shared" si="1"/>
        <v>435.04860900000006</v>
      </c>
      <c r="G16" s="24">
        <f t="shared" si="1"/>
        <v>664.48888799999997</v>
      </c>
      <c r="H16" s="24">
        <f t="shared" si="1"/>
        <v>1228.6424509999999</v>
      </c>
      <c r="I16" s="24">
        <f t="shared" si="1"/>
        <v>2261.510284</v>
      </c>
      <c r="J16" s="24">
        <f t="shared" si="1"/>
        <v>4361.4285140000002</v>
      </c>
      <c r="K16" s="5"/>
    </row>
    <row r="17" spans="1:11" ht="13.5" customHeight="1" x14ac:dyDescent="0.2">
      <c r="A17" s="5"/>
      <c r="B17" s="6" t="s">
        <v>21</v>
      </c>
      <c r="C17" s="6" t="s">
        <v>27</v>
      </c>
      <c r="D17" s="24">
        <v>224.03927199999998</v>
      </c>
      <c r="E17" s="24">
        <v>279.30981199999997</v>
      </c>
      <c r="F17" s="24">
        <v>393.17158900000004</v>
      </c>
      <c r="G17" s="24">
        <v>586.90886399999999</v>
      </c>
      <c r="H17" s="24">
        <v>1066.89265</v>
      </c>
      <c r="I17" s="24">
        <v>1954.407972</v>
      </c>
      <c r="J17" s="24">
        <v>3651.4023420000003</v>
      </c>
      <c r="K17" s="5"/>
    </row>
    <row r="18" spans="1:11" ht="13.5" customHeight="1" x14ac:dyDescent="0.2">
      <c r="A18" s="5"/>
      <c r="B18" s="6" t="s">
        <v>21</v>
      </c>
      <c r="C18" s="6" t="s">
        <v>166</v>
      </c>
      <c r="D18" s="24">
        <v>18.645655999999999</v>
      </c>
      <c r="E18" s="24">
        <v>23.314336000000001</v>
      </c>
      <c r="F18" s="24">
        <v>29.862406</v>
      </c>
      <c r="G18" s="24">
        <v>47.555183999999997</v>
      </c>
      <c r="H18" s="24">
        <v>42.774614</v>
      </c>
      <c r="I18" s="24">
        <v>44.165165999999999</v>
      </c>
      <c r="J18" s="24">
        <v>43.486702000000001</v>
      </c>
      <c r="K18" s="5"/>
    </row>
    <row r="19" spans="1:11" ht="13.5" customHeight="1" x14ac:dyDescent="0.2">
      <c r="A19" s="5"/>
      <c r="B19" s="6" t="s">
        <v>21</v>
      </c>
      <c r="C19" s="6" t="s">
        <v>167</v>
      </c>
      <c r="D19" s="24">
        <v>1.236345</v>
      </c>
      <c r="E19" s="24">
        <v>2.6568269999999998</v>
      </c>
      <c r="F19" s="24">
        <v>5.0465970000000002</v>
      </c>
      <c r="G19" s="24">
        <v>12.959979000000001</v>
      </c>
      <c r="H19" s="24">
        <v>61.164920000000002</v>
      </c>
      <c r="I19" s="24">
        <v>105.81219299999999</v>
      </c>
      <c r="J19" s="24">
        <v>148.623413</v>
      </c>
      <c r="K19" s="5"/>
    </row>
    <row r="20" spans="1:11" ht="13.5" customHeight="1" x14ac:dyDescent="0.2">
      <c r="A20" s="5"/>
      <c r="B20" s="6" t="s">
        <v>21</v>
      </c>
      <c r="C20" s="6" t="s">
        <v>168</v>
      </c>
      <c r="D20" s="24"/>
      <c r="E20" s="24"/>
      <c r="F20" s="24">
        <v>4.2755999999999995E-2</v>
      </c>
      <c r="G20" s="24">
        <v>9.2783730000000002</v>
      </c>
      <c r="H20" s="24">
        <v>48.891908000000001</v>
      </c>
      <c r="I20" s="24">
        <v>150.26154500000001</v>
      </c>
      <c r="J20" s="24">
        <v>510.00120099999998</v>
      </c>
      <c r="K20" s="5"/>
    </row>
    <row r="21" spans="1:11" ht="13.5" customHeight="1" x14ac:dyDescent="0.2">
      <c r="A21" s="5"/>
      <c r="B21" s="6" t="s">
        <v>21</v>
      </c>
      <c r="C21" s="6" t="s">
        <v>169</v>
      </c>
      <c r="D21" s="24">
        <v>2.1968019999999999</v>
      </c>
      <c r="E21" s="24">
        <v>4.3677039999999998</v>
      </c>
      <c r="F21" s="24">
        <v>6.9252610000000008</v>
      </c>
      <c r="G21" s="24">
        <v>7.7864879999999994</v>
      </c>
      <c r="H21" s="24">
        <v>8.9183589999999988</v>
      </c>
      <c r="I21" s="24">
        <v>6.8634079999999997</v>
      </c>
      <c r="J21" s="24">
        <v>7.9148559999999994</v>
      </c>
      <c r="K21" s="5"/>
    </row>
    <row r="22" spans="1:11" ht="13.5" customHeight="1" x14ac:dyDescent="0.2">
      <c r="A22" s="5"/>
      <c r="B22" s="6" t="s">
        <v>21</v>
      </c>
      <c r="C22" s="6" t="s">
        <v>39</v>
      </c>
      <c r="D22" s="24"/>
      <c r="E22" s="24"/>
      <c r="F22" s="24"/>
      <c r="G22" s="24"/>
      <c r="H22" s="24"/>
      <c r="I22" s="24"/>
      <c r="J22" s="24"/>
      <c r="K22" s="5"/>
    </row>
    <row r="23" spans="1:11" ht="13.5" customHeight="1" x14ac:dyDescent="0.2">
      <c r="A23" s="5"/>
      <c r="B23" s="6" t="s">
        <v>21</v>
      </c>
      <c r="C23" s="6" t="s">
        <v>41</v>
      </c>
      <c r="D23" s="24">
        <v>19.114399000000002</v>
      </c>
      <c r="E23" s="24">
        <v>19.169582999999999</v>
      </c>
      <c r="F23" s="24">
        <v>52.636299000000001</v>
      </c>
      <c r="G23" s="24">
        <v>50.222304000000001</v>
      </c>
      <c r="H23" s="24">
        <v>49.229259999999996</v>
      </c>
      <c r="I23" s="24">
        <v>52.200896</v>
      </c>
      <c r="J23" s="24">
        <v>56.239637000000009</v>
      </c>
      <c r="K23" s="5"/>
    </row>
    <row r="24" spans="1:11" ht="13.5" customHeight="1" x14ac:dyDescent="0.2">
      <c r="A24" s="5"/>
      <c r="B24" s="6" t="s">
        <v>21</v>
      </c>
      <c r="C24" s="6" t="s">
        <v>42</v>
      </c>
      <c r="D24" s="24">
        <v>198.77623200000002</v>
      </c>
      <c r="E24" s="24">
        <v>253.00376500000004</v>
      </c>
      <c r="F24" s="24">
        <v>317.745881</v>
      </c>
      <c r="G24" s="24">
        <v>296.06517299999996</v>
      </c>
      <c r="H24" s="24">
        <v>450.99834000000004</v>
      </c>
      <c r="I24" s="24">
        <v>637.72155399999997</v>
      </c>
      <c r="J24" s="24">
        <v>795.88323799999989</v>
      </c>
      <c r="K24" s="5"/>
    </row>
    <row r="25" spans="1:11" ht="13.5" customHeight="1" x14ac:dyDescent="0.2">
      <c r="A25" s="5"/>
      <c r="B25" s="6" t="s">
        <v>21</v>
      </c>
      <c r="C25" s="6" t="s">
        <v>43</v>
      </c>
      <c r="D25" s="24"/>
      <c r="E25" s="24"/>
      <c r="F25" s="24"/>
      <c r="G25" s="24"/>
      <c r="H25" s="24"/>
      <c r="I25" s="24"/>
      <c r="J25" s="24"/>
      <c r="K25" s="5"/>
    </row>
    <row r="26" spans="1:11" ht="13.5" customHeight="1" x14ac:dyDescent="0.2">
      <c r="A26" s="5"/>
      <c r="B26" s="6" t="s">
        <v>21</v>
      </c>
      <c r="C26" s="6" t="s">
        <v>44</v>
      </c>
      <c r="D26" s="24"/>
      <c r="E26" s="24"/>
      <c r="F26" s="24"/>
      <c r="G26" s="24"/>
      <c r="H26" s="24"/>
      <c r="I26" s="24"/>
      <c r="J26" s="24"/>
      <c r="K26" s="5"/>
    </row>
    <row r="27" spans="1:11" ht="13.5" customHeight="1" x14ac:dyDescent="0.2">
      <c r="A27" s="5"/>
      <c r="B27" s="6" t="s">
        <v>21</v>
      </c>
      <c r="C27" s="6" t="s">
        <v>45</v>
      </c>
      <c r="D27" s="24">
        <v>167.90173100000001</v>
      </c>
      <c r="E27" s="24">
        <v>196.05906100000001</v>
      </c>
      <c r="F27" s="24">
        <v>232.791729</v>
      </c>
      <c r="G27" s="24">
        <v>152.57087199999998</v>
      </c>
      <c r="H27" s="24">
        <v>210.92131899999998</v>
      </c>
      <c r="I27" s="24">
        <v>338.94757899999991</v>
      </c>
      <c r="J27" s="24">
        <v>425.90412500000002</v>
      </c>
      <c r="K27" s="5"/>
    </row>
    <row r="28" spans="1:11" ht="13.5" customHeight="1" x14ac:dyDescent="0.2">
      <c r="A28" s="5"/>
      <c r="B28" s="6" t="s">
        <v>21</v>
      </c>
      <c r="C28" s="6" t="s">
        <v>46</v>
      </c>
      <c r="D28" s="24"/>
      <c r="E28" s="24"/>
      <c r="F28" s="24"/>
      <c r="G28" s="24"/>
      <c r="H28" s="24"/>
      <c r="I28" s="24"/>
      <c r="J28" s="24"/>
      <c r="K28" s="5"/>
    </row>
    <row r="29" spans="1:11" ht="13.5" customHeight="1" x14ac:dyDescent="0.2">
      <c r="A29" s="5"/>
      <c r="B29" s="6" t="s">
        <v>21</v>
      </c>
      <c r="C29" s="6" t="s">
        <v>47</v>
      </c>
      <c r="D29" s="24"/>
      <c r="E29" s="24"/>
      <c r="F29" s="24"/>
      <c r="G29" s="24"/>
      <c r="H29" s="24"/>
      <c r="I29" s="24"/>
      <c r="J29" s="24"/>
      <c r="K29" s="5"/>
    </row>
    <row r="30" spans="1:11" ht="13.5" customHeight="1" x14ac:dyDescent="0.2">
      <c r="A30" s="5"/>
      <c r="B30" s="6" t="s">
        <v>21</v>
      </c>
      <c r="C30" s="6" t="s">
        <v>48</v>
      </c>
      <c r="D30" s="24"/>
      <c r="E30" s="24"/>
      <c r="F30" s="24"/>
      <c r="G30" s="24"/>
      <c r="H30" s="24"/>
      <c r="I30" s="24"/>
      <c r="J30" s="24"/>
      <c r="K30" s="5"/>
    </row>
    <row r="31" spans="1:11" ht="13.5" customHeight="1" x14ac:dyDescent="0.2">
      <c r="A31" s="5"/>
      <c r="B31" s="6" t="s">
        <v>21</v>
      </c>
      <c r="C31" s="6" t="s">
        <v>50</v>
      </c>
      <c r="D31" s="24"/>
      <c r="E31" s="24"/>
      <c r="F31" s="24"/>
      <c r="G31" s="24"/>
      <c r="H31" s="24"/>
      <c r="I31" s="24"/>
      <c r="J31" s="24"/>
      <c r="K31" s="5"/>
    </row>
    <row r="32" spans="1:11" ht="13.5" customHeight="1" x14ac:dyDescent="0.2">
      <c r="A32" s="5"/>
      <c r="B32" s="6" t="s">
        <v>21</v>
      </c>
      <c r="C32" s="6" t="s">
        <v>51</v>
      </c>
      <c r="D32" s="24"/>
      <c r="E32" s="24"/>
      <c r="F32" s="24"/>
      <c r="G32" s="24"/>
      <c r="H32" s="24"/>
      <c r="I32" s="24"/>
      <c r="J32" s="24"/>
      <c r="K32" s="5"/>
    </row>
    <row r="33" spans="1:11" ht="13.5" customHeight="1" x14ac:dyDescent="0.2">
      <c r="A33" s="5"/>
      <c r="B33" s="6" t="s">
        <v>21</v>
      </c>
      <c r="C33" s="6" t="s">
        <v>52</v>
      </c>
      <c r="D33" s="24">
        <f>D34+D35</f>
        <v>29.553973999999997</v>
      </c>
      <c r="E33" s="24">
        <f t="shared" ref="E33:J33" si="2">E34+E35</f>
        <v>26.534154999999998</v>
      </c>
      <c r="F33" s="24">
        <f t="shared" si="2"/>
        <v>22.648270000000004</v>
      </c>
      <c r="G33" s="24">
        <f t="shared" si="2"/>
        <v>10.264389</v>
      </c>
      <c r="H33" s="24">
        <f t="shared" si="2"/>
        <v>8.0411080000000013</v>
      </c>
      <c r="I33" s="24">
        <f t="shared" si="2"/>
        <v>7.5470539999999993</v>
      </c>
      <c r="J33" s="24">
        <f t="shared" si="2"/>
        <v>6.9052770000000008</v>
      </c>
      <c r="K33" s="5"/>
    </row>
    <row r="34" spans="1:11" ht="13.5" customHeight="1" x14ac:dyDescent="0.2">
      <c r="A34" s="5"/>
      <c r="B34" s="6" t="s">
        <v>21</v>
      </c>
      <c r="C34" s="6" t="s">
        <v>53</v>
      </c>
      <c r="D34" s="24">
        <v>24.541032999999995</v>
      </c>
      <c r="E34" s="24">
        <v>22.275133999999998</v>
      </c>
      <c r="F34" s="24">
        <v>18.923025000000003</v>
      </c>
      <c r="G34" s="24">
        <v>8.4697040000000001</v>
      </c>
      <c r="H34" s="24">
        <v>6.5203450000000007</v>
      </c>
      <c r="I34" s="24">
        <v>6.1039719999999997</v>
      </c>
      <c r="J34" s="24">
        <v>5.5608210000000007</v>
      </c>
      <c r="K34" s="5"/>
    </row>
    <row r="35" spans="1:11" ht="13.5" customHeight="1" x14ac:dyDescent="0.2">
      <c r="A35" s="5"/>
      <c r="B35" s="6" t="s">
        <v>21</v>
      </c>
      <c r="C35" s="6" t="s">
        <v>170</v>
      </c>
      <c r="D35" s="24">
        <v>5.0129409999999996</v>
      </c>
      <c r="E35" s="24">
        <v>4.2590209999999997</v>
      </c>
      <c r="F35" s="24">
        <v>3.7252450000000001</v>
      </c>
      <c r="G35" s="24">
        <v>1.7946850000000001</v>
      </c>
      <c r="H35" s="24">
        <v>1.5207630000000001</v>
      </c>
      <c r="I35" s="24">
        <v>1.443082</v>
      </c>
      <c r="J35" s="24">
        <v>1.3444560000000001</v>
      </c>
      <c r="K35" s="5"/>
    </row>
    <row r="36" spans="1:11" ht="13.5" customHeight="1" x14ac:dyDescent="0.2">
      <c r="A36" s="5"/>
      <c r="B36" s="6" t="s">
        <v>56</v>
      </c>
      <c r="C36" s="6" t="s">
        <v>57</v>
      </c>
      <c r="D36" s="24"/>
      <c r="E36" s="24"/>
      <c r="F36" s="24"/>
      <c r="G36" s="24"/>
      <c r="H36" s="24"/>
      <c r="I36" s="24"/>
      <c r="J36" s="24"/>
      <c r="K36" s="5"/>
    </row>
    <row r="37" spans="1:11" ht="13.5" customHeight="1" x14ac:dyDescent="0.2">
      <c r="A37" s="5"/>
      <c r="B37" s="6" t="s">
        <v>56</v>
      </c>
      <c r="C37" s="6" t="s">
        <v>58</v>
      </c>
      <c r="D37" s="24"/>
      <c r="E37" s="24"/>
      <c r="F37" s="24"/>
      <c r="G37" s="24"/>
      <c r="H37" s="24"/>
      <c r="I37" s="24"/>
      <c r="J37" s="24"/>
      <c r="K37" s="5"/>
    </row>
    <row r="38" spans="1:11" ht="13.5" customHeight="1" x14ac:dyDescent="0.2">
      <c r="A38" s="5"/>
      <c r="B38" s="6" t="s">
        <v>56</v>
      </c>
      <c r="C38" s="6" t="s">
        <v>59</v>
      </c>
      <c r="D38" s="24"/>
      <c r="E38" s="24"/>
      <c r="F38" s="24"/>
      <c r="G38" s="24"/>
      <c r="H38" s="24"/>
      <c r="I38" s="24"/>
      <c r="J38" s="24"/>
      <c r="K38" s="5"/>
    </row>
    <row r="39" spans="1:11" ht="13.5" customHeight="1" x14ac:dyDescent="0.2">
      <c r="A39" s="5"/>
      <c r="B39" s="6" t="s">
        <v>56</v>
      </c>
      <c r="C39" s="6" t="s">
        <v>61</v>
      </c>
      <c r="D39" s="24"/>
      <c r="E39" s="24"/>
      <c r="F39" s="24"/>
      <c r="G39" s="24"/>
      <c r="H39" s="24"/>
      <c r="I39" s="24"/>
      <c r="J39" s="24"/>
      <c r="K39" s="5"/>
    </row>
    <row r="40" spans="1:11" ht="13.5" customHeight="1" x14ac:dyDescent="0.2">
      <c r="A40" s="5"/>
      <c r="B40" s="6" t="s">
        <v>56</v>
      </c>
      <c r="C40" s="6" t="s">
        <v>63</v>
      </c>
      <c r="D40" s="24"/>
      <c r="E40" s="24"/>
      <c r="F40" s="24"/>
      <c r="G40" s="24"/>
      <c r="H40" s="24"/>
      <c r="I40" s="24"/>
      <c r="J40" s="24"/>
      <c r="K40" s="5"/>
    </row>
    <row r="41" spans="1:11" ht="13.5" customHeight="1" x14ac:dyDescent="0.2">
      <c r="A41" s="5"/>
      <c r="B41" s="6" t="s">
        <v>65</v>
      </c>
      <c r="C41" s="6" t="s">
        <v>66</v>
      </c>
      <c r="D41" s="24">
        <f>D44+D51+D52+D55+D58+D61</f>
        <v>452634.01356718619</v>
      </c>
      <c r="E41" s="24">
        <f t="shared" ref="E41:I41" si="3">E44+E51+E52+E55+E58+E61</f>
        <v>571229.95198888809</v>
      </c>
      <c r="F41" s="24">
        <f t="shared" si="3"/>
        <v>710930.6801067401</v>
      </c>
      <c r="G41" s="24">
        <f t="shared" si="3"/>
        <v>721214.13544493797</v>
      </c>
      <c r="H41" s="24">
        <f t="shared" si="3"/>
        <v>851239.94310241332</v>
      </c>
      <c r="I41" s="24">
        <f t="shared" si="3"/>
        <v>953292.81363001605</v>
      </c>
      <c r="J41" s="24">
        <f>J44+J51+J52+J55+J58+J61</f>
        <v>1010322.8120275567</v>
      </c>
      <c r="K41" s="5"/>
    </row>
    <row r="42" spans="1:11" ht="13.5" customHeight="1" x14ac:dyDescent="0.2">
      <c r="A42" s="5"/>
      <c r="B42" s="6" t="s">
        <v>65</v>
      </c>
      <c r="C42" s="6" t="s">
        <v>23</v>
      </c>
      <c r="D42" s="24"/>
      <c r="E42" s="24"/>
      <c r="F42" s="24"/>
      <c r="G42" s="24"/>
      <c r="H42" s="24"/>
      <c r="I42" s="24"/>
      <c r="J42" s="24"/>
      <c r="K42" s="5"/>
    </row>
    <row r="43" spans="1:11" ht="13.5" customHeight="1" x14ac:dyDescent="0.2">
      <c r="A43" s="5"/>
      <c r="B43" s="6" t="s">
        <v>65</v>
      </c>
      <c r="C43" s="6" t="s">
        <v>25</v>
      </c>
      <c r="D43" s="24"/>
      <c r="E43" s="24"/>
      <c r="F43" s="24"/>
      <c r="G43" s="24"/>
      <c r="H43" s="24"/>
      <c r="I43" s="24"/>
      <c r="J43" s="24"/>
      <c r="K43" s="5"/>
    </row>
    <row r="44" spans="1:11" ht="13.5" customHeight="1" x14ac:dyDescent="0.2">
      <c r="A44" s="5"/>
      <c r="B44" s="6" t="s">
        <v>65</v>
      </c>
      <c r="C44" s="6" t="s">
        <v>26</v>
      </c>
      <c r="D44" s="24">
        <f>D45+D46+D47+D48+D49+D50</f>
        <v>338617.51164035127</v>
      </c>
      <c r="E44" s="24">
        <f t="shared" ref="E44" si="4">E45+E46+E47+E48+E49+E50</f>
        <v>461929.78421357763</v>
      </c>
      <c r="F44" s="24">
        <f t="shared" ref="F44" si="5">F45+F46+F47+F48+F49+F50</f>
        <v>598351.39355967194</v>
      </c>
      <c r="G44" s="24">
        <f t="shared" ref="G44" si="6">G45+G46+G47+G48+G49+G50</f>
        <v>656688.22008684964</v>
      </c>
      <c r="H44" s="24">
        <f t="shared" ref="H44" si="7">H45+H46+H47+H48+H49+H50</f>
        <v>780095.55565730762</v>
      </c>
      <c r="I44" s="24">
        <f t="shared" ref="I44" si="8">I45+I46+I47+I48+I49+I50</f>
        <v>868465.02718643297</v>
      </c>
      <c r="J44" s="24">
        <f t="shared" ref="J44" si="9">J45+J46+J47+J48+J49+J50</f>
        <v>920494.38946194982</v>
      </c>
      <c r="K44" s="5"/>
    </row>
    <row r="45" spans="1:11" ht="13.5" customHeight="1" x14ac:dyDescent="0.2">
      <c r="A45" s="5"/>
      <c r="B45" s="6" t="s">
        <v>65</v>
      </c>
      <c r="C45" s="6" t="s">
        <v>27</v>
      </c>
      <c r="D45" s="24">
        <v>297483.81919473183</v>
      </c>
      <c r="E45" s="24">
        <v>414658.56873165135</v>
      </c>
      <c r="F45" s="24">
        <v>543138.25648448896</v>
      </c>
      <c r="G45" s="24">
        <v>599463.43971026468</v>
      </c>
      <c r="H45" s="24">
        <v>703147.07558621909</v>
      </c>
      <c r="I45" s="24">
        <v>768303.7553454428</v>
      </c>
      <c r="J45" s="24">
        <v>798318.8495451177</v>
      </c>
      <c r="K45" s="5"/>
    </row>
    <row r="46" spans="1:11" ht="13.5" customHeight="1" x14ac:dyDescent="0.2">
      <c r="A46" s="5"/>
      <c r="B46" s="6" t="s">
        <v>65</v>
      </c>
      <c r="C46" s="6" t="s">
        <v>166</v>
      </c>
      <c r="D46" s="24">
        <v>40213.706566373978</v>
      </c>
      <c r="E46" s="24">
        <v>45530.270277054886</v>
      </c>
      <c r="F46" s="24">
        <v>52142.014019163726</v>
      </c>
      <c r="G46" s="24">
        <v>51877.605175841345</v>
      </c>
      <c r="H46" s="24">
        <v>59729.292731926529</v>
      </c>
      <c r="I46" s="24">
        <v>71887.001162732384</v>
      </c>
      <c r="J46" s="24">
        <v>77011.985759921372</v>
      </c>
      <c r="K46" s="5"/>
    </row>
    <row r="47" spans="1:11" ht="13.5" customHeight="1" x14ac:dyDescent="0.2">
      <c r="A47" s="5"/>
      <c r="B47" s="6" t="s">
        <v>65</v>
      </c>
      <c r="C47" s="6" t="s">
        <v>167</v>
      </c>
      <c r="D47" s="24">
        <v>915.11771549101843</v>
      </c>
      <c r="E47" s="24">
        <v>1701.9744197883881</v>
      </c>
      <c r="F47" s="24">
        <v>2799.1448202679494</v>
      </c>
      <c r="G47" s="24">
        <v>4793.0766926496826</v>
      </c>
      <c r="H47" s="24">
        <v>15523.315182585793</v>
      </c>
      <c r="I47" s="24">
        <v>24239.805272228838</v>
      </c>
      <c r="J47" s="24">
        <v>34289.076722565791</v>
      </c>
      <c r="K47" s="5"/>
    </row>
    <row r="48" spans="1:11" ht="13.5" customHeight="1" x14ac:dyDescent="0.2">
      <c r="A48" s="5"/>
      <c r="B48" s="6" t="s">
        <v>65</v>
      </c>
      <c r="C48" s="6" t="s">
        <v>168</v>
      </c>
      <c r="D48" s="24"/>
      <c r="E48" s="24"/>
      <c r="F48" s="24">
        <v>0.28924103198551604</v>
      </c>
      <c r="G48" s="24">
        <v>309.86154844472452</v>
      </c>
      <c r="H48" s="24">
        <v>1361.736523123308</v>
      </c>
      <c r="I48" s="24">
        <v>3556.2822101900142</v>
      </c>
      <c r="J48" s="24">
        <v>10024.639942015561</v>
      </c>
      <c r="K48" s="5"/>
    </row>
    <row r="49" spans="1:11" ht="13.5" customHeight="1" x14ac:dyDescent="0.2">
      <c r="A49" s="5"/>
      <c r="B49" s="6" t="s">
        <v>65</v>
      </c>
      <c r="C49" s="6" t="s">
        <v>169</v>
      </c>
      <c r="D49" s="24">
        <v>4.8681637544332386</v>
      </c>
      <c r="E49" s="24">
        <v>38.970785082990055</v>
      </c>
      <c r="F49" s="24">
        <v>271.68899471937419</v>
      </c>
      <c r="G49" s="24">
        <v>244.236959649265</v>
      </c>
      <c r="H49" s="24">
        <v>334.13563345290248</v>
      </c>
      <c r="I49" s="24">
        <v>478.18319583899859</v>
      </c>
      <c r="J49" s="24">
        <v>849.83749232947059</v>
      </c>
      <c r="K49" s="5"/>
    </row>
    <row r="50" spans="1:11" ht="13.5" customHeight="1" x14ac:dyDescent="0.2">
      <c r="A50" s="5"/>
      <c r="B50" s="6" t="s">
        <v>65</v>
      </c>
      <c r="C50" s="6" t="s">
        <v>39</v>
      </c>
      <c r="D50" s="24"/>
      <c r="E50" s="24"/>
      <c r="F50" s="24"/>
      <c r="G50" s="24"/>
      <c r="H50" s="24"/>
      <c r="I50" s="24"/>
      <c r="J50" s="24"/>
      <c r="K50" s="5"/>
    </row>
    <row r="51" spans="1:11" ht="13.5" customHeight="1" x14ac:dyDescent="0.2">
      <c r="A51" s="5"/>
      <c r="B51" s="6" t="s">
        <v>65</v>
      </c>
      <c r="C51" s="6" t="s">
        <v>41</v>
      </c>
      <c r="D51" s="24">
        <v>1598.0077311138198</v>
      </c>
      <c r="E51" s="24">
        <v>1724.7571041591978</v>
      </c>
      <c r="F51" s="24">
        <v>2115.4841099655628</v>
      </c>
      <c r="G51" s="24">
        <v>1812.7148750258843</v>
      </c>
      <c r="H51" s="24">
        <v>1907.0554098256939</v>
      </c>
      <c r="I51" s="24">
        <v>2171.5828109547497</v>
      </c>
      <c r="J51" s="24">
        <v>2391.8528136332711</v>
      </c>
      <c r="K51" s="5"/>
    </row>
    <row r="52" spans="1:11" ht="13.5" customHeight="1" x14ac:dyDescent="0.2">
      <c r="A52" s="5"/>
      <c r="B52" s="6" t="s">
        <v>65</v>
      </c>
      <c r="C52" s="6" t="s">
        <v>42</v>
      </c>
      <c r="D52" s="24">
        <v>5557.6008569396135</v>
      </c>
      <c r="E52" s="24">
        <v>6540.61181581452</v>
      </c>
      <c r="F52" s="24">
        <v>7894.6482810062053</v>
      </c>
      <c r="G52" s="24">
        <v>8031.5099340866591</v>
      </c>
      <c r="H52" s="24">
        <v>11784.2990575042</v>
      </c>
      <c r="I52" s="24">
        <v>15999.721077843416</v>
      </c>
      <c r="J52" s="24">
        <v>17979.506242878073</v>
      </c>
      <c r="K52" s="5"/>
    </row>
    <row r="53" spans="1:11" ht="13.5" customHeight="1" x14ac:dyDescent="0.2">
      <c r="A53" s="5"/>
      <c r="B53" s="6" t="s">
        <v>65</v>
      </c>
      <c r="C53" s="6" t="s">
        <v>43</v>
      </c>
      <c r="D53" s="24"/>
      <c r="E53" s="24"/>
      <c r="F53" s="24"/>
      <c r="G53" s="24"/>
      <c r="H53" s="24"/>
      <c r="I53" s="24"/>
      <c r="J53" s="24"/>
      <c r="K53" s="5"/>
    </row>
    <row r="54" spans="1:11" ht="13.5" customHeight="1" x14ac:dyDescent="0.2">
      <c r="A54" s="5"/>
      <c r="B54" s="6" t="s">
        <v>65</v>
      </c>
      <c r="C54" s="6" t="s">
        <v>44</v>
      </c>
      <c r="D54" s="24"/>
      <c r="E54" s="24"/>
      <c r="F54" s="24"/>
      <c r="G54" s="24"/>
      <c r="H54" s="24"/>
      <c r="I54" s="24"/>
      <c r="J54" s="24"/>
      <c r="K54" s="5"/>
    </row>
    <row r="55" spans="1:11" ht="13.5" customHeight="1" x14ac:dyDescent="0.2">
      <c r="A55" s="5"/>
      <c r="B55" s="6" t="s">
        <v>65</v>
      </c>
      <c r="C55" s="6" t="s">
        <v>45</v>
      </c>
      <c r="D55" s="24">
        <v>14663.594195674299</v>
      </c>
      <c r="E55" s="24">
        <v>16203.206986394363</v>
      </c>
      <c r="F55" s="24">
        <v>19204.309072620967</v>
      </c>
      <c r="G55" s="24">
        <v>12015.456875464448</v>
      </c>
      <c r="H55" s="24">
        <v>14835.140930593871</v>
      </c>
      <c r="I55" s="24">
        <v>20487.168121656825</v>
      </c>
      <c r="J55" s="24">
        <v>24109.04763120236</v>
      </c>
      <c r="K55" s="5"/>
    </row>
    <row r="56" spans="1:11" ht="13.5" customHeight="1" x14ac:dyDescent="0.2">
      <c r="A56" s="5"/>
      <c r="B56" s="6" t="s">
        <v>65</v>
      </c>
      <c r="C56" s="6" t="s">
        <v>46</v>
      </c>
      <c r="D56" s="24"/>
      <c r="E56" s="24"/>
      <c r="F56" s="24"/>
      <c r="G56" s="24"/>
      <c r="H56" s="24"/>
      <c r="I56" s="24"/>
      <c r="J56" s="24"/>
      <c r="K56" s="5"/>
    </row>
    <row r="57" spans="1:11" ht="13.5" customHeight="1" x14ac:dyDescent="0.2">
      <c r="A57" s="5"/>
      <c r="B57" s="6" t="s">
        <v>65</v>
      </c>
      <c r="C57" s="6" t="s">
        <v>47</v>
      </c>
      <c r="D57" s="24"/>
      <c r="E57" s="24"/>
      <c r="F57" s="24"/>
      <c r="G57" s="24"/>
      <c r="H57" s="24"/>
      <c r="I57" s="24"/>
      <c r="J57" s="24"/>
      <c r="K57" s="5"/>
    </row>
    <row r="58" spans="1:11" ht="13.5" customHeight="1" x14ac:dyDescent="0.2">
      <c r="A58" s="5"/>
      <c r="B58" s="6" t="s">
        <v>65</v>
      </c>
      <c r="C58" s="6" t="s">
        <v>48</v>
      </c>
      <c r="D58" s="24"/>
      <c r="E58" s="24"/>
      <c r="F58" s="24"/>
      <c r="G58" s="24"/>
      <c r="H58" s="24"/>
      <c r="I58" s="24"/>
      <c r="J58" s="24"/>
      <c r="K58" s="5"/>
    </row>
    <row r="59" spans="1:11" ht="13.5" customHeight="1" x14ac:dyDescent="0.2">
      <c r="A59" s="5"/>
      <c r="B59" s="6" t="s">
        <v>65</v>
      </c>
      <c r="C59" s="6" t="s">
        <v>50</v>
      </c>
      <c r="D59" s="24"/>
      <c r="E59" s="24"/>
      <c r="F59" s="24"/>
      <c r="G59" s="24"/>
      <c r="H59" s="24"/>
      <c r="I59" s="24"/>
      <c r="J59" s="24"/>
      <c r="K59" s="5"/>
    </row>
    <row r="60" spans="1:11" ht="13.5" customHeight="1" x14ac:dyDescent="0.2">
      <c r="A60" s="5"/>
      <c r="B60" s="6" t="s">
        <v>65</v>
      </c>
      <c r="C60" s="6" t="s">
        <v>51</v>
      </c>
      <c r="D60" s="24"/>
      <c r="E60" s="24"/>
      <c r="F60" s="24"/>
      <c r="G60" s="24"/>
      <c r="H60" s="24"/>
      <c r="I60" s="24"/>
      <c r="J60" s="24"/>
      <c r="K60" s="5"/>
    </row>
    <row r="61" spans="1:11" ht="13.5" customHeight="1" x14ac:dyDescent="0.2">
      <c r="A61" s="5"/>
      <c r="B61" s="6" t="s">
        <v>65</v>
      </c>
      <c r="C61" s="6" t="s">
        <v>52</v>
      </c>
      <c r="D61" s="24">
        <f>D62+D63</f>
        <v>92197.299143107171</v>
      </c>
      <c r="E61" s="24">
        <f t="shared" ref="E61" si="10">E62+E63</f>
        <v>84831.591868942327</v>
      </c>
      <c r="F61" s="24">
        <f t="shared" ref="F61" si="11">F62+F63</f>
        <v>83364.845083475375</v>
      </c>
      <c r="G61" s="24">
        <f t="shared" ref="G61" si="12">G62+G63</f>
        <v>42666.233673511284</v>
      </c>
      <c r="H61" s="24">
        <f t="shared" ref="H61" si="13">H62+H63</f>
        <v>42617.892047182089</v>
      </c>
      <c r="I61" s="24">
        <f t="shared" ref="I61" si="14">I62+I63</f>
        <v>46169.314433127998</v>
      </c>
      <c r="J61" s="24">
        <f t="shared" ref="J61" si="15">J62+J63</f>
        <v>45348.015877893173</v>
      </c>
      <c r="K61" s="5"/>
    </row>
    <row r="62" spans="1:11" ht="13.5" customHeight="1" x14ac:dyDescent="0.2">
      <c r="A62" s="5"/>
      <c r="B62" s="6" t="s">
        <v>65</v>
      </c>
      <c r="C62" s="6" t="s">
        <v>53</v>
      </c>
      <c r="D62" s="24">
        <v>57298.853323363641</v>
      </c>
      <c r="E62" s="24">
        <v>53300.058328631145</v>
      </c>
      <c r="F62" s="24">
        <v>47566.2533258685</v>
      </c>
      <c r="G62" s="24">
        <v>24268.31300274103</v>
      </c>
      <c r="H62" s="24">
        <v>24876.827761333781</v>
      </c>
      <c r="I62" s="24">
        <v>26139.391771259212</v>
      </c>
      <c r="J62" s="24">
        <v>25204.211702600649</v>
      </c>
      <c r="K62" s="5"/>
    </row>
    <row r="63" spans="1:11" ht="13.5" customHeight="1" x14ac:dyDescent="0.2">
      <c r="A63" s="5"/>
      <c r="B63" s="6" t="s">
        <v>65</v>
      </c>
      <c r="C63" s="6" t="s">
        <v>170</v>
      </c>
      <c r="D63" s="24">
        <v>34898.445819743538</v>
      </c>
      <c r="E63" s="24">
        <v>31531.533540311182</v>
      </c>
      <c r="F63" s="24">
        <v>35798.591757606868</v>
      </c>
      <c r="G63" s="24">
        <v>18397.920670770254</v>
      </c>
      <c r="H63" s="24">
        <v>17741.064285848304</v>
      </c>
      <c r="I63" s="24">
        <v>20029.922661868786</v>
      </c>
      <c r="J63" s="24">
        <v>20143.804175292524</v>
      </c>
      <c r="K63" s="5"/>
    </row>
    <row r="64" spans="1:11" ht="13.5" customHeight="1" x14ac:dyDescent="0.2">
      <c r="A64" s="5"/>
      <c r="B64" s="6" t="s">
        <v>70</v>
      </c>
      <c r="C64" s="6" t="s">
        <v>57</v>
      </c>
      <c r="D64" s="24"/>
      <c r="E64" s="24"/>
      <c r="F64" s="24"/>
      <c r="G64" s="24"/>
      <c r="H64" s="24"/>
      <c r="I64" s="24"/>
      <c r="J64" s="24"/>
      <c r="K64" s="5"/>
    </row>
    <row r="65" spans="1:11" ht="13.5" customHeight="1" x14ac:dyDescent="0.2">
      <c r="A65" s="5"/>
      <c r="B65" s="6" t="s">
        <v>70</v>
      </c>
      <c r="C65" s="6" t="s">
        <v>58</v>
      </c>
      <c r="D65" s="24"/>
      <c r="E65" s="24"/>
      <c r="F65" s="24"/>
      <c r="G65" s="24"/>
      <c r="H65" s="24"/>
      <c r="I65" s="24"/>
      <c r="J65" s="24"/>
      <c r="K65" s="5"/>
    </row>
    <row r="66" spans="1:11" ht="13.5" customHeight="1" x14ac:dyDescent="0.2">
      <c r="A66" s="5"/>
      <c r="B66" s="6" t="s">
        <v>70</v>
      </c>
      <c r="C66" s="6" t="s">
        <v>59</v>
      </c>
      <c r="D66" s="24"/>
      <c r="E66" s="24"/>
      <c r="F66" s="24"/>
      <c r="G66" s="24"/>
      <c r="H66" s="24"/>
      <c r="I66" s="24"/>
      <c r="J66" s="24"/>
      <c r="K66" s="5"/>
    </row>
    <row r="67" spans="1:11" ht="13.5" customHeight="1" x14ac:dyDescent="0.2">
      <c r="A67" s="5"/>
      <c r="B67" s="6" t="s">
        <v>70</v>
      </c>
      <c r="C67" s="6" t="s">
        <v>61</v>
      </c>
      <c r="D67" s="24"/>
      <c r="E67" s="24"/>
      <c r="F67" s="24"/>
      <c r="G67" s="24"/>
      <c r="H67" s="24"/>
      <c r="I67" s="24"/>
      <c r="J67" s="24"/>
      <c r="K67" s="5"/>
    </row>
    <row r="68" spans="1:11" ht="13.5" customHeight="1" x14ac:dyDescent="0.2">
      <c r="A68" s="5"/>
      <c r="B68" s="6" t="s">
        <v>70</v>
      </c>
      <c r="C68" s="6" t="s">
        <v>63</v>
      </c>
      <c r="D68" s="24"/>
      <c r="E68" s="24"/>
      <c r="F68" s="24"/>
      <c r="G68" s="24"/>
      <c r="H68" s="24"/>
      <c r="I68" s="24"/>
      <c r="J68" s="24"/>
      <c r="K68" s="5"/>
    </row>
    <row r="69" spans="1:11" ht="13.5" customHeight="1" x14ac:dyDescent="0.2">
      <c r="A69" s="5"/>
      <c r="B69" s="6" t="s">
        <v>71</v>
      </c>
      <c r="C69" s="6" t="s">
        <v>72</v>
      </c>
      <c r="D69" s="30">
        <v>0.853495</v>
      </c>
      <c r="E69" s="30">
        <v>0.96003899999999998</v>
      </c>
      <c r="F69" s="30">
        <v>0.98333300000000001</v>
      </c>
      <c r="G69" s="30">
        <v>0.86230700000000005</v>
      </c>
      <c r="H69" s="30">
        <v>0.95622200000000002</v>
      </c>
      <c r="I69" s="30">
        <v>1.0500350000000001</v>
      </c>
      <c r="J69" s="30">
        <v>1.0958079999999999</v>
      </c>
      <c r="K69" s="5"/>
    </row>
    <row r="70" spans="1:11" ht="13.5" customHeight="1" x14ac:dyDescent="0.2">
      <c r="A70" s="5"/>
      <c r="B70" s="6" t="s">
        <v>73</v>
      </c>
      <c r="C70" s="6" t="s">
        <v>72</v>
      </c>
      <c r="D70" s="24">
        <v>1012089.6863679405</v>
      </c>
      <c r="E70" s="24">
        <v>1288327.8795138383</v>
      </c>
      <c r="F70" s="24">
        <v>1352205.9398680804</v>
      </c>
      <c r="G70" s="24">
        <v>967856.5380153826</v>
      </c>
      <c r="H70" s="24">
        <v>970404.53066747217</v>
      </c>
      <c r="I70" s="24">
        <v>1200890.8795652923</v>
      </c>
      <c r="J70" s="24">
        <v>1311685.829161973</v>
      </c>
      <c r="K70" s="5"/>
    </row>
    <row r="71" spans="1:11" ht="13.5" customHeight="1" x14ac:dyDescent="0.2">
      <c r="A71" s="5"/>
      <c r="B71" s="6" t="s">
        <v>74</v>
      </c>
      <c r="C71" s="6" t="s">
        <v>75</v>
      </c>
      <c r="D71" s="24">
        <f>D20+D21</f>
        <v>2.1968019999999999</v>
      </c>
      <c r="E71" s="24">
        <f t="shared" ref="E71:J71" si="16">E20+E21</f>
        <v>4.3677039999999998</v>
      </c>
      <c r="F71" s="24">
        <f t="shared" si="16"/>
        <v>6.9680170000000006</v>
      </c>
      <c r="G71" s="24">
        <f t="shared" si="16"/>
        <v>17.064861000000001</v>
      </c>
      <c r="H71" s="24">
        <f t="shared" si="16"/>
        <v>57.810266999999996</v>
      </c>
      <c r="I71" s="24">
        <f t="shared" si="16"/>
        <v>157.124953</v>
      </c>
      <c r="J71" s="24">
        <f t="shared" si="16"/>
        <v>517.91605700000002</v>
      </c>
      <c r="K71" s="5"/>
    </row>
    <row r="72" spans="1:11" ht="13.5" customHeight="1" x14ac:dyDescent="0.2">
      <c r="A72" s="5"/>
      <c r="B72" s="6" t="s">
        <v>74</v>
      </c>
      <c r="C72" s="6" t="s">
        <v>77</v>
      </c>
      <c r="D72" s="24"/>
      <c r="E72" s="24"/>
      <c r="F72" s="24"/>
      <c r="G72" s="24"/>
      <c r="H72" s="24"/>
      <c r="I72" s="24"/>
      <c r="J72" s="24"/>
      <c r="K72" s="5"/>
    </row>
    <row r="73" spans="1:11" ht="13.5" customHeight="1" x14ac:dyDescent="0.2">
      <c r="A73" s="5"/>
      <c r="B73" s="6" t="s">
        <v>78</v>
      </c>
      <c r="C73" s="6" t="s">
        <v>75</v>
      </c>
      <c r="D73" s="24">
        <f>D48+D49</f>
        <v>4.8681637544332386</v>
      </c>
      <c r="E73" s="24">
        <f t="shared" ref="E73:J73" si="17">E48+E49</f>
        <v>38.970785082990055</v>
      </c>
      <c r="F73" s="24">
        <f t="shared" si="17"/>
        <v>271.9782357513597</v>
      </c>
      <c r="G73" s="24">
        <f t="shared" si="17"/>
        <v>554.09850809398949</v>
      </c>
      <c r="H73" s="24">
        <f t="shared" si="17"/>
        <v>1695.8721565762105</v>
      </c>
      <c r="I73" s="24">
        <f t="shared" si="17"/>
        <v>4034.4654060290127</v>
      </c>
      <c r="J73" s="24">
        <f t="shared" si="17"/>
        <v>10874.477434345032</v>
      </c>
      <c r="K73" s="5"/>
    </row>
    <row r="74" spans="1:11" ht="13.5" customHeight="1" x14ac:dyDescent="0.2">
      <c r="A74" s="5"/>
      <c r="B74" s="6" t="s">
        <v>78</v>
      </c>
      <c r="C74" s="6" t="s">
        <v>77</v>
      </c>
      <c r="D74" s="24"/>
      <c r="E74" s="24"/>
      <c r="F74" s="24"/>
      <c r="G74" s="24"/>
      <c r="H74" s="24"/>
      <c r="I74" s="24"/>
      <c r="J74" s="24"/>
      <c r="K74" s="5"/>
    </row>
    <row r="77" spans="1:11" ht="13.5" customHeight="1" x14ac:dyDescent="0.25">
      <c r="C77"/>
      <c r="D77" s="51"/>
      <c r="E77" s="51"/>
      <c r="F77" s="51"/>
      <c r="G77" s="51"/>
      <c r="H77" s="51"/>
      <c r="I77" s="51"/>
      <c r="J77" s="51"/>
    </row>
    <row r="78" spans="1:11" ht="13.5" customHeight="1" x14ac:dyDescent="0.25">
      <c r="C78"/>
      <c r="D78" s="51"/>
      <c r="E78" s="51"/>
      <c r="F78" s="51"/>
      <c r="G78" s="51"/>
      <c r="H78" s="51"/>
      <c r="I78" s="51"/>
      <c r="J78" s="51"/>
    </row>
    <row r="79" spans="1:11" ht="13.5" customHeight="1" x14ac:dyDescent="0.25">
      <c r="C79"/>
      <c r="D79" s="27"/>
      <c r="E79" s="27"/>
      <c r="F79" s="27"/>
      <c r="G79" s="27"/>
      <c r="H79" s="27"/>
      <c r="I79" s="27"/>
      <c r="J79" s="27"/>
    </row>
    <row r="80" spans="1:11" ht="13.5" customHeight="1" x14ac:dyDescent="0.25">
      <c r="C80"/>
      <c r="D80" s="27"/>
      <c r="E80" s="27"/>
      <c r="F80" s="27"/>
      <c r="G80" s="27"/>
      <c r="H80" s="27"/>
      <c r="I80" s="27"/>
      <c r="J80" s="27"/>
    </row>
    <row r="81" spans="3:10" ht="13.5" customHeight="1" x14ac:dyDescent="0.25">
      <c r="C81"/>
      <c r="D81"/>
      <c r="E81"/>
      <c r="F81"/>
      <c r="G81"/>
      <c r="H81"/>
      <c r="I81"/>
      <c r="J81"/>
    </row>
    <row r="82" spans="3:10" ht="13.5" customHeight="1" x14ac:dyDescent="0.25">
      <c r="C82"/>
      <c r="D82"/>
      <c r="E82"/>
      <c r="F82"/>
      <c r="G82"/>
      <c r="H82"/>
      <c r="I82"/>
      <c r="J82"/>
    </row>
    <row r="83" spans="3:10" ht="13.5" customHeight="1" x14ac:dyDescent="0.25">
      <c r="C83"/>
      <c r="D83" s="27"/>
      <c r="E83" s="27"/>
      <c r="F83" s="27"/>
      <c r="G83" s="27"/>
      <c r="H83" s="27"/>
      <c r="I83" s="27"/>
      <c r="J83" s="27"/>
    </row>
    <row r="84" spans="3:10" ht="13.5" customHeight="1" x14ac:dyDescent="0.25">
      <c r="C84"/>
      <c r="D84" s="27"/>
      <c r="E84" s="27"/>
      <c r="F84" s="27"/>
      <c r="G84" s="27"/>
      <c r="H84" s="27"/>
      <c r="I84" s="27"/>
      <c r="J84" s="27"/>
    </row>
    <row r="85" spans="3:10" ht="13.5" customHeight="1" x14ac:dyDescent="0.25">
      <c r="C85"/>
      <c r="D85" s="27"/>
      <c r="E85" s="27"/>
      <c r="F85" s="27"/>
      <c r="G85" s="27"/>
      <c r="H85" s="27"/>
      <c r="I85" s="27"/>
      <c r="J85" s="27"/>
    </row>
  </sheetData>
  <phoneticPr fontId="6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3F790-073D-440D-8829-B8B09B067D70}">
  <dimension ref="A1:K93"/>
  <sheetViews>
    <sheetView showGridLines="0" topLeftCell="D1" zoomScale="85" zoomScaleNormal="85" workbookViewId="0">
      <pane ySplit="1" topLeftCell="A2" activePane="bottomLeft" state="frozen"/>
      <selection pane="bottomLeft" activeCell="K14" sqref="K14"/>
    </sheetView>
  </sheetViews>
  <sheetFormatPr baseColWidth="10" defaultColWidth="10.7109375" defaultRowHeight="12.75" x14ac:dyDescent="0.2"/>
  <cols>
    <col min="1" max="1" width="9.42578125" style="4" customWidth="1"/>
    <col min="2" max="2" width="51.85546875" style="35" customWidth="1"/>
    <col min="3" max="3" width="87" style="35" customWidth="1"/>
    <col min="4" max="8" width="13.7109375" style="28" bestFit="1" customWidth="1"/>
    <col min="9" max="9" width="14.7109375" style="28" bestFit="1" customWidth="1"/>
    <col min="10" max="10" width="14.7109375" style="28" customWidth="1"/>
    <col min="11" max="11" width="152" style="4" customWidth="1"/>
    <col min="12" max="16384" width="10.7109375" style="4"/>
  </cols>
  <sheetData>
    <row r="1" spans="1:11" x14ac:dyDescent="0.2">
      <c r="A1" s="3" t="s">
        <v>0</v>
      </c>
      <c r="B1" s="3" t="s">
        <v>1</v>
      </c>
      <c r="C1" s="3" t="s">
        <v>2</v>
      </c>
      <c r="D1" s="23">
        <v>2017</v>
      </c>
      <c r="E1" s="23">
        <v>2018</v>
      </c>
      <c r="F1" s="23">
        <v>2019</v>
      </c>
      <c r="G1" s="23">
        <v>2020</v>
      </c>
      <c r="H1" s="23">
        <v>2021</v>
      </c>
      <c r="I1" s="23">
        <v>2022</v>
      </c>
      <c r="J1" s="23">
        <v>2023</v>
      </c>
      <c r="K1" s="7" t="s">
        <v>3</v>
      </c>
    </row>
    <row r="2" spans="1:11" x14ac:dyDescent="0.2">
      <c r="A2" s="5" t="s">
        <v>171</v>
      </c>
      <c r="B2" s="6" t="s">
        <v>4</v>
      </c>
      <c r="C2" s="6" t="s">
        <v>5</v>
      </c>
      <c r="D2" s="26">
        <v>3.4932049294052367</v>
      </c>
      <c r="E2" s="26">
        <v>3.5059848927990043</v>
      </c>
      <c r="F2" s="26">
        <v>3.5185524892498421</v>
      </c>
      <c r="G2" s="26">
        <v>3.5309121034261888</v>
      </c>
      <c r="H2" s="26">
        <v>3.5430258987963543</v>
      </c>
      <c r="I2" s="26">
        <v>3.5549152159163766</v>
      </c>
      <c r="J2" s="26">
        <v>3.5665495179837312</v>
      </c>
      <c r="K2" s="6" t="s">
        <v>172</v>
      </c>
    </row>
    <row r="3" spans="1:11" x14ac:dyDescent="0.2">
      <c r="A3" s="5"/>
      <c r="B3" s="6" t="s">
        <v>4</v>
      </c>
      <c r="C3" s="6" t="s">
        <v>6</v>
      </c>
      <c r="D3" s="26">
        <v>2.71149</v>
      </c>
      <c r="E3" s="26">
        <v>2.724815</v>
      </c>
      <c r="F3" s="26">
        <v>2.7369089999999998</v>
      </c>
      <c r="G3" s="26">
        <v>2.750235</v>
      </c>
      <c r="H3" s="26">
        <v>2.7603080000000002</v>
      </c>
      <c r="I3" s="26">
        <v>2.769101</v>
      </c>
      <c r="J3" s="26">
        <v>2.781406</v>
      </c>
      <c r="K3" s="6"/>
    </row>
    <row r="4" spans="1:11" x14ac:dyDescent="0.2">
      <c r="A4" s="5" t="s">
        <v>171</v>
      </c>
      <c r="B4" s="6" t="s">
        <v>4</v>
      </c>
      <c r="C4" s="6" t="s">
        <v>7</v>
      </c>
      <c r="D4" s="24">
        <v>65058.17939688357</v>
      </c>
      <c r="E4" s="24">
        <v>65523.328756811708</v>
      </c>
      <c r="F4" s="24">
        <v>62309.969762891233</v>
      </c>
      <c r="G4" s="24">
        <v>53813.938865245218</v>
      </c>
      <c r="H4" s="24">
        <v>60741.817395090788</v>
      </c>
      <c r="I4" s="24">
        <v>70313.909632065232</v>
      </c>
      <c r="J4" s="24">
        <v>77238.180692046037</v>
      </c>
      <c r="K4" s="6" t="s">
        <v>173</v>
      </c>
    </row>
    <row r="5" spans="1:11" x14ac:dyDescent="0.2">
      <c r="A5" s="5" t="s">
        <v>171</v>
      </c>
      <c r="B5" s="6" t="s">
        <v>4</v>
      </c>
      <c r="C5" s="6" t="s">
        <v>9</v>
      </c>
      <c r="D5" s="26">
        <v>6.5524255686371546</v>
      </c>
      <c r="E5" s="26">
        <v>7.9601990049751103</v>
      </c>
      <c r="F5" s="26">
        <v>8.787911263530134</v>
      </c>
      <c r="G5" s="26">
        <v>9.4128657275144967</v>
      </c>
      <c r="H5" s="26">
        <v>7.9593031107910051</v>
      </c>
      <c r="I5" s="26">
        <v>8.2913013600000003</v>
      </c>
      <c r="J5" s="26">
        <v>5.1119659900426662</v>
      </c>
      <c r="K5" s="5" t="s">
        <v>174</v>
      </c>
    </row>
    <row r="6" spans="1:11" x14ac:dyDescent="0.2">
      <c r="A6" s="5" t="s">
        <v>171</v>
      </c>
      <c r="B6" s="6" t="s">
        <v>4</v>
      </c>
      <c r="C6" s="6" t="s">
        <v>11</v>
      </c>
      <c r="D6" s="30">
        <v>28.763999999999999</v>
      </c>
      <c r="E6" s="30">
        <v>32.39</v>
      </c>
      <c r="F6" s="30">
        <v>37.335999999999999</v>
      </c>
      <c r="G6" s="30">
        <v>42.34</v>
      </c>
      <c r="H6" s="30">
        <v>44.695</v>
      </c>
      <c r="I6" s="30">
        <v>40.070999999999998</v>
      </c>
      <c r="J6" s="30">
        <v>39.021999999999998</v>
      </c>
      <c r="K6" s="5" t="s">
        <v>175</v>
      </c>
    </row>
    <row r="7" spans="1:11" x14ac:dyDescent="0.2">
      <c r="A7" s="5" t="s">
        <v>171</v>
      </c>
      <c r="B7" s="6" t="s">
        <v>13</v>
      </c>
      <c r="C7" s="6" t="s">
        <v>14</v>
      </c>
      <c r="D7" s="24">
        <v>1959.6710604922819</v>
      </c>
      <c r="E7" s="24">
        <v>1861.895174405681</v>
      </c>
      <c r="F7" s="24">
        <v>1685.8767625428541</v>
      </c>
      <c r="G7" s="24">
        <v>1668.9105126473785</v>
      </c>
      <c r="H7" s="24">
        <v>1743.1096827642916</v>
      </c>
      <c r="I7" s="24">
        <v>1938.6463184372742</v>
      </c>
      <c r="J7" s="24">
        <v>2096.6317841779</v>
      </c>
      <c r="K7" s="6" t="s">
        <v>176</v>
      </c>
    </row>
    <row r="8" spans="1:11" x14ac:dyDescent="0.2">
      <c r="A8" s="5" t="s">
        <v>171</v>
      </c>
      <c r="B8" s="6" t="s">
        <v>13</v>
      </c>
      <c r="C8" s="6" t="s">
        <v>15</v>
      </c>
      <c r="D8" s="24">
        <v>5659.2265988179679</v>
      </c>
      <c r="E8" s="24">
        <v>5509.4043180920044</v>
      </c>
      <c r="F8" s="24">
        <v>5032.8640112846451</v>
      </c>
      <c r="G8" s="24">
        <v>5348.9417438142345</v>
      </c>
      <c r="H8" s="24">
        <v>6089.5056689270978</v>
      </c>
      <c r="I8" s="24">
        <v>6836.8977072524694</v>
      </c>
      <c r="J8" s="24">
        <v>7808.9311848856623</v>
      </c>
      <c r="K8" s="6" t="s">
        <v>177</v>
      </c>
    </row>
    <row r="9" spans="1:11" x14ac:dyDescent="0.2">
      <c r="A9" s="5" t="s">
        <v>171</v>
      </c>
      <c r="B9" s="6" t="s">
        <v>16</v>
      </c>
      <c r="C9" s="6" t="s">
        <v>17</v>
      </c>
      <c r="D9" s="24">
        <v>11</v>
      </c>
      <c r="E9" s="24">
        <v>11</v>
      </c>
      <c r="F9" s="24">
        <v>11</v>
      </c>
      <c r="G9" s="24">
        <v>11</v>
      </c>
      <c r="H9" s="24">
        <v>11</v>
      </c>
      <c r="I9" s="24">
        <v>11</v>
      </c>
      <c r="J9" s="24">
        <v>11</v>
      </c>
      <c r="K9" s="6" t="s">
        <v>178</v>
      </c>
    </row>
    <row r="10" spans="1:11" x14ac:dyDescent="0.2">
      <c r="A10" s="5" t="s">
        <v>171</v>
      </c>
      <c r="B10" s="6" t="s">
        <v>16</v>
      </c>
      <c r="C10" s="6" t="s">
        <v>18</v>
      </c>
      <c r="D10" s="24">
        <v>306</v>
      </c>
      <c r="E10" s="24">
        <v>289</v>
      </c>
      <c r="F10" s="24">
        <v>294</v>
      </c>
      <c r="G10" s="24">
        <v>287</v>
      </c>
      <c r="H10" s="24">
        <v>274</v>
      </c>
      <c r="I10" s="24">
        <v>270</v>
      </c>
      <c r="J10" s="24">
        <v>250</v>
      </c>
      <c r="K10" s="6" t="s">
        <v>179</v>
      </c>
    </row>
    <row r="11" spans="1:11" x14ac:dyDescent="0.2">
      <c r="A11" s="5" t="s">
        <v>171</v>
      </c>
      <c r="B11" s="6" t="s">
        <v>16</v>
      </c>
      <c r="C11" s="6" t="s">
        <v>19</v>
      </c>
      <c r="D11" s="24">
        <v>10</v>
      </c>
      <c r="E11" s="24">
        <v>12</v>
      </c>
      <c r="F11" s="24">
        <v>12</v>
      </c>
      <c r="G11" s="24">
        <v>13</v>
      </c>
      <c r="H11" s="24">
        <v>15</v>
      </c>
      <c r="I11" s="24">
        <v>15</v>
      </c>
      <c r="J11" s="24">
        <v>15</v>
      </c>
      <c r="K11" s="6" t="s">
        <v>180</v>
      </c>
    </row>
    <row r="12" spans="1:11" x14ac:dyDescent="0.2">
      <c r="A12" s="5" t="s">
        <v>171</v>
      </c>
      <c r="B12" s="6" t="s">
        <v>16</v>
      </c>
      <c r="C12" s="6" t="s">
        <v>20</v>
      </c>
      <c r="D12" s="24">
        <v>5</v>
      </c>
      <c r="E12" s="24">
        <v>9</v>
      </c>
      <c r="F12" s="24">
        <v>10</v>
      </c>
      <c r="G12" s="24">
        <v>11</v>
      </c>
      <c r="H12" s="24">
        <v>11</v>
      </c>
      <c r="I12" s="24">
        <v>14</v>
      </c>
      <c r="J12" s="24">
        <v>17</v>
      </c>
      <c r="K12" s="6" t="s">
        <v>181</v>
      </c>
    </row>
    <row r="13" spans="1:11" x14ac:dyDescent="0.2">
      <c r="A13" s="5" t="s">
        <v>171</v>
      </c>
      <c r="B13" s="6" t="s">
        <v>21</v>
      </c>
      <c r="C13" s="6" t="s">
        <v>22</v>
      </c>
      <c r="D13" s="24">
        <f>D16+D26+D27+D30+D33+D36</f>
        <v>292.81013999999999</v>
      </c>
      <c r="E13" s="24">
        <f t="shared" ref="E13:I13" si="0">E16+E26+E27+E30+E33+E36</f>
        <v>399.23364200000003</v>
      </c>
      <c r="F13" s="24">
        <f t="shared" si="0"/>
        <v>487.58952400000004</v>
      </c>
      <c r="G13" s="24">
        <f t="shared" si="0"/>
        <v>523.65830800000003</v>
      </c>
      <c r="H13" s="24">
        <f t="shared" si="0"/>
        <v>617.22492399999999</v>
      </c>
      <c r="I13" s="24">
        <f t="shared" si="0"/>
        <v>752.02836300000001</v>
      </c>
      <c r="J13" s="24">
        <f>J16+J26+J27+J30+J33+J36</f>
        <v>909.35581289000004</v>
      </c>
      <c r="K13" s="5"/>
    </row>
    <row r="14" spans="1:11" x14ac:dyDescent="0.2">
      <c r="A14" s="5" t="s">
        <v>171</v>
      </c>
      <c r="B14" s="6" t="s">
        <v>21</v>
      </c>
      <c r="C14" s="6" t="s">
        <v>23</v>
      </c>
      <c r="D14" s="24"/>
      <c r="E14" s="24"/>
      <c r="F14" s="24"/>
      <c r="G14" s="24"/>
      <c r="H14" s="24"/>
      <c r="I14" s="24"/>
      <c r="J14" s="24"/>
      <c r="K14" s="5"/>
    </row>
    <row r="15" spans="1:11" x14ac:dyDescent="0.2">
      <c r="A15" s="5" t="s">
        <v>171</v>
      </c>
      <c r="B15" s="6" t="s">
        <v>21</v>
      </c>
      <c r="C15" s="6" t="s">
        <v>25</v>
      </c>
      <c r="D15" s="24"/>
      <c r="E15" s="24"/>
      <c r="F15" s="24"/>
      <c r="G15" s="24"/>
      <c r="H15" s="24"/>
      <c r="I15" s="24"/>
      <c r="J15" s="24"/>
      <c r="K15" s="5"/>
    </row>
    <row r="16" spans="1:11" x14ac:dyDescent="0.2">
      <c r="A16" s="5" t="s">
        <v>171</v>
      </c>
      <c r="B16" s="6" t="s">
        <v>21</v>
      </c>
      <c r="C16" s="6" t="s">
        <v>26</v>
      </c>
      <c r="D16" s="24">
        <f>+D17+D18</f>
        <v>26.408439000000001</v>
      </c>
      <c r="E16" s="24">
        <f t="shared" ref="E16:I16" si="1">+E17+E18</f>
        <v>58.179645000000001</v>
      </c>
      <c r="F16" s="24">
        <f t="shared" si="1"/>
        <v>72.116608999999997</v>
      </c>
      <c r="G16" s="24">
        <f t="shared" si="1"/>
        <v>90.691611999999992</v>
      </c>
      <c r="H16" s="24">
        <f t="shared" si="1"/>
        <v>112.08551199999999</v>
      </c>
      <c r="I16" s="24">
        <f t="shared" si="1"/>
        <v>134.33584199999999</v>
      </c>
      <c r="J16" s="24">
        <f>+J17+J18</f>
        <v>156.40910099999999</v>
      </c>
      <c r="K16" s="5"/>
    </row>
    <row r="17" spans="1:11" x14ac:dyDescent="0.2">
      <c r="A17" s="5" t="s">
        <v>171</v>
      </c>
      <c r="B17" s="6" t="s">
        <v>21</v>
      </c>
      <c r="C17" s="6" t="s">
        <v>27</v>
      </c>
      <c r="D17" s="24">
        <v>21.160185999999999</v>
      </c>
      <c r="E17" s="24">
        <v>49.541491000000001</v>
      </c>
      <c r="F17" s="24">
        <v>60.132910000000003</v>
      </c>
      <c r="G17" s="24">
        <v>73.066096999999999</v>
      </c>
      <c r="H17" s="24">
        <v>87.819811000000001</v>
      </c>
      <c r="I17" s="24">
        <v>101.788327</v>
      </c>
      <c r="J17" s="24">
        <v>112.44530399999999</v>
      </c>
      <c r="K17" s="5" t="s">
        <v>182</v>
      </c>
    </row>
    <row r="18" spans="1:11" x14ac:dyDescent="0.2">
      <c r="A18" s="5" t="s">
        <v>171</v>
      </c>
      <c r="B18" s="6" t="s">
        <v>21</v>
      </c>
      <c r="C18" s="6" t="s">
        <v>28</v>
      </c>
      <c r="D18" s="26">
        <v>5.2482530000000001</v>
      </c>
      <c r="E18" s="26">
        <v>8.6381540000000001</v>
      </c>
      <c r="F18" s="26">
        <v>11.983699</v>
      </c>
      <c r="G18" s="26">
        <v>17.625515</v>
      </c>
      <c r="H18" s="26">
        <v>24.265701</v>
      </c>
      <c r="I18" s="26">
        <v>32.547514999999997</v>
      </c>
      <c r="J18" s="26">
        <v>43.963797</v>
      </c>
      <c r="K18" s="5" t="s">
        <v>183</v>
      </c>
    </row>
    <row r="19" spans="1:11" x14ac:dyDescent="0.2">
      <c r="A19" s="5" t="s">
        <v>171</v>
      </c>
      <c r="B19" s="6" t="s">
        <v>21</v>
      </c>
      <c r="C19" s="6" t="s">
        <v>30</v>
      </c>
      <c r="D19" s="24" t="s">
        <v>24</v>
      </c>
      <c r="E19" s="24" t="s">
        <v>24</v>
      </c>
      <c r="F19" s="24" t="s">
        <v>24</v>
      </c>
      <c r="G19" s="24" t="s">
        <v>24</v>
      </c>
      <c r="H19" s="24" t="s">
        <v>24</v>
      </c>
      <c r="I19" s="24" t="s">
        <v>24</v>
      </c>
      <c r="J19" s="24" t="s">
        <v>24</v>
      </c>
      <c r="K19" s="5"/>
    </row>
    <row r="20" spans="1:11" x14ac:dyDescent="0.2">
      <c r="A20" s="5" t="s">
        <v>171</v>
      </c>
      <c r="B20" s="6" t="s">
        <v>21</v>
      </c>
      <c r="C20" s="6" t="s">
        <v>32</v>
      </c>
      <c r="D20" s="24" t="s">
        <v>24</v>
      </c>
      <c r="E20" s="24" t="s">
        <v>24</v>
      </c>
      <c r="F20" s="24" t="s">
        <v>24</v>
      </c>
      <c r="G20" s="24" t="s">
        <v>24</v>
      </c>
      <c r="H20" s="24" t="s">
        <v>24</v>
      </c>
      <c r="I20" s="24" t="s">
        <v>24</v>
      </c>
      <c r="J20" s="24" t="s">
        <v>24</v>
      </c>
      <c r="K20" s="5"/>
    </row>
    <row r="21" spans="1:11" x14ac:dyDescent="0.2">
      <c r="A21" s="5" t="s">
        <v>171</v>
      </c>
      <c r="B21" s="6" t="s">
        <v>21</v>
      </c>
      <c r="C21" s="6" t="s">
        <v>33</v>
      </c>
      <c r="D21" s="24" t="s">
        <v>24</v>
      </c>
      <c r="E21" s="24" t="s">
        <v>24</v>
      </c>
      <c r="F21" s="24" t="s">
        <v>24</v>
      </c>
      <c r="G21" s="24" t="s">
        <v>24</v>
      </c>
      <c r="H21" s="24" t="s">
        <v>24</v>
      </c>
      <c r="I21" s="24" t="s">
        <v>24</v>
      </c>
      <c r="J21" s="24" t="s">
        <v>24</v>
      </c>
      <c r="K21" s="5"/>
    </row>
    <row r="22" spans="1:11" x14ac:dyDescent="0.2">
      <c r="A22" s="5" t="s">
        <v>171</v>
      </c>
      <c r="B22" s="6" t="s">
        <v>21</v>
      </c>
      <c r="C22" s="6" t="s">
        <v>34</v>
      </c>
      <c r="D22" s="24" t="s">
        <v>24</v>
      </c>
      <c r="E22" s="24" t="s">
        <v>24</v>
      </c>
      <c r="F22" s="24" t="s">
        <v>24</v>
      </c>
      <c r="G22" s="24" t="s">
        <v>24</v>
      </c>
      <c r="H22" s="24" t="s">
        <v>24</v>
      </c>
      <c r="I22" s="24" t="s">
        <v>24</v>
      </c>
      <c r="J22" s="24" t="s">
        <v>24</v>
      </c>
      <c r="K22" s="5"/>
    </row>
    <row r="23" spans="1:11" x14ac:dyDescent="0.2">
      <c r="A23" s="5" t="s">
        <v>171</v>
      </c>
      <c r="B23" s="6" t="s">
        <v>21</v>
      </c>
      <c r="C23" s="6" t="s">
        <v>35</v>
      </c>
      <c r="D23" s="24" t="s">
        <v>24</v>
      </c>
      <c r="E23" s="24" t="s">
        <v>24</v>
      </c>
      <c r="F23" s="24" t="s">
        <v>24</v>
      </c>
      <c r="G23" s="24" t="s">
        <v>24</v>
      </c>
      <c r="H23" s="30">
        <v>0.27635300000000002</v>
      </c>
      <c r="I23" s="30">
        <v>0.85961500000000002</v>
      </c>
      <c r="J23" s="30">
        <v>8.3536660000000005</v>
      </c>
      <c r="K23" s="6" t="s">
        <v>184</v>
      </c>
    </row>
    <row r="24" spans="1:11" x14ac:dyDescent="0.2">
      <c r="A24" s="5" t="s">
        <v>171</v>
      </c>
      <c r="B24" s="6" t="s">
        <v>21</v>
      </c>
      <c r="C24" s="6" t="s">
        <v>37</v>
      </c>
      <c r="D24" s="24" t="s">
        <v>24</v>
      </c>
      <c r="E24" s="24" t="s">
        <v>24</v>
      </c>
      <c r="F24" s="24" t="s">
        <v>24</v>
      </c>
      <c r="G24" s="24" t="s">
        <v>24</v>
      </c>
      <c r="H24" s="24" t="s">
        <v>24</v>
      </c>
      <c r="I24" s="24" t="s">
        <v>24</v>
      </c>
      <c r="J24" s="24" t="s">
        <v>24</v>
      </c>
      <c r="K24" s="5"/>
    </row>
    <row r="25" spans="1:11" x14ac:dyDescent="0.2">
      <c r="A25" s="5" t="s">
        <v>171</v>
      </c>
      <c r="B25" s="6" t="s">
        <v>21</v>
      </c>
      <c r="C25" s="6" t="s">
        <v>39</v>
      </c>
      <c r="D25" s="24" t="s">
        <v>24</v>
      </c>
      <c r="E25" s="24" t="s">
        <v>24</v>
      </c>
      <c r="F25" s="24" t="s">
        <v>24</v>
      </c>
      <c r="G25" s="24" t="s">
        <v>24</v>
      </c>
      <c r="H25" s="24" t="s">
        <v>24</v>
      </c>
      <c r="I25" s="24" t="s">
        <v>24</v>
      </c>
      <c r="J25" s="24" t="s">
        <v>24</v>
      </c>
      <c r="K25" s="5"/>
    </row>
    <row r="26" spans="1:11" x14ac:dyDescent="0.2">
      <c r="A26" s="5" t="s">
        <v>171</v>
      </c>
      <c r="B26" s="6" t="s">
        <v>21</v>
      </c>
      <c r="C26" s="6" t="s">
        <v>41</v>
      </c>
      <c r="D26" s="24">
        <v>8.7671080000000003</v>
      </c>
      <c r="E26" s="24">
        <v>9.5047309999999996</v>
      </c>
      <c r="F26" s="24">
        <v>10.088763</v>
      </c>
      <c r="G26" s="24">
        <v>10.91456</v>
      </c>
      <c r="H26" s="24">
        <v>11.849862</v>
      </c>
      <c r="I26" s="24">
        <v>13.08827</v>
      </c>
      <c r="J26" s="24">
        <v>13.789054999999999</v>
      </c>
      <c r="K26" s="6" t="s">
        <v>185</v>
      </c>
    </row>
    <row r="27" spans="1:11" x14ac:dyDescent="0.2">
      <c r="A27" s="5" t="s">
        <v>171</v>
      </c>
      <c r="B27" s="6" t="s">
        <v>21</v>
      </c>
      <c r="C27" s="10" t="s">
        <v>42</v>
      </c>
      <c r="D27" s="24">
        <v>103.953644</v>
      </c>
      <c r="E27" s="24">
        <v>155.84540000000001</v>
      </c>
      <c r="F27" s="24">
        <v>206.424149</v>
      </c>
      <c r="G27" s="24">
        <v>224.98492200000001</v>
      </c>
      <c r="H27" s="24">
        <v>263.62996700000002</v>
      </c>
      <c r="I27" s="24">
        <v>327.92341399999998</v>
      </c>
      <c r="J27" s="24">
        <v>437.16503999999998</v>
      </c>
      <c r="K27" s="6" t="s">
        <v>186</v>
      </c>
    </row>
    <row r="28" spans="1:11" x14ac:dyDescent="0.2">
      <c r="A28" s="5" t="s">
        <v>171</v>
      </c>
      <c r="B28" s="6" t="s">
        <v>21</v>
      </c>
      <c r="C28" s="6" t="s">
        <v>43</v>
      </c>
      <c r="D28" s="24" t="s">
        <v>24</v>
      </c>
      <c r="E28" s="24" t="s">
        <v>24</v>
      </c>
      <c r="F28" s="24" t="s">
        <v>24</v>
      </c>
      <c r="G28" s="24" t="s">
        <v>24</v>
      </c>
      <c r="H28" s="24" t="s">
        <v>24</v>
      </c>
      <c r="I28" s="24" t="s">
        <v>24</v>
      </c>
      <c r="J28" s="24" t="s">
        <v>24</v>
      </c>
      <c r="K28" s="5"/>
    </row>
    <row r="29" spans="1:11" x14ac:dyDescent="0.2">
      <c r="A29" s="5" t="s">
        <v>171</v>
      </c>
      <c r="B29" s="6" t="s">
        <v>21</v>
      </c>
      <c r="C29" s="6" t="s">
        <v>44</v>
      </c>
      <c r="D29" s="24" t="s">
        <v>24</v>
      </c>
      <c r="E29" s="24" t="s">
        <v>24</v>
      </c>
      <c r="F29" s="24" t="s">
        <v>24</v>
      </c>
      <c r="G29" s="24" t="s">
        <v>24</v>
      </c>
      <c r="H29" s="24" t="s">
        <v>24</v>
      </c>
      <c r="I29" s="24" t="s">
        <v>24</v>
      </c>
      <c r="J29" s="24" t="s">
        <v>24</v>
      </c>
      <c r="K29" s="5"/>
    </row>
    <row r="30" spans="1:11" x14ac:dyDescent="0.2">
      <c r="A30" s="5" t="s">
        <v>171</v>
      </c>
      <c r="B30" s="6" t="s">
        <v>21</v>
      </c>
      <c r="C30" s="10" t="s">
        <v>45</v>
      </c>
      <c r="D30" s="24">
        <v>116.054073</v>
      </c>
      <c r="E30" s="24">
        <v>131.304754</v>
      </c>
      <c r="F30" s="24">
        <v>146.975919</v>
      </c>
      <c r="G30" s="24">
        <v>142.65091000000001</v>
      </c>
      <c r="H30" s="24">
        <v>166.97660400000001</v>
      </c>
      <c r="I30" s="24">
        <v>201.63052300000001</v>
      </c>
      <c r="J30" s="24">
        <v>206.97475688999998</v>
      </c>
      <c r="K30" s="6" t="s">
        <v>186</v>
      </c>
    </row>
    <row r="31" spans="1:11" x14ac:dyDescent="0.2">
      <c r="A31" s="5" t="s">
        <v>171</v>
      </c>
      <c r="B31" s="6" t="s">
        <v>21</v>
      </c>
      <c r="C31" s="6" t="s">
        <v>46</v>
      </c>
      <c r="D31" s="24" t="s">
        <v>24</v>
      </c>
      <c r="E31" s="24" t="s">
        <v>24</v>
      </c>
      <c r="F31" s="24" t="s">
        <v>24</v>
      </c>
      <c r="G31" s="24" t="s">
        <v>24</v>
      </c>
      <c r="H31" s="24" t="s">
        <v>24</v>
      </c>
      <c r="I31" s="24" t="s">
        <v>24</v>
      </c>
      <c r="J31" s="24" t="s">
        <v>24</v>
      </c>
      <c r="K31" s="5"/>
    </row>
    <row r="32" spans="1:11" x14ac:dyDescent="0.2">
      <c r="A32" s="5" t="s">
        <v>171</v>
      </c>
      <c r="B32" s="6" t="s">
        <v>21</v>
      </c>
      <c r="C32" s="6" t="s">
        <v>47</v>
      </c>
      <c r="D32" s="24" t="s">
        <v>24</v>
      </c>
      <c r="E32" s="24" t="s">
        <v>24</v>
      </c>
      <c r="F32" s="24" t="s">
        <v>24</v>
      </c>
      <c r="G32" s="24" t="s">
        <v>24</v>
      </c>
      <c r="H32" s="24" t="s">
        <v>24</v>
      </c>
      <c r="I32" s="24" t="s">
        <v>24</v>
      </c>
      <c r="J32" s="24" t="s">
        <v>24</v>
      </c>
      <c r="K32" s="5"/>
    </row>
    <row r="33" spans="1:11" x14ac:dyDescent="0.2">
      <c r="A33" s="5" t="s">
        <v>171</v>
      </c>
      <c r="B33" s="6" t="s">
        <v>21</v>
      </c>
      <c r="C33" s="10" t="s">
        <v>48</v>
      </c>
      <c r="D33" s="24">
        <v>17.523081000000001</v>
      </c>
      <c r="E33" s="24">
        <v>26.778735000000001</v>
      </c>
      <c r="F33" s="24">
        <v>36.659922000000002</v>
      </c>
      <c r="G33" s="24">
        <v>42.708176000000002</v>
      </c>
      <c r="H33" s="24">
        <v>52.217649999999999</v>
      </c>
      <c r="I33" s="24">
        <v>65.430150999999995</v>
      </c>
      <c r="J33" s="24">
        <v>86.618022999999994</v>
      </c>
      <c r="K33" s="6" t="s">
        <v>187</v>
      </c>
    </row>
    <row r="34" spans="1:11" x14ac:dyDescent="0.2">
      <c r="A34" s="5" t="s">
        <v>171</v>
      </c>
      <c r="B34" s="6" t="s">
        <v>21</v>
      </c>
      <c r="C34" s="6" t="s">
        <v>50</v>
      </c>
      <c r="D34" s="24" t="s">
        <v>24</v>
      </c>
      <c r="E34" s="24" t="s">
        <v>24</v>
      </c>
      <c r="F34" s="24" t="s">
        <v>24</v>
      </c>
      <c r="G34" s="24" t="s">
        <v>24</v>
      </c>
      <c r="H34" s="24" t="s">
        <v>24</v>
      </c>
      <c r="I34" s="24" t="s">
        <v>24</v>
      </c>
      <c r="J34" s="24" t="s">
        <v>24</v>
      </c>
      <c r="K34" s="5"/>
    </row>
    <row r="35" spans="1:11" x14ac:dyDescent="0.2">
      <c r="A35" s="5" t="s">
        <v>171</v>
      </c>
      <c r="B35" s="6" t="s">
        <v>21</v>
      </c>
      <c r="C35" s="6" t="s">
        <v>51</v>
      </c>
      <c r="D35" s="24" t="s">
        <v>24</v>
      </c>
      <c r="E35" s="24" t="s">
        <v>24</v>
      </c>
      <c r="F35" s="24" t="s">
        <v>24</v>
      </c>
      <c r="G35" s="24" t="s">
        <v>24</v>
      </c>
      <c r="H35" s="24" t="s">
        <v>24</v>
      </c>
      <c r="I35" s="24" t="s">
        <v>24</v>
      </c>
      <c r="J35" s="24" t="s">
        <v>24</v>
      </c>
      <c r="K35" s="5"/>
    </row>
    <row r="36" spans="1:11" x14ac:dyDescent="0.2">
      <c r="A36" s="5" t="s">
        <v>171</v>
      </c>
      <c r="B36" s="6" t="s">
        <v>21</v>
      </c>
      <c r="C36" s="10" t="s">
        <v>52</v>
      </c>
      <c r="D36" s="24">
        <v>20.103795000000002</v>
      </c>
      <c r="E36" s="24">
        <v>17.620377000000001</v>
      </c>
      <c r="F36" s="24">
        <v>15.324161999999999</v>
      </c>
      <c r="G36" s="24">
        <v>11.708128</v>
      </c>
      <c r="H36" s="24">
        <v>10.465329000000001</v>
      </c>
      <c r="I36" s="24">
        <v>9.6201629999999998</v>
      </c>
      <c r="J36" s="24">
        <v>8.3998369999999998</v>
      </c>
      <c r="K36" s="6" t="s">
        <v>188</v>
      </c>
    </row>
    <row r="37" spans="1:11" x14ac:dyDescent="0.2">
      <c r="A37" s="5" t="s">
        <v>171</v>
      </c>
      <c r="B37" s="6" t="s">
        <v>21</v>
      </c>
      <c r="C37" s="6" t="s">
        <v>53</v>
      </c>
      <c r="D37" s="24">
        <v>12.918677000000001</v>
      </c>
      <c r="E37" s="24">
        <v>11.593097999999999</v>
      </c>
      <c r="F37" s="24">
        <v>10.133445999999999</v>
      </c>
      <c r="G37" s="24">
        <v>7.8250849999999996</v>
      </c>
      <c r="H37" s="24">
        <v>7.1286899999999997</v>
      </c>
      <c r="I37" s="24">
        <v>6.5390309999999996</v>
      </c>
      <c r="J37" s="24">
        <v>5.6697870000000004</v>
      </c>
      <c r="K37" s="5"/>
    </row>
    <row r="38" spans="1:11" x14ac:dyDescent="0.2">
      <c r="A38" s="5" t="s">
        <v>171</v>
      </c>
      <c r="B38" s="6" t="s">
        <v>21</v>
      </c>
      <c r="C38" s="6" t="s">
        <v>54</v>
      </c>
      <c r="D38" s="24">
        <v>7.1851180000000001</v>
      </c>
      <c r="E38" s="24">
        <v>6.0272790000000001</v>
      </c>
      <c r="F38" s="24">
        <v>5.1907160000000001</v>
      </c>
      <c r="G38" s="24">
        <v>3.8830429999999998</v>
      </c>
      <c r="H38" s="24">
        <v>3.3366389999999999</v>
      </c>
      <c r="I38" s="24">
        <v>3.0811320000000002</v>
      </c>
      <c r="J38" s="24">
        <v>2.7300499999999999</v>
      </c>
      <c r="K38" s="5"/>
    </row>
    <row r="39" spans="1:11" x14ac:dyDescent="0.2">
      <c r="A39" s="5" t="s">
        <v>171</v>
      </c>
      <c r="B39" s="6" t="s">
        <v>21</v>
      </c>
      <c r="C39" s="6" t="s">
        <v>55</v>
      </c>
      <c r="D39" s="24" t="s">
        <v>24</v>
      </c>
      <c r="E39" s="24" t="s">
        <v>24</v>
      </c>
      <c r="F39" s="24" t="s">
        <v>24</v>
      </c>
      <c r="G39" s="24" t="s">
        <v>24</v>
      </c>
      <c r="H39" s="24" t="s">
        <v>24</v>
      </c>
      <c r="I39" s="24" t="s">
        <v>24</v>
      </c>
      <c r="J39" s="24" t="s">
        <v>24</v>
      </c>
      <c r="K39" s="5"/>
    </row>
    <row r="40" spans="1:11" x14ac:dyDescent="0.2">
      <c r="A40" s="5" t="s">
        <v>171</v>
      </c>
      <c r="B40" s="6" t="s">
        <v>56</v>
      </c>
      <c r="C40" s="6" t="s">
        <v>57</v>
      </c>
      <c r="D40" s="26">
        <f>+D17+D18</f>
        <v>26.408439000000001</v>
      </c>
      <c r="E40" s="26">
        <f t="shared" ref="E40:J40" si="2">+E17+E18</f>
        <v>58.179645000000001</v>
      </c>
      <c r="F40" s="26">
        <f t="shared" si="2"/>
        <v>72.116608999999997</v>
      </c>
      <c r="G40" s="26">
        <f t="shared" si="2"/>
        <v>90.691611999999992</v>
      </c>
      <c r="H40" s="26">
        <f t="shared" si="2"/>
        <v>112.08551199999999</v>
      </c>
      <c r="I40" s="26">
        <f t="shared" si="2"/>
        <v>134.33584199999999</v>
      </c>
      <c r="J40" s="26">
        <f t="shared" si="2"/>
        <v>156.40910099999999</v>
      </c>
      <c r="K40" s="5" t="s">
        <v>189</v>
      </c>
    </row>
    <row r="41" spans="1:11" x14ac:dyDescent="0.2">
      <c r="A41" s="5" t="s">
        <v>171</v>
      </c>
      <c r="B41" s="6" t="s">
        <v>56</v>
      </c>
      <c r="C41" s="6" t="s">
        <v>58</v>
      </c>
      <c r="D41" s="24" t="s">
        <v>24</v>
      </c>
      <c r="E41" s="24" t="s">
        <v>24</v>
      </c>
      <c r="F41" s="24" t="s">
        <v>24</v>
      </c>
      <c r="G41" s="24" t="s">
        <v>24</v>
      </c>
      <c r="H41" s="24" t="s">
        <v>24</v>
      </c>
      <c r="I41" s="24" t="s">
        <v>24</v>
      </c>
      <c r="J41" s="24" t="s">
        <v>24</v>
      </c>
      <c r="K41" s="5" t="s">
        <v>190</v>
      </c>
    </row>
    <row r="42" spans="1:11" x14ac:dyDescent="0.2">
      <c r="A42" s="5" t="s">
        <v>171</v>
      </c>
      <c r="B42" s="6" t="s">
        <v>56</v>
      </c>
      <c r="C42" s="6" t="s">
        <v>59</v>
      </c>
      <c r="D42" s="24">
        <v>208.435914</v>
      </c>
      <c r="E42" s="24">
        <v>275.484689</v>
      </c>
      <c r="F42" s="24">
        <v>343.42339900000002</v>
      </c>
      <c r="G42" s="24">
        <v>362.44646499999999</v>
      </c>
      <c r="H42" s="24">
        <v>421.62834900000001</v>
      </c>
      <c r="I42" s="24">
        <v>516.941283</v>
      </c>
      <c r="J42" s="24">
        <v>631.93954188999999</v>
      </c>
      <c r="K42" s="5" t="s">
        <v>191</v>
      </c>
    </row>
    <row r="43" spans="1:11" x14ac:dyDescent="0.2">
      <c r="A43" s="5" t="s">
        <v>171</v>
      </c>
      <c r="B43" s="6" t="s">
        <v>56</v>
      </c>
      <c r="C43" s="6" t="s">
        <v>61</v>
      </c>
      <c r="D43" s="24">
        <v>11.571802999999999</v>
      </c>
      <c r="E43" s="24">
        <v>11.665464999999999</v>
      </c>
      <c r="F43" s="24">
        <v>9.9766689999999993</v>
      </c>
      <c r="G43" s="24">
        <v>5.1893669999999998</v>
      </c>
      <c r="H43" s="24">
        <v>8.9782220000000006</v>
      </c>
      <c r="I43" s="24">
        <v>9.2791910000000009</v>
      </c>
      <c r="J43" s="24">
        <v>12.200255</v>
      </c>
      <c r="K43" s="5" t="s">
        <v>192</v>
      </c>
    </row>
    <row r="44" spans="1:11" x14ac:dyDescent="0.2">
      <c r="A44" s="5" t="s">
        <v>171</v>
      </c>
      <c r="B44" s="6" t="s">
        <v>56</v>
      </c>
      <c r="C44" s="6" t="s">
        <v>63</v>
      </c>
      <c r="D44" s="24">
        <v>108.41727239926999</v>
      </c>
      <c r="E44" s="24">
        <v>117.14339785000001</v>
      </c>
      <c r="F44" s="24">
        <v>125.3902106500002</v>
      </c>
      <c r="G44" s="24">
        <v>114.37173426000005</v>
      </c>
      <c r="H44" s="24">
        <v>126.44975104999997</v>
      </c>
      <c r="I44" s="24">
        <v>136.40990805999994</v>
      </c>
      <c r="J44" s="24">
        <v>145.2865466399997</v>
      </c>
      <c r="K44" s="5"/>
    </row>
    <row r="45" spans="1:11" x14ac:dyDescent="0.2">
      <c r="A45" s="5" t="s">
        <v>171</v>
      </c>
      <c r="B45" s="6" t="s">
        <v>65</v>
      </c>
      <c r="C45" s="6" t="s">
        <v>66</v>
      </c>
      <c r="D45" s="24">
        <f t="shared" ref="D45:I45" si="3">D48+D58+D59+D62+D65+D68</f>
        <v>340964.42903120245</v>
      </c>
      <c r="E45" s="24">
        <f t="shared" si="3"/>
        <v>484725.57212396589</v>
      </c>
      <c r="F45" s="24">
        <f t="shared" si="3"/>
        <v>376461.7588430132</v>
      </c>
      <c r="G45" s="24">
        <f t="shared" si="3"/>
        <v>321118.88440482382</v>
      </c>
      <c r="H45" s="24">
        <f t="shared" si="3"/>
        <v>362528.7965793414</v>
      </c>
      <c r="I45" s="24">
        <f t="shared" si="3"/>
        <v>441193.78692681639</v>
      </c>
      <c r="J45" s="24">
        <f>J48+J58+J59+J62+J65+J68</f>
        <v>498968.85882965458</v>
      </c>
      <c r="K45" s="5"/>
    </row>
    <row r="46" spans="1:11" x14ac:dyDescent="0.2">
      <c r="A46" s="5" t="s">
        <v>171</v>
      </c>
      <c r="B46" s="6" t="s">
        <v>65</v>
      </c>
      <c r="C46" s="6" t="s">
        <v>23</v>
      </c>
      <c r="D46" s="24"/>
      <c r="E46" s="24"/>
      <c r="F46" s="24"/>
      <c r="G46" s="24"/>
      <c r="H46" s="24"/>
      <c r="I46" s="24"/>
      <c r="J46" s="24"/>
      <c r="K46" s="5"/>
    </row>
    <row r="47" spans="1:11" x14ac:dyDescent="0.2">
      <c r="A47" s="5" t="s">
        <v>171</v>
      </c>
      <c r="B47" s="6" t="s">
        <v>65</v>
      </c>
      <c r="C47" s="6" t="s">
        <v>25</v>
      </c>
      <c r="D47" s="24"/>
      <c r="E47" s="24"/>
      <c r="F47" s="24"/>
      <c r="G47" s="24"/>
      <c r="H47" s="24"/>
      <c r="I47" s="24"/>
      <c r="J47" s="24"/>
      <c r="K47" s="5"/>
    </row>
    <row r="48" spans="1:11" x14ac:dyDescent="0.2">
      <c r="A48" s="5" t="s">
        <v>171</v>
      </c>
      <c r="B48" s="6" t="s">
        <v>65</v>
      </c>
      <c r="C48" s="6" t="s">
        <v>26</v>
      </c>
      <c r="D48" s="24">
        <f>+D49+D50</f>
        <v>234376.58405286673</v>
      </c>
      <c r="E48" s="24">
        <f t="shared" ref="E48:J48" si="4">+E49+E50</f>
        <v>389400.10820399388</v>
      </c>
      <c r="F48" s="24">
        <f t="shared" si="4"/>
        <v>291672.21040542494</v>
      </c>
      <c r="G48" s="24">
        <f t="shared" si="4"/>
        <v>255294.97847836459</v>
      </c>
      <c r="H48" s="24">
        <f t="shared" si="4"/>
        <v>294556.33500397927</v>
      </c>
      <c r="I48" s="24">
        <f t="shared" si="4"/>
        <v>363112.79325459572</v>
      </c>
      <c r="J48" s="24">
        <f t="shared" si="4"/>
        <v>418336.10314826661</v>
      </c>
      <c r="K48" s="5"/>
    </row>
    <row r="49" spans="1:11" x14ac:dyDescent="0.2">
      <c r="A49" s="5" t="s">
        <v>171</v>
      </c>
      <c r="B49" s="6" t="s">
        <v>65</v>
      </c>
      <c r="C49" s="6" t="s">
        <v>27</v>
      </c>
      <c r="D49" s="24">
        <v>199551.30951893155</v>
      </c>
      <c r="E49" s="24">
        <v>345812.49541041907</v>
      </c>
      <c r="F49" s="24">
        <v>235612.52555120201</v>
      </c>
      <c r="G49" s="24">
        <v>187249.29988591091</v>
      </c>
      <c r="H49" s="24">
        <v>208606.91993846424</v>
      </c>
      <c r="I49" s="24">
        <v>244277.01614934579</v>
      </c>
      <c r="J49" s="24">
        <v>271749.2451579764</v>
      </c>
      <c r="K49" s="5"/>
    </row>
    <row r="50" spans="1:11" x14ac:dyDescent="0.2">
      <c r="A50" s="5" t="s">
        <v>171</v>
      </c>
      <c r="B50" s="6" t="s">
        <v>65</v>
      </c>
      <c r="C50" s="6" t="s">
        <v>28</v>
      </c>
      <c r="D50" s="24">
        <v>34825.274533935182</v>
      </c>
      <c r="E50" s="24">
        <v>43587.612793574801</v>
      </c>
      <c r="F50" s="24">
        <v>56059.68485422292</v>
      </c>
      <c r="G50" s="24">
        <v>68045.678592453682</v>
      </c>
      <c r="H50" s="24">
        <v>85949.415065515015</v>
      </c>
      <c r="I50" s="24">
        <v>118835.77710524993</v>
      </c>
      <c r="J50" s="24">
        <v>146586.85799029021</v>
      </c>
      <c r="K50" s="5" t="s">
        <v>183</v>
      </c>
    </row>
    <row r="51" spans="1:11" x14ac:dyDescent="0.2">
      <c r="A51" s="5" t="s">
        <v>171</v>
      </c>
      <c r="B51" s="6" t="s">
        <v>65</v>
      </c>
      <c r="C51" s="6" t="s">
        <v>30</v>
      </c>
      <c r="D51" s="24" t="s">
        <v>24</v>
      </c>
      <c r="E51" s="24" t="s">
        <v>24</v>
      </c>
      <c r="F51" s="24" t="s">
        <v>24</v>
      </c>
      <c r="G51" s="24" t="s">
        <v>24</v>
      </c>
      <c r="H51" s="24" t="s">
        <v>24</v>
      </c>
      <c r="I51" s="24" t="s">
        <v>24</v>
      </c>
      <c r="J51" s="24" t="s">
        <v>24</v>
      </c>
      <c r="K51" s="5"/>
    </row>
    <row r="52" spans="1:11" x14ac:dyDescent="0.2">
      <c r="A52" s="5" t="s">
        <v>171</v>
      </c>
      <c r="B52" s="6" t="s">
        <v>65</v>
      </c>
      <c r="C52" s="6" t="s">
        <v>32</v>
      </c>
      <c r="D52" s="24" t="s">
        <v>24</v>
      </c>
      <c r="E52" s="24" t="s">
        <v>24</v>
      </c>
      <c r="F52" s="24" t="s">
        <v>24</v>
      </c>
      <c r="G52" s="24" t="s">
        <v>24</v>
      </c>
      <c r="H52" s="24" t="s">
        <v>24</v>
      </c>
      <c r="I52" s="24" t="s">
        <v>24</v>
      </c>
      <c r="J52" s="24" t="s">
        <v>24</v>
      </c>
      <c r="K52" s="5"/>
    </row>
    <row r="53" spans="1:11" x14ac:dyDescent="0.2">
      <c r="A53" s="5" t="s">
        <v>171</v>
      </c>
      <c r="B53" s="6" t="s">
        <v>65</v>
      </c>
      <c r="C53" s="6" t="s">
        <v>33</v>
      </c>
      <c r="D53" s="24" t="s">
        <v>24</v>
      </c>
      <c r="E53" s="24" t="s">
        <v>24</v>
      </c>
      <c r="F53" s="24" t="s">
        <v>24</v>
      </c>
      <c r="G53" s="24" t="s">
        <v>24</v>
      </c>
      <c r="H53" s="24" t="s">
        <v>24</v>
      </c>
      <c r="I53" s="24" t="s">
        <v>24</v>
      </c>
      <c r="J53" s="24" t="s">
        <v>24</v>
      </c>
      <c r="K53" s="5"/>
    </row>
    <row r="54" spans="1:11" x14ac:dyDescent="0.2">
      <c r="A54" s="5" t="s">
        <v>171</v>
      </c>
      <c r="B54" s="6" t="s">
        <v>65</v>
      </c>
      <c r="C54" s="6" t="s">
        <v>34</v>
      </c>
      <c r="D54" s="24" t="s">
        <v>24</v>
      </c>
      <c r="E54" s="24" t="s">
        <v>24</v>
      </c>
      <c r="F54" s="24" t="s">
        <v>24</v>
      </c>
      <c r="G54" s="24" t="s">
        <v>24</v>
      </c>
      <c r="H54" s="24" t="s">
        <v>24</v>
      </c>
      <c r="I54" s="24" t="s">
        <v>24</v>
      </c>
      <c r="J54" s="24" t="s">
        <v>24</v>
      </c>
      <c r="K54" s="5"/>
    </row>
    <row r="55" spans="1:11" x14ac:dyDescent="0.2">
      <c r="A55" s="5" t="s">
        <v>171</v>
      </c>
      <c r="B55" s="6" t="s">
        <v>65</v>
      </c>
      <c r="C55" s="6" t="s">
        <v>35</v>
      </c>
      <c r="D55" s="24" t="s">
        <v>24</v>
      </c>
      <c r="E55" s="24" t="s">
        <v>24</v>
      </c>
      <c r="F55" s="24" t="s">
        <v>24</v>
      </c>
      <c r="G55" s="24" t="s">
        <v>24</v>
      </c>
      <c r="H55" s="24">
        <v>39.17881191605936</v>
      </c>
      <c r="I55" s="24">
        <v>131.39208859606697</v>
      </c>
      <c r="J55" s="24">
        <v>1031.5723240137459</v>
      </c>
      <c r="K55" s="6" t="s">
        <v>184</v>
      </c>
    </row>
    <row r="56" spans="1:11" x14ac:dyDescent="0.2">
      <c r="A56" s="5" t="s">
        <v>171</v>
      </c>
      <c r="B56" s="6" t="s">
        <v>65</v>
      </c>
      <c r="C56" s="6" t="s">
        <v>37</v>
      </c>
      <c r="D56" s="24" t="s">
        <v>24</v>
      </c>
      <c r="E56" s="24" t="s">
        <v>24</v>
      </c>
      <c r="F56" s="24" t="s">
        <v>24</v>
      </c>
      <c r="G56" s="24" t="s">
        <v>24</v>
      </c>
      <c r="H56" s="24" t="s">
        <v>24</v>
      </c>
      <c r="I56" s="24" t="s">
        <v>24</v>
      </c>
      <c r="J56" s="24" t="s">
        <v>24</v>
      </c>
      <c r="K56" s="5"/>
    </row>
    <row r="57" spans="1:11" x14ac:dyDescent="0.2">
      <c r="A57" s="5" t="s">
        <v>171</v>
      </c>
      <c r="B57" s="6" t="s">
        <v>65</v>
      </c>
      <c r="C57" s="6" t="s">
        <v>39</v>
      </c>
      <c r="D57" s="24" t="s">
        <v>24</v>
      </c>
      <c r="E57" s="24" t="s">
        <v>24</v>
      </c>
      <c r="F57" s="24" t="s">
        <v>24</v>
      </c>
      <c r="G57" s="24" t="s">
        <v>24</v>
      </c>
      <c r="H57" s="24" t="s">
        <v>24</v>
      </c>
      <c r="I57" s="24" t="s">
        <v>24</v>
      </c>
      <c r="J57" s="24" t="s">
        <v>24</v>
      </c>
      <c r="K57" s="5"/>
    </row>
    <row r="58" spans="1:11" x14ac:dyDescent="0.2">
      <c r="A58" s="5" t="s">
        <v>171</v>
      </c>
      <c r="B58" s="6" t="s">
        <v>65</v>
      </c>
      <c r="C58" s="6" t="s">
        <v>41</v>
      </c>
      <c r="D58" s="24">
        <v>2234.028507693964</v>
      </c>
      <c r="E58" s="24">
        <v>2372.2394985276546</v>
      </c>
      <c r="F58" s="24">
        <v>2367.2136225477425</v>
      </c>
      <c r="G58" s="24">
        <v>2104.22760090673</v>
      </c>
      <c r="H58" s="24">
        <v>2541.668739534723</v>
      </c>
      <c r="I58" s="24">
        <v>3381.7485977658844</v>
      </c>
      <c r="J58" s="24">
        <v>3650.6873304556848</v>
      </c>
      <c r="K58" s="6" t="s">
        <v>185</v>
      </c>
    </row>
    <row r="59" spans="1:11" x14ac:dyDescent="0.2">
      <c r="A59" s="5" t="s">
        <v>171</v>
      </c>
      <c r="B59" s="6" t="s">
        <v>65</v>
      </c>
      <c r="C59" s="10" t="s">
        <v>42</v>
      </c>
      <c r="D59" s="24">
        <v>4037.8420238433355</v>
      </c>
      <c r="E59" s="24">
        <v>5356.7952331608694</v>
      </c>
      <c r="F59" s="24">
        <v>6087.4991358210245</v>
      </c>
      <c r="G59" s="24">
        <v>6011.0292376671505</v>
      </c>
      <c r="H59" s="24">
        <v>6843.1119049425888</v>
      </c>
      <c r="I59" s="24">
        <v>8653.9425356647498</v>
      </c>
      <c r="J59" s="24">
        <v>11312.524153089515</v>
      </c>
      <c r="K59" s="6" t="s">
        <v>186</v>
      </c>
    </row>
    <row r="60" spans="1:11" x14ac:dyDescent="0.2">
      <c r="A60" s="5" t="s">
        <v>171</v>
      </c>
      <c r="B60" s="6" t="s">
        <v>65</v>
      </c>
      <c r="C60" s="10" t="s">
        <v>43</v>
      </c>
      <c r="D60" s="24" t="s">
        <v>24</v>
      </c>
      <c r="E60" s="24" t="s">
        <v>24</v>
      </c>
      <c r="F60" s="24" t="s">
        <v>24</v>
      </c>
      <c r="G60" s="24" t="s">
        <v>24</v>
      </c>
      <c r="H60" s="24" t="s">
        <v>24</v>
      </c>
      <c r="I60" s="24" t="s">
        <v>24</v>
      </c>
      <c r="J60" s="24" t="s">
        <v>24</v>
      </c>
      <c r="K60" s="5"/>
    </row>
    <row r="61" spans="1:11" x14ac:dyDescent="0.2">
      <c r="A61" s="5" t="s">
        <v>171</v>
      </c>
      <c r="B61" s="6" t="s">
        <v>65</v>
      </c>
      <c r="C61" s="10" t="s">
        <v>44</v>
      </c>
      <c r="D61" s="24" t="s">
        <v>24</v>
      </c>
      <c r="E61" s="24" t="s">
        <v>24</v>
      </c>
      <c r="F61" s="24" t="s">
        <v>24</v>
      </c>
      <c r="G61" s="24" t="s">
        <v>24</v>
      </c>
      <c r="H61" s="24" t="s">
        <v>24</v>
      </c>
      <c r="I61" s="24" t="s">
        <v>24</v>
      </c>
      <c r="J61" s="24" t="s">
        <v>24</v>
      </c>
      <c r="K61" s="5"/>
    </row>
    <row r="62" spans="1:11" x14ac:dyDescent="0.2">
      <c r="A62" s="5" t="s">
        <v>171</v>
      </c>
      <c r="B62" s="6" t="s">
        <v>65</v>
      </c>
      <c r="C62" s="10" t="s">
        <v>45</v>
      </c>
      <c r="D62" s="24">
        <v>5225.7832789842469</v>
      </c>
      <c r="E62" s="24">
        <v>5383.9385552940703</v>
      </c>
      <c r="F62" s="24">
        <v>5180.2290584874727</v>
      </c>
      <c r="G62" s="24">
        <v>4317.4849468061066</v>
      </c>
      <c r="H62" s="24">
        <v>5054.3885113586839</v>
      </c>
      <c r="I62" s="24">
        <v>6526.5771506634628</v>
      </c>
      <c r="J62" s="24">
        <v>7650.2489572235199</v>
      </c>
      <c r="K62" s="6" t="s">
        <v>186</v>
      </c>
    </row>
    <row r="63" spans="1:11" x14ac:dyDescent="0.2">
      <c r="A63" s="5" t="s">
        <v>171</v>
      </c>
      <c r="B63" s="6" t="s">
        <v>65</v>
      </c>
      <c r="C63" s="10" t="s">
        <v>46</v>
      </c>
      <c r="D63" s="24" t="s">
        <v>24</v>
      </c>
      <c r="E63" s="24" t="s">
        <v>24</v>
      </c>
      <c r="F63" s="24" t="s">
        <v>24</v>
      </c>
      <c r="G63" s="24" t="s">
        <v>24</v>
      </c>
      <c r="H63" s="24" t="s">
        <v>24</v>
      </c>
      <c r="I63" s="24" t="s">
        <v>24</v>
      </c>
      <c r="J63" s="24" t="s">
        <v>24</v>
      </c>
      <c r="K63" s="5"/>
    </row>
    <row r="64" spans="1:11" x14ac:dyDescent="0.2">
      <c r="A64" s="5" t="s">
        <v>171</v>
      </c>
      <c r="B64" s="6" t="s">
        <v>65</v>
      </c>
      <c r="C64" s="10" t="s">
        <v>47</v>
      </c>
      <c r="D64" s="24" t="s">
        <v>24</v>
      </c>
      <c r="E64" s="24" t="s">
        <v>24</v>
      </c>
      <c r="F64" s="24" t="s">
        <v>24</v>
      </c>
      <c r="G64" s="24" t="s">
        <v>24</v>
      </c>
      <c r="H64" s="24" t="s">
        <v>24</v>
      </c>
      <c r="I64" s="24" t="s">
        <v>24</v>
      </c>
      <c r="J64" s="24" t="s">
        <v>24</v>
      </c>
      <c r="K64" s="6"/>
    </row>
    <row r="65" spans="1:11" x14ac:dyDescent="0.2">
      <c r="A65" s="5" t="s">
        <v>171</v>
      </c>
      <c r="B65" s="6" t="s">
        <v>65</v>
      </c>
      <c r="C65" s="10" t="s">
        <v>48</v>
      </c>
      <c r="D65" s="24">
        <v>360.96576392507347</v>
      </c>
      <c r="E65" s="24">
        <v>553.91584101781928</v>
      </c>
      <c r="F65" s="24">
        <v>720.38596004312092</v>
      </c>
      <c r="G65" s="24">
        <v>796.37593835437633</v>
      </c>
      <c r="H65" s="24">
        <v>987.39309369708428</v>
      </c>
      <c r="I65" s="24">
        <v>1394.3345958253547</v>
      </c>
      <c r="J65" s="24">
        <v>2183.8804197799809</v>
      </c>
      <c r="K65" s="6" t="s">
        <v>187</v>
      </c>
    </row>
    <row r="66" spans="1:11" x14ac:dyDescent="0.2">
      <c r="A66" s="5" t="s">
        <v>171</v>
      </c>
      <c r="B66" s="6" t="s">
        <v>65</v>
      </c>
      <c r="C66" s="10" t="s">
        <v>50</v>
      </c>
      <c r="D66" s="24" t="s">
        <v>24</v>
      </c>
      <c r="E66" s="24" t="s">
        <v>24</v>
      </c>
      <c r="F66" s="24" t="s">
        <v>24</v>
      </c>
      <c r="G66" s="24" t="s">
        <v>24</v>
      </c>
      <c r="H66" s="24" t="s">
        <v>24</v>
      </c>
      <c r="I66" s="24" t="s">
        <v>24</v>
      </c>
      <c r="J66" s="24" t="s">
        <v>24</v>
      </c>
      <c r="K66" s="6"/>
    </row>
    <row r="67" spans="1:11" x14ac:dyDescent="0.2">
      <c r="A67" s="5" t="s">
        <v>171</v>
      </c>
      <c r="B67" s="6" t="s">
        <v>65</v>
      </c>
      <c r="C67" s="10" t="s">
        <v>51</v>
      </c>
      <c r="D67" s="24" t="s">
        <v>24</v>
      </c>
      <c r="E67" s="24" t="s">
        <v>24</v>
      </c>
      <c r="F67" s="24" t="s">
        <v>24</v>
      </c>
      <c r="G67" s="24" t="s">
        <v>24</v>
      </c>
      <c r="H67" s="24" t="s">
        <v>24</v>
      </c>
      <c r="I67" s="24" t="s">
        <v>24</v>
      </c>
      <c r="J67" s="24" t="s">
        <v>24</v>
      </c>
      <c r="K67" s="6"/>
    </row>
    <row r="68" spans="1:11" x14ac:dyDescent="0.2">
      <c r="A68" s="5" t="s">
        <v>171</v>
      </c>
      <c r="B68" s="6" t="s">
        <v>65</v>
      </c>
      <c r="C68" s="10" t="s">
        <v>52</v>
      </c>
      <c r="D68" s="24">
        <v>94729.225403889082</v>
      </c>
      <c r="E68" s="24">
        <v>81658.574791971594</v>
      </c>
      <c r="F68" s="24">
        <v>70434.220660688952</v>
      </c>
      <c r="G68" s="24">
        <v>52594.788202724885</v>
      </c>
      <c r="H68" s="24">
        <v>52545.899325828999</v>
      </c>
      <c r="I68" s="24">
        <v>58124.39079230123</v>
      </c>
      <c r="J68" s="24">
        <v>55835.414820839294</v>
      </c>
      <c r="K68" s="6" t="s">
        <v>193</v>
      </c>
    </row>
    <row r="69" spans="1:11" x14ac:dyDescent="0.2">
      <c r="A69" s="5" t="s">
        <v>171</v>
      </c>
      <c r="B69" s="6" t="s">
        <v>65</v>
      </c>
      <c r="C69" s="10" t="s">
        <v>53</v>
      </c>
      <c r="D69" s="24">
        <v>66070.213650870952</v>
      </c>
      <c r="E69" s="24">
        <v>58378.45232822535</v>
      </c>
      <c r="F69" s="24">
        <v>50791.139937699343</v>
      </c>
      <c r="G69" s="24">
        <v>38293.666142167829</v>
      </c>
      <c r="H69" s="24">
        <v>39646.058667615966</v>
      </c>
      <c r="I69" s="24">
        <v>44347.538614036137</v>
      </c>
      <c r="J69" s="24">
        <v>42668.80609393496</v>
      </c>
      <c r="K69" s="6"/>
    </row>
    <row r="70" spans="1:11" x14ac:dyDescent="0.2">
      <c r="A70" s="5" t="s">
        <v>171</v>
      </c>
      <c r="B70" s="6" t="s">
        <v>65</v>
      </c>
      <c r="C70" s="10" t="s">
        <v>54</v>
      </c>
      <c r="D70" s="24">
        <v>28659.011753018131</v>
      </c>
      <c r="E70" s="24">
        <v>23280.122463746247</v>
      </c>
      <c r="F70" s="24">
        <v>19643.080722989616</v>
      </c>
      <c r="G70" s="24">
        <v>14301.122060557067</v>
      </c>
      <c r="H70" s="24">
        <v>12899.840658213041</v>
      </c>
      <c r="I70" s="24">
        <v>13776.852178265099</v>
      </c>
      <c r="J70" s="24">
        <v>13166.608726904336</v>
      </c>
      <c r="K70" s="52"/>
    </row>
    <row r="71" spans="1:11" x14ac:dyDescent="0.2">
      <c r="A71" s="5" t="s">
        <v>171</v>
      </c>
      <c r="B71" s="6" t="s">
        <v>65</v>
      </c>
      <c r="C71" s="10" t="s">
        <v>55</v>
      </c>
      <c r="D71" s="24" t="s">
        <v>24</v>
      </c>
      <c r="E71" s="24" t="s">
        <v>24</v>
      </c>
      <c r="F71" s="24" t="s">
        <v>24</v>
      </c>
      <c r="G71" s="24" t="s">
        <v>24</v>
      </c>
      <c r="H71" s="24" t="s">
        <v>24</v>
      </c>
      <c r="I71" s="24" t="s">
        <v>24</v>
      </c>
      <c r="J71" s="24" t="s">
        <v>24</v>
      </c>
      <c r="K71" s="5"/>
    </row>
    <row r="72" spans="1:11" x14ac:dyDescent="0.2">
      <c r="A72" s="5" t="s">
        <v>171</v>
      </c>
      <c r="B72" s="6" t="s">
        <v>70</v>
      </c>
      <c r="C72" s="6" t="s">
        <v>57</v>
      </c>
      <c r="D72" s="24">
        <f>+D49+D50</f>
        <v>234376.58405286673</v>
      </c>
      <c r="E72" s="24">
        <f t="shared" ref="E72:J72" si="5">+E49+E50</f>
        <v>389400.10820399388</v>
      </c>
      <c r="F72" s="24">
        <f t="shared" si="5"/>
        <v>291672.21040542494</v>
      </c>
      <c r="G72" s="24">
        <f t="shared" si="5"/>
        <v>255294.97847836459</v>
      </c>
      <c r="H72" s="24">
        <f t="shared" si="5"/>
        <v>294556.33500397927</v>
      </c>
      <c r="I72" s="24">
        <f t="shared" si="5"/>
        <v>363112.79325459572</v>
      </c>
      <c r="J72" s="24">
        <f t="shared" si="5"/>
        <v>418336.10314826661</v>
      </c>
      <c r="K72" s="5" t="s">
        <v>189</v>
      </c>
    </row>
    <row r="73" spans="1:11" x14ac:dyDescent="0.2">
      <c r="A73" s="5" t="s">
        <v>171</v>
      </c>
      <c r="B73" s="6" t="s">
        <v>70</v>
      </c>
      <c r="C73" s="6" t="s">
        <v>58</v>
      </c>
      <c r="D73" s="24" t="s">
        <v>24</v>
      </c>
      <c r="E73" s="24" t="s">
        <v>24</v>
      </c>
      <c r="F73" s="24" t="s">
        <v>24</v>
      </c>
      <c r="G73" s="24" t="s">
        <v>24</v>
      </c>
      <c r="H73" s="24" t="s">
        <v>24</v>
      </c>
      <c r="I73" s="24" t="s">
        <v>24</v>
      </c>
      <c r="J73" s="24" t="s">
        <v>24</v>
      </c>
      <c r="K73" s="5" t="s">
        <v>190</v>
      </c>
    </row>
    <row r="74" spans="1:11" x14ac:dyDescent="0.2">
      <c r="A74" s="5" t="s">
        <v>171</v>
      </c>
      <c r="B74" s="6" t="s">
        <v>70</v>
      </c>
      <c r="C74" s="6" t="s">
        <v>59</v>
      </c>
      <c r="D74" s="24">
        <v>220068.47927029466</v>
      </c>
      <c r="E74" s="24">
        <v>282606.944469343</v>
      </c>
      <c r="F74" s="24">
        <v>347587.04281926871</v>
      </c>
      <c r="G74" s="24">
        <v>399528.1502042464</v>
      </c>
      <c r="H74" s="24">
        <v>472442.42816530977</v>
      </c>
      <c r="I74" s="24">
        <v>571462.57314343902</v>
      </c>
      <c r="J74" s="24">
        <v>670309.08804701304</v>
      </c>
      <c r="K74" s="5" t="s">
        <v>194</v>
      </c>
    </row>
    <row r="75" spans="1:11" x14ac:dyDescent="0.2">
      <c r="A75" s="5" t="s">
        <v>171</v>
      </c>
      <c r="B75" s="6" t="s">
        <v>70</v>
      </c>
      <c r="C75" s="6" t="s">
        <v>61</v>
      </c>
      <c r="D75" s="24">
        <v>11978.7004021209</v>
      </c>
      <c r="E75" s="24">
        <v>12260.992771219979</v>
      </c>
      <c r="F75" s="24">
        <v>10678.026371795422</v>
      </c>
      <c r="G75" s="24">
        <v>6671.62817522148</v>
      </c>
      <c r="H75" s="24">
        <v>13259.976573895428</v>
      </c>
      <c r="I75" s="24">
        <v>12311.639459512571</v>
      </c>
      <c r="J75" s="24">
        <v>14166.829421244038</v>
      </c>
      <c r="K75" s="5" t="s">
        <v>192</v>
      </c>
    </row>
    <row r="76" spans="1:11" x14ac:dyDescent="0.2">
      <c r="A76" s="5" t="s">
        <v>171</v>
      </c>
      <c r="B76" s="6" t="s">
        <v>70</v>
      </c>
      <c r="C76" s="6" t="s">
        <v>63</v>
      </c>
      <c r="D76" s="30">
        <v>0.32752999999999999</v>
      </c>
      <c r="E76" s="30">
        <v>0.3982</v>
      </c>
      <c r="F76" s="30">
        <v>0.49101800000000001</v>
      </c>
      <c r="G76" s="30">
        <v>0.47208099999999997</v>
      </c>
      <c r="H76" s="30">
        <v>0.46168599999999999</v>
      </c>
      <c r="I76" s="30">
        <v>0.49813499999999999</v>
      </c>
      <c r="J76" s="30">
        <v>0.56253299999999995</v>
      </c>
      <c r="K76" s="5"/>
    </row>
    <row r="77" spans="1:11" x14ac:dyDescent="0.2">
      <c r="A77" s="5" t="s">
        <v>171</v>
      </c>
      <c r="B77" s="6" t="s">
        <v>71</v>
      </c>
      <c r="C77" s="6" t="s">
        <v>72</v>
      </c>
      <c r="D77" s="30">
        <v>0.37205500000000002</v>
      </c>
      <c r="E77" s="30">
        <v>0.53168400000000005</v>
      </c>
      <c r="F77" s="30">
        <v>0.66798900000000005</v>
      </c>
      <c r="G77" s="30">
        <v>0.82064400000000004</v>
      </c>
      <c r="H77" s="30">
        <v>0.97617100000000001</v>
      </c>
      <c r="I77" s="30">
        <v>1.06867</v>
      </c>
      <c r="J77" s="30">
        <v>1.3213714999999999</v>
      </c>
      <c r="K77" s="5" t="s">
        <v>195</v>
      </c>
    </row>
    <row r="78" spans="1:11" x14ac:dyDescent="0.2">
      <c r="A78" s="5" t="s">
        <v>171</v>
      </c>
      <c r="B78" s="6" t="s">
        <v>73</v>
      </c>
      <c r="C78" s="6" t="s">
        <v>72</v>
      </c>
      <c r="D78" s="24">
        <v>87670.288521230512</v>
      </c>
      <c r="E78" s="24">
        <v>93983.350435675704</v>
      </c>
      <c r="F78" s="24">
        <v>85765.310549085654</v>
      </c>
      <c r="G78" s="24">
        <v>93057.544366014627</v>
      </c>
      <c r="H78" s="24">
        <v>115194.91350211042</v>
      </c>
      <c r="I78" s="24">
        <v>144422.79364375997</v>
      </c>
      <c r="J78" s="24">
        <v>192755.7203090626</v>
      </c>
      <c r="K78" s="5" t="s">
        <v>195</v>
      </c>
    </row>
    <row r="79" spans="1:11" x14ac:dyDescent="0.2">
      <c r="A79" s="5" t="s">
        <v>171</v>
      </c>
      <c r="B79" s="6" t="s">
        <v>74</v>
      </c>
      <c r="C79" s="6" t="s">
        <v>75</v>
      </c>
      <c r="D79" s="24" t="s">
        <v>24</v>
      </c>
      <c r="E79" s="24" t="s">
        <v>24</v>
      </c>
      <c r="F79" s="24" t="s">
        <v>24</v>
      </c>
      <c r="G79" s="24" t="s">
        <v>24</v>
      </c>
      <c r="H79" s="24" t="s">
        <v>24</v>
      </c>
      <c r="I79" s="24" t="s">
        <v>24</v>
      </c>
      <c r="J79" s="24" t="s">
        <v>24</v>
      </c>
      <c r="K79" s="6" t="s">
        <v>196</v>
      </c>
    </row>
    <row r="80" spans="1:11" x14ac:dyDescent="0.2">
      <c r="A80" s="5" t="s">
        <v>171</v>
      </c>
      <c r="B80" s="6" t="s">
        <v>74</v>
      </c>
      <c r="C80" s="6" t="s">
        <v>77</v>
      </c>
      <c r="D80" s="24" t="s">
        <v>24</v>
      </c>
      <c r="E80" s="24" t="s">
        <v>24</v>
      </c>
      <c r="F80" s="24" t="s">
        <v>24</v>
      </c>
      <c r="G80" s="24" t="s">
        <v>24</v>
      </c>
      <c r="H80" s="24" t="s">
        <v>24</v>
      </c>
      <c r="I80" s="24" t="s">
        <v>24</v>
      </c>
      <c r="J80" s="24" t="s">
        <v>24</v>
      </c>
      <c r="K80" s="5"/>
    </row>
    <row r="81" spans="1:11" x14ac:dyDescent="0.2">
      <c r="A81" s="5" t="s">
        <v>171</v>
      </c>
      <c r="B81" s="6" t="s">
        <v>78</v>
      </c>
      <c r="C81" s="6" t="s">
        <v>75</v>
      </c>
      <c r="D81" s="24" t="s">
        <v>24</v>
      </c>
      <c r="E81" s="24" t="s">
        <v>24</v>
      </c>
      <c r="F81" s="24" t="s">
        <v>24</v>
      </c>
      <c r="G81" s="24" t="s">
        <v>24</v>
      </c>
      <c r="H81" s="24" t="s">
        <v>24</v>
      </c>
      <c r="I81" s="24" t="s">
        <v>24</v>
      </c>
      <c r="J81" s="24" t="s">
        <v>24</v>
      </c>
      <c r="K81" s="6" t="s">
        <v>196</v>
      </c>
    </row>
    <row r="82" spans="1:11" x14ac:dyDescent="0.2">
      <c r="A82" s="5" t="s">
        <v>171</v>
      </c>
      <c r="B82" s="6" t="s">
        <v>78</v>
      </c>
      <c r="C82" s="6" t="s">
        <v>77</v>
      </c>
      <c r="D82" s="24" t="s">
        <v>24</v>
      </c>
      <c r="E82" s="24" t="s">
        <v>24</v>
      </c>
      <c r="F82" s="24" t="s">
        <v>24</v>
      </c>
      <c r="G82" s="24" t="s">
        <v>24</v>
      </c>
      <c r="H82" s="24" t="s">
        <v>24</v>
      </c>
      <c r="I82" s="24" t="s">
        <v>24</v>
      </c>
      <c r="J82" s="24" t="s">
        <v>24</v>
      </c>
      <c r="K82" s="5"/>
    </row>
    <row r="85" spans="1:11" ht="15" x14ac:dyDescent="0.25">
      <c r="C85"/>
      <c r="D85" s="27"/>
      <c r="E85" s="27"/>
      <c r="F85" s="27"/>
      <c r="G85" s="27"/>
      <c r="H85" s="27"/>
      <c r="I85" s="27"/>
      <c r="J85" s="27"/>
    </row>
    <row r="86" spans="1:11" ht="15" x14ac:dyDescent="0.25">
      <c r="A86" s="53" t="s">
        <v>197</v>
      </c>
      <c r="D86" s="27"/>
      <c r="E86" s="27"/>
      <c r="F86" s="27"/>
      <c r="G86" s="27"/>
      <c r="H86" s="27"/>
      <c r="I86" s="27"/>
      <c r="J86" s="27"/>
    </row>
    <row r="87" spans="1:11" ht="15" x14ac:dyDescent="0.25">
      <c r="A87" s="54" t="s">
        <v>198</v>
      </c>
      <c r="D87" s="27"/>
      <c r="E87" s="27"/>
      <c r="F87" s="27"/>
      <c r="G87" s="27"/>
      <c r="H87" s="27"/>
      <c r="I87" s="27"/>
      <c r="J87" s="27"/>
    </row>
    <row r="88" spans="1:11" ht="15" x14ac:dyDescent="0.25">
      <c r="A88" s="54" t="s">
        <v>199</v>
      </c>
      <c r="D88" s="27"/>
      <c r="E88" s="27"/>
      <c r="F88" s="27"/>
      <c r="G88" s="27"/>
      <c r="H88" s="27"/>
      <c r="I88" s="27"/>
      <c r="J88" s="27"/>
    </row>
    <row r="89" spans="1:11" ht="15" x14ac:dyDescent="0.25">
      <c r="A89" s="54" t="s">
        <v>200</v>
      </c>
      <c r="D89" s="27"/>
      <c r="E89" s="27"/>
      <c r="F89" s="27"/>
      <c r="G89" s="27"/>
      <c r="H89" s="27"/>
      <c r="I89" s="27"/>
      <c r="J89" s="27"/>
    </row>
    <row r="90" spans="1:11" ht="15" x14ac:dyDescent="0.25">
      <c r="A90" s="54" t="s">
        <v>201</v>
      </c>
      <c r="D90" s="27"/>
      <c r="E90" s="27"/>
      <c r="F90" s="27"/>
      <c r="G90" s="27"/>
      <c r="H90" s="27"/>
      <c r="I90" s="27"/>
      <c r="J90" s="27"/>
    </row>
    <row r="91" spans="1:11" ht="15" x14ac:dyDescent="0.25">
      <c r="A91" s="54" t="s">
        <v>202</v>
      </c>
      <c r="D91" s="27"/>
      <c r="E91" s="27"/>
      <c r="F91" s="27"/>
      <c r="G91" s="27"/>
      <c r="H91" s="27"/>
      <c r="I91" s="27"/>
      <c r="J91" s="27"/>
    </row>
    <row r="92" spans="1:11" ht="15" x14ac:dyDescent="0.25">
      <c r="A92" s="54" t="s">
        <v>203</v>
      </c>
      <c r="D92" s="27"/>
      <c r="E92" s="27"/>
      <c r="F92" s="27"/>
      <c r="G92" s="27"/>
      <c r="H92" s="27"/>
      <c r="I92" s="27"/>
      <c r="J92" s="27"/>
    </row>
    <row r="93" spans="1:11" ht="15" x14ac:dyDescent="0.25">
      <c r="A93" s="54" t="s">
        <v>204</v>
      </c>
      <c r="D93" s="27"/>
      <c r="E93" s="27"/>
      <c r="F93" s="27"/>
      <c r="G93" s="27"/>
      <c r="H93" s="27"/>
      <c r="I93" s="27"/>
      <c r="J93" s="2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311eb6d-6ef0-49b6-a8ca-6927e5013570">
      <UserInfo>
        <DisplayName>Meza Carranza, Anthony  Franklin</DisplayName>
        <AccountId>14</AccountId>
        <AccountType/>
      </UserInfo>
      <UserInfo>
        <DisplayName>Baldoceda Puentes, Jushua</DisplayName>
        <AccountId>9</AccountId>
        <AccountType/>
      </UserInfo>
      <UserInfo>
        <DisplayName>Quispe Cuya, Isai  Ammed</DisplayName>
        <AccountId>12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DBF6D9178FF54AA765DDF9BCFCB702" ma:contentTypeVersion="6" ma:contentTypeDescription="Crear nuevo documento." ma:contentTypeScope="" ma:versionID="ffa4d022c5767c3446d1dffcfab35ecd">
  <xsd:schema xmlns:xsd="http://www.w3.org/2001/XMLSchema" xmlns:xs="http://www.w3.org/2001/XMLSchema" xmlns:p="http://schemas.microsoft.com/office/2006/metadata/properties" xmlns:ns2="03c359a6-1194-4574-8f15-138d1178d5f0" xmlns:ns3="3311eb6d-6ef0-49b6-a8ca-6927e5013570" targetNamespace="http://schemas.microsoft.com/office/2006/metadata/properties" ma:root="true" ma:fieldsID="1a9d335e8a1965671f86c726e3fd0f6d" ns2:_="" ns3:_="">
    <xsd:import namespace="03c359a6-1194-4574-8f15-138d1178d5f0"/>
    <xsd:import namespace="3311eb6d-6ef0-49b6-a8ca-6927e50135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359a6-1194-4574-8f15-138d1178d5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1eb6d-6ef0-49b6-a8ca-6927e50135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F2A853-6843-40E5-B9C6-C62A2A974A2F}">
  <ds:schemaRefs>
    <ds:schemaRef ds:uri="http://purl.org/dc/terms/"/>
    <ds:schemaRef ds:uri="http://schemas.microsoft.com/office/2006/documentManagement/types"/>
    <ds:schemaRef ds:uri="03c359a6-1194-4574-8f15-138d1178d5f0"/>
    <ds:schemaRef ds:uri="http://purl.org/dc/elements/1.1/"/>
    <ds:schemaRef ds:uri="http://schemas.microsoft.com/office/2006/metadata/properties"/>
    <ds:schemaRef ds:uri="3311eb6d-6ef0-49b6-a8ca-6927e5013570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11D919-32EF-41A4-A0BE-CD80D4B36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c359a6-1194-4574-8f15-138d1178d5f0"/>
    <ds:schemaRef ds:uri="3311eb6d-6ef0-49b6-a8ca-6927e50135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2B2CAF-16B4-41B2-BB70-08518B9881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AR</vt:lpstr>
      <vt:lpstr>BO</vt:lpstr>
      <vt:lpstr>BR</vt:lpstr>
      <vt:lpstr>CH</vt:lpstr>
      <vt:lpstr>CO</vt:lpstr>
      <vt:lpstr>EC</vt:lpstr>
      <vt:lpstr>PY</vt:lpstr>
      <vt:lpstr>PE</vt:lpstr>
      <vt:lpstr>UR</vt:lpstr>
      <vt:lpstr>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Jushua Baldoceda Puentes</dc:creator>
  <cp:keywords/>
  <dc:description/>
  <cp:lastModifiedBy>Meza Carranza, Anthony  Franklin</cp:lastModifiedBy>
  <cp:revision/>
  <dcterms:created xsi:type="dcterms:W3CDTF">2023-03-16T20:18:02Z</dcterms:created>
  <dcterms:modified xsi:type="dcterms:W3CDTF">2025-05-16T21:02:54Z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0x01010020DBF6D9178FF54AA765DDF9BCFCB702</vt:lpwstr>
  </property>
  <property fmtid="{D5CDD505-2E9C-101B-9397-08002B2CF9AE}" pid="3" name="MediaServiceImageTags">
    <vt:lpwstr/>
  </property>
</Properties>
</file>