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1595\Dropbox (BCRP)\EABP 2018\"/>
    </mc:Choice>
  </mc:AlternateContent>
  <bookViews>
    <workbookView xWindow="0" yWindow="0" windowWidth="24000" windowHeight="7635" tabRatio="786" firstSheet="2" activeTab="2"/>
  </bookViews>
  <sheets>
    <sheet name="DatosGenerales" sheetId="5" state="hidden" r:id="rId1"/>
    <sheet name="Panorama B." sheetId="4" state="hidden" r:id="rId2"/>
    <sheet name="Tabla VI. Soles" sheetId="52" r:id="rId3"/>
    <sheet name="Tabla VI. Dolares" sheetId="6" r:id="rId4"/>
    <sheet name="TCambioSalida" sheetId="39" r:id="rId5"/>
    <sheet name="Menu" sheetId="28" state="hidden" r:id="rId6"/>
    <sheet name="TCambio" sheetId="24" state="hidden" r:id="rId7"/>
    <sheet name="VALIDACION_RUC" sheetId="15" state="hidden" r:id="rId8"/>
  </sheets>
  <definedNames>
    <definedName name="_xlnm._FilterDatabase" localSheetId="5" hidden="1">Menu!$K$11:$L$165</definedName>
    <definedName name="ANUAL">Menu!$C$3</definedName>
    <definedName name="_xlnm.Print_Area" localSheetId="0">DatosGenerales!$B$1:$L$41</definedName>
    <definedName name="_xlnm.Print_Area" localSheetId="1">'Panorama B.'!$F$3:$I$17</definedName>
    <definedName name="_xlnm.Print_Area" localSheetId="3">'Tabla VI. Dolares'!$F$8:$Q$36,'Tabla VI. Dolares'!$F$41:$Q$56</definedName>
    <definedName name="_xlnm.Print_Area" localSheetId="2">'Tabla VI. Soles'!$F$8:$Q$36,'Tabla VI. Soles'!$F$41:$Q$56</definedName>
    <definedName name="_xlnm.Print_Area" localSheetId="4">TCambioSalida!$D$2:$F$24</definedName>
    <definedName name="ENCARGADO">#REF!</definedName>
    <definedName name="Opciones">#REF!</definedName>
    <definedName name="pais">#REF!</definedName>
    <definedName name="PERIODO">Menu!$G$3</definedName>
    <definedName name="RUC">DatosGenerales!$D$11</definedName>
    <definedName name="TABPAIS">#REF!</definedName>
    <definedName name="TC_DOLAR">TCambio!$B$3:$F$13</definedName>
    <definedName name="TC_Euro">TCambio!$H$3:$L$13</definedName>
    <definedName name="TC_Yen">TCambio!$N$3:$R$13</definedName>
    <definedName name="_xlnm.Print_Titles" localSheetId="3">'Tabla VI. Dolares'!$3:$7</definedName>
    <definedName name="_xlnm.Print_Titles" localSheetId="2">'Tabla VI. Soles'!$3:$7</definedName>
    <definedName name="TRIM">Menu!$D$3</definedName>
  </definedNames>
  <calcPr calcId="152511"/>
</workbook>
</file>

<file path=xl/calcChain.xml><?xml version="1.0" encoding="utf-8"?>
<calcChain xmlns="http://schemas.openxmlformats.org/spreadsheetml/2006/main">
  <c r="J44" i="6" l="1"/>
  <c r="G3" i="28"/>
  <c r="E22" i="39"/>
  <c r="E14" i="39"/>
  <c r="J44" i="52" l="1"/>
  <c r="Q46" i="6"/>
  <c r="Q46" i="52" s="1"/>
  <c r="P46" i="6"/>
  <c r="P46" i="52" s="1"/>
  <c r="I46" i="6"/>
  <c r="I46" i="52" s="1"/>
  <c r="H46" i="6"/>
  <c r="H46" i="52" s="1"/>
  <c r="Q56" i="52" l="1"/>
  <c r="H56" i="52"/>
  <c r="K48" i="6" l="1"/>
  <c r="Q50" i="6" l="1"/>
  <c r="Q51" i="6"/>
  <c r="Q52" i="6"/>
  <c r="Q53" i="6"/>
  <c r="Q54" i="6"/>
  <c r="Q55" i="6"/>
  <c r="H50" i="6"/>
  <c r="H51" i="6"/>
  <c r="H52" i="6"/>
  <c r="H53" i="6"/>
  <c r="H54" i="6"/>
  <c r="H55" i="6"/>
  <c r="J55" i="6"/>
  <c r="J54" i="6"/>
  <c r="J53" i="6"/>
  <c r="J52" i="6"/>
  <c r="J51" i="6"/>
  <c r="J50" i="6"/>
  <c r="I48" i="6"/>
  <c r="N48" i="6"/>
  <c r="M48" i="6"/>
  <c r="L48" i="6"/>
  <c r="I52" i="52"/>
  <c r="I54" i="52"/>
  <c r="I53" i="52"/>
  <c r="I51" i="52"/>
  <c r="I50" i="52"/>
  <c r="Q49" i="52"/>
  <c r="Q48" i="52" s="1"/>
  <c r="J49" i="52"/>
  <c r="J48" i="52" s="1"/>
  <c r="H49" i="52"/>
  <c r="H48" i="52" s="1"/>
  <c r="C44" i="52"/>
  <c r="D26" i="52"/>
  <c r="D27" i="52" s="1"/>
  <c r="F25" i="52"/>
  <c r="O21" i="52"/>
  <c r="O20" i="52"/>
  <c r="O19" i="52"/>
  <c r="O18" i="52"/>
  <c r="O17" i="52"/>
  <c r="N16" i="52"/>
  <c r="N15" i="52" s="1"/>
  <c r="M16" i="52"/>
  <c r="M15" i="52" s="1"/>
  <c r="L16" i="52"/>
  <c r="L15" i="52" s="1"/>
  <c r="K16" i="52"/>
  <c r="K15" i="52" s="1"/>
  <c r="J16" i="52"/>
  <c r="J15" i="52" s="1"/>
  <c r="I16" i="52"/>
  <c r="I15" i="52" s="1"/>
  <c r="H16" i="52"/>
  <c r="H15" i="52"/>
  <c r="G15" i="52"/>
  <c r="A15" i="52"/>
  <c r="A16" i="52" s="1"/>
  <c r="A17" i="52" s="1"/>
  <c r="C11" i="52"/>
  <c r="C10" i="52"/>
  <c r="F4" i="52" s="1"/>
  <c r="O21" i="6"/>
  <c r="O20" i="6"/>
  <c r="O19" i="6"/>
  <c r="O18" i="6"/>
  <c r="O17" i="6"/>
  <c r="D15" i="52" l="1"/>
  <c r="F15" i="52" s="1"/>
  <c r="I49" i="52"/>
  <c r="I55" i="52" s="1"/>
  <c r="G17" i="52"/>
  <c r="F26" i="52"/>
  <c r="O16" i="52"/>
  <c r="O15" i="52" s="1"/>
  <c r="D17" i="52"/>
  <c r="F17" i="52" s="1"/>
  <c r="A18" i="52"/>
  <c r="F27" i="52"/>
  <c r="D16" i="52"/>
  <c r="F16" i="52" s="1"/>
  <c r="D28" i="52"/>
  <c r="D29" i="52" s="1"/>
  <c r="G18" i="52"/>
  <c r="D30" i="52" l="1"/>
  <c r="G21" i="52"/>
  <c r="F30" i="52"/>
  <c r="G20" i="52"/>
  <c r="F29" i="52"/>
  <c r="A19" i="52"/>
  <c r="D18" i="52"/>
  <c r="F18" i="52" s="1"/>
  <c r="D31" i="52"/>
  <c r="D32" i="52" s="1"/>
  <c r="F32" i="52" s="1"/>
  <c r="F28" i="52"/>
  <c r="G19" i="52"/>
  <c r="D19" i="52" l="1"/>
  <c r="F19" i="52" s="1"/>
  <c r="A20" i="52"/>
  <c r="F31" i="52"/>
  <c r="J12" i="52"/>
  <c r="D33" i="52"/>
  <c r="I50" i="6"/>
  <c r="F33" i="52" l="1"/>
  <c r="K13" i="52"/>
  <c r="D35" i="52"/>
  <c r="D36" i="52"/>
  <c r="D20" i="52"/>
  <c r="F20" i="52" s="1"/>
  <c r="A21" i="52"/>
  <c r="A48" i="52" l="1"/>
  <c r="D21" i="52"/>
  <c r="F21" i="52" s="1"/>
  <c r="F36" i="52"/>
  <c r="N12" i="52"/>
  <c r="L13" i="52"/>
  <c r="F35" i="52"/>
  <c r="D48" i="52" l="1"/>
  <c r="A49" i="52"/>
  <c r="R9" i="24"/>
  <c r="L9" i="24"/>
  <c r="F9" i="24"/>
  <c r="D49" i="52" l="1"/>
  <c r="A50" i="52"/>
  <c r="P5" i="24"/>
  <c r="J5" i="24"/>
  <c r="D5" i="24"/>
  <c r="A51" i="52" l="1"/>
  <c r="D50" i="52"/>
  <c r="D9" i="24"/>
  <c r="D24" i="39"/>
  <c r="D23" i="39"/>
  <c r="D16" i="39"/>
  <c r="D15" i="39"/>
  <c r="P9" i="24"/>
  <c r="P6" i="24"/>
  <c r="P4" i="24"/>
  <c r="J9" i="24"/>
  <c r="J4" i="24"/>
  <c r="D4" i="24"/>
  <c r="P12" i="24"/>
  <c r="J12" i="24"/>
  <c r="J6" i="24"/>
  <c r="J7" i="24"/>
  <c r="B4" i="5"/>
  <c r="I11" i="52"/>
  <c r="A3" i="15"/>
  <c r="C3" i="15" s="1"/>
  <c r="Z3" i="15" s="1"/>
  <c r="H3" i="28"/>
  <c r="N3" i="28"/>
  <c r="O3" i="28"/>
  <c r="P3" i="28"/>
  <c r="Q3" i="28"/>
  <c r="R3" i="28"/>
  <c r="S3" i="28"/>
  <c r="N4" i="28"/>
  <c r="P4" i="28"/>
  <c r="Q4" i="28"/>
  <c r="R4" i="28"/>
  <c r="O4" i="28" s="1"/>
  <c r="S4" i="28"/>
  <c r="B3" i="39"/>
  <c r="C10" i="6"/>
  <c r="C11" i="6"/>
  <c r="H16" i="6"/>
  <c r="H15" i="6" s="1"/>
  <c r="I16" i="6"/>
  <c r="I15" i="6" s="1"/>
  <c r="J16" i="6"/>
  <c r="J15" i="6" s="1"/>
  <c r="K16" i="6"/>
  <c r="K15" i="6" s="1"/>
  <c r="L16" i="6"/>
  <c r="L15" i="6" s="1"/>
  <c r="M16" i="6"/>
  <c r="M15" i="6" s="1"/>
  <c r="N16" i="6"/>
  <c r="N15" i="6" s="1"/>
  <c r="D26" i="6"/>
  <c r="D27" i="6" s="1"/>
  <c r="C44" i="6"/>
  <c r="H49" i="6"/>
  <c r="J49" i="6"/>
  <c r="Q49" i="6"/>
  <c r="I51" i="6"/>
  <c r="I52" i="6"/>
  <c r="I53" i="6"/>
  <c r="I54" i="6"/>
  <c r="C6" i="4"/>
  <c r="C7" i="4"/>
  <c r="H10" i="4"/>
  <c r="H9" i="4" s="1"/>
  <c r="I10" i="4"/>
  <c r="I9" i="4" s="1"/>
  <c r="H14" i="4"/>
  <c r="I14" i="4"/>
  <c r="J10" i="24"/>
  <c r="P11" i="24"/>
  <c r="P10" i="24"/>
  <c r="J11" i="24"/>
  <c r="I11" i="6"/>
  <c r="F14" i="39"/>
  <c r="O13" i="6" l="1"/>
  <c r="O13" i="52"/>
  <c r="D28" i="6"/>
  <c r="D29" i="6" s="1"/>
  <c r="D30" i="6" s="1"/>
  <c r="A52" i="52"/>
  <c r="D51" i="52"/>
  <c r="B3" i="15"/>
  <c r="Y3" i="15" s="1"/>
  <c r="Q48" i="6"/>
  <c r="J48" i="6"/>
  <c r="I49" i="6"/>
  <c r="I55" i="6" s="1"/>
  <c r="I17" i="4"/>
  <c r="H17" i="4"/>
  <c r="O16" i="6"/>
  <c r="O15" i="6" s="1"/>
  <c r="H48" i="6"/>
  <c r="F22" i="39"/>
  <c r="P8" i="24"/>
  <c r="P7" i="24"/>
  <c r="J8" i="24"/>
  <c r="D8" i="24"/>
  <c r="D7" i="24"/>
  <c r="D6" i="24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H13" i="52" l="1"/>
  <c r="D52" i="52"/>
  <c r="A53" i="52"/>
  <c r="D31" i="6"/>
  <c r="D10" i="24"/>
  <c r="AJ3" i="15"/>
  <c r="AK3" i="15" s="1"/>
  <c r="AL3" i="15" s="1"/>
  <c r="H13" i="6" l="1"/>
  <c r="A54" i="52"/>
  <c r="D53" i="52"/>
  <c r="D32" i="6"/>
  <c r="J12" i="6" s="1"/>
  <c r="D11" i="24"/>
  <c r="D12" i="24"/>
  <c r="A55" i="52" l="1"/>
  <c r="D55" i="52" s="1"/>
  <c r="D54" i="52"/>
  <c r="D33" i="6"/>
  <c r="K13" i="6" l="1"/>
  <c r="D35" i="6"/>
  <c r="L13" i="6" l="1"/>
  <c r="D36" i="6"/>
  <c r="N12" i="6" l="1"/>
  <c r="A15" i="6" l="1"/>
  <c r="A16" i="6" l="1"/>
  <c r="D15" i="6"/>
  <c r="D16" i="6" l="1"/>
  <c r="A17" i="6"/>
  <c r="D17" i="6" l="1"/>
  <c r="A18" i="6"/>
  <c r="D18" i="6" l="1"/>
  <c r="A19" i="6"/>
  <c r="D19" i="6" l="1"/>
  <c r="A20" i="6"/>
  <c r="A21" i="6" l="1"/>
  <c r="D20" i="6"/>
  <c r="A48" i="6" l="1"/>
  <c r="D21" i="6"/>
  <c r="A49" i="6" l="1"/>
  <c r="D48" i="6"/>
  <c r="D49" i="6" l="1"/>
  <c r="A50" i="6"/>
  <c r="D50" i="6" l="1"/>
  <c r="A51" i="6"/>
  <c r="D51" i="6" l="1"/>
  <c r="A52" i="6"/>
  <c r="D52" i="6" l="1"/>
  <c r="A53" i="6"/>
  <c r="A54" i="6" l="1"/>
  <c r="D53" i="6"/>
  <c r="A55" i="6" l="1"/>
  <c r="D54" i="6"/>
  <c r="A9" i="4" l="1"/>
  <c r="D55" i="6"/>
  <c r="D9" i="4" l="1"/>
  <c r="F9" i="4" s="1"/>
  <c r="A10" i="4"/>
  <c r="A11" i="4" l="1"/>
  <c r="D10" i="4"/>
  <c r="F10" i="4" s="1"/>
  <c r="A12" i="4" l="1"/>
  <c r="D11" i="4"/>
  <c r="F11" i="4" s="1"/>
  <c r="D12" i="4" l="1"/>
  <c r="F12" i="4" s="1"/>
  <c r="A13" i="4"/>
  <c r="A14" i="4" l="1"/>
  <c r="D13" i="4"/>
  <c r="F13" i="4" s="1"/>
  <c r="A15" i="4" l="1"/>
  <c r="D14" i="4"/>
  <c r="F14" i="4" s="1"/>
  <c r="A16" i="4" l="1"/>
  <c r="D15" i="4"/>
  <c r="F15" i="4" s="1"/>
  <c r="D16" i="4" l="1"/>
  <c r="F16" i="4" s="1"/>
  <c r="A17" i="4"/>
  <c r="D17" i="4" l="1"/>
  <c r="F17" i="4" s="1"/>
  <c r="P48" i="52" l="1"/>
  <c r="P51" i="52" l="1"/>
  <c r="P48" i="6"/>
  <c r="O48" i="6" s="1"/>
  <c r="P54" i="52"/>
  <c r="P53" i="52"/>
  <c r="P52" i="52"/>
  <c r="P50" i="52"/>
  <c r="S48" i="52"/>
  <c r="P49" i="52" l="1"/>
  <c r="P55" i="52" s="1"/>
  <c r="P51" i="6" l="1"/>
  <c r="P50" i="6"/>
  <c r="P53" i="6"/>
  <c r="P54" i="6"/>
  <c r="P52" i="6"/>
  <c r="P49" i="6" l="1"/>
  <c r="P55" i="6" s="1"/>
</calcChain>
</file>

<file path=xl/comments1.xml><?xml version="1.0" encoding="utf-8"?>
<comments xmlns="http://schemas.openxmlformats.org/spreadsheetml/2006/main">
  <authors>
    <author>Cruz Labrin, Miguel  Teodoro</author>
  </authors>
  <commentList>
    <comment ref="P48" authorId="0" shapeId="0">
      <text>
        <r>
          <rPr>
            <b/>
            <sz val="18"/>
            <color indexed="81"/>
            <rFont val="Tahoma"/>
            <family val="2"/>
          </rPr>
          <t>Verificar que el saldo de la celda P48 sea igual al patrimonio del balance de la empresa.</t>
        </r>
      </text>
    </comment>
  </commentList>
</comments>
</file>

<file path=xl/comments2.xml><?xml version="1.0" encoding="utf-8"?>
<comments xmlns="http://schemas.openxmlformats.org/spreadsheetml/2006/main">
  <authors>
    <author>Miguel Cruz Labrin</author>
  </authors>
  <commentList>
    <comment ref="AK3" authorId="0" shapeId="0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<sst xmlns="http://schemas.openxmlformats.org/spreadsheetml/2006/main" count="712" uniqueCount="551">
  <si>
    <t>Codigo</t>
  </si>
  <si>
    <t>DESCRIPTOR</t>
  </si>
  <si>
    <t>10. TELÉFONO Y ANEXO:</t>
  </si>
  <si>
    <t xml:space="preserve"> cod_ETBP_ANT</t>
  </si>
  <si>
    <t xml:space="preserve"> cod_ETBP_NEW</t>
  </si>
  <si>
    <t>(Dólar / Otras Monedas)</t>
  </si>
  <si>
    <t>(Nuevo Sol / Otras Monedas)</t>
  </si>
  <si>
    <t>DÓLAR</t>
  </si>
  <si>
    <t>TIPO DE CAMBIO PARA SALDOS</t>
  </si>
  <si>
    <t>#</t>
  </si>
  <si>
    <t>PERIODO</t>
  </si>
  <si>
    <t>RUC</t>
  </si>
  <si>
    <t>RESTO</t>
  </si>
  <si>
    <t>7. CARGO:</t>
  </si>
  <si>
    <t>8. CORREO ELECTRÓNICO:</t>
  </si>
  <si>
    <t>ACUMULADO</t>
  </si>
  <si>
    <t>5. GIRO DEL NEGOCIO:</t>
  </si>
  <si>
    <t>I. ACTIVO TOTAL</t>
  </si>
  <si>
    <t>II. PASIVO TOTAL</t>
  </si>
  <si>
    <t>III. PATRIMONIO ( I - II )</t>
  </si>
  <si>
    <t>10</t>
  </si>
  <si>
    <t>http://www.sbs.gob.pe/app/stats/TC-Contable.asp</t>
  </si>
  <si>
    <t>NOTA: DESDE EL 4T2011 SE EMPLEA INFO DE LA SBS (ver link)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</si>
  <si>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</si>
  <si>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</si>
  <si>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</si>
  <si>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</si>
  <si>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</si>
  <si>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</si>
  <si>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</si>
  <si>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</si>
  <si>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</si>
  <si>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</si>
  <si>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</si>
  <si>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</si>
  <si>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</si>
  <si>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</si>
  <si>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</si>
  <si>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</si>
  <si>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</si>
  <si>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</si>
  <si>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</si>
  <si>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</si>
  <si>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</si>
  <si>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</si>
  <si>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</si>
  <si>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</si>
  <si>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</si>
  <si>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</si>
  <si>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</si>
  <si>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</si>
  <si>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</si>
  <si>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</si>
  <si>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</si>
  <si>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</si>
  <si>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</si>
  <si>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</si>
  <si>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</si>
  <si>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NUEVOS 
SOLES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</si>
  <si>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</si>
  <si>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</si>
  <si>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</si>
  <si>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</si>
  <si>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</si>
  <si>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</si>
  <si>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</si>
  <si>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</si>
  <si>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</si>
  <si>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</si>
  <si>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</si>
  <si>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</si>
  <si>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</si>
  <si>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</si>
  <si>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</si>
  <si>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</si>
  <si>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</si>
  <si>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</si>
  <si>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</si>
  <si>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</si>
  <si>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</si>
  <si>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</si>
  <si>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</si>
  <si>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</si>
  <si>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</si>
  <si>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</si>
  <si>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</si>
  <si>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</si>
  <si>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</si>
  <si>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</si>
  <si>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</si>
  <si>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</si>
  <si>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</si>
  <si>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</si>
  <si>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</si>
  <si>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</si>
  <si>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</si>
  <si>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</si>
  <si>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</si>
  <si>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</si>
  <si>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</si>
  <si>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</si>
  <si>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</si>
  <si>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</si>
  <si>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</si>
  <si>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</si>
  <si>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</si>
  <si>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</si>
  <si>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</si>
  <si>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</si>
  <si>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</si>
  <si>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</si>
  <si>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</si>
  <si>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</si>
  <si>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</si>
  <si>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</si>
  <si>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</si>
  <si>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</si>
  <si>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</si>
  <si>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</si>
  <si>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</si>
  <si>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</si>
  <si>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</si>
  <si>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</si>
  <si>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</si>
  <si>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</si>
  <si>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</si>
  <si>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</si>
  <si>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</si>
  <si>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</si>
  <si>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</si>
  <si>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</si>
  <si>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</si>
  <si>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</si>
  <si>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</si>
  <si>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</si>
  <si>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</si>
  <si>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</si>
  <si>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</si>
  <si>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</si>
  <si>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</si>
  <si>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</si>
  <si>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</si>
  <si>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</si>
  <si>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</si>
  <si>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</si>
  <si>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</si>
  <si>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</si>
  <si>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</si>
  <si>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</si>
  <si>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</si>
  <si>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</si>
  <si>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</si>
  <si>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</si>
  <si>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</si>
  <si>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</si>
  <si>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</si>
  <si>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</si>
  <si>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</si>
  <si>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</si>
  <si>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</si>
  <si>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</si>
  <si>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</si>
  <si>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</si>
  <si>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</si>
  <si>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</si>
  <si>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</si>
  <si>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</si>
  <si>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</si>
  <si>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</si>
  <si>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</si>
  <si>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</si>
  <si>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</si>
  <si>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</si>
  <si>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</si>
  <si>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</si>
  <si>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</si>
  <si>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</si>
  <si>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</si>
  <si>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</si>
  <si>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</si>
  <si>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</si>
  <si>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</si>
  <si>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</si>
  <si>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</si>
  <si>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</si>
  <si>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</si>
  <si>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</si>
  <si>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</si>
  <si>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</si>
  <si>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</si>
  <si>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</si>
  <si>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</si>
  <si>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</si>
  <si>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</si>
  <si>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</si>
  <si>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</si>
  <si>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</si>
  <si>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</si>
  <si>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</si>
  <si>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</si>
  <si>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</si>
  <si>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</si>
  <si>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</si>
  <si>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</si>
  <si>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</si>
  <si>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</si>
  <si>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</si>
  <si>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</si>
  <si>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</si>
  <si>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</si>
  <si>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</si>
  <si>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</si>
  <si>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</si>
  <si>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</si>
  <si>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</si>
  <si>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</si>
  <si>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</si>
  <si>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</si>
  <si>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</si>
  <si>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</si>
  <si>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</si>
  <si>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</si>
  <si>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</si>
  <si>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</si>
  <si>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</si>
  <si>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</si>
  <si>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</si>
  <si>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</si>
  <si>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</si>
  <si>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</si>
  <si>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</si>
  <si>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</si>
  <si>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</si>
  <si>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</si>
  <si>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</si>
  <si>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</si>
  <si>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</si>
  <si>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</si>
  <si>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</si>
  <si>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</si>
  <si>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</si>
  <si>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</si>
  <si>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</si>
  <si>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</si>
  <si>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</si>
  <si>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</si>
  <si>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</si>
  <si>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</si>
  <si>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</si>
  <si>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</si>
  <si>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</si>
  <si>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</si>
  <si>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</si>
  <si>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</si>
  <si>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</si>
  <si>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</si>
  <si>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</si>
  <si>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</si>
  <si>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</si>
  <si>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</si>
  <si>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</si>
  <si>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</si>
  <si>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</si>
  <si>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</si>
  <si>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</si>
  <si>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</si>
  <si>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</si>
  <si>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</si>
  <si>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</si>
  <si>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</si>
  <si>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</si>
  <si>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</si>
  <si>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</si>
  <si>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</si>
  <si>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</si>
  <si>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</si>
  <si>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</si>
  <si>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</si>
  <si>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</si>
  <si>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</si>
  <si>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</si>
  <si>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</si>
  <si>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</si>
  <si>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</si>
  <si>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</si>
  <si>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</si>
  <si>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</si>
  <si>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</si>
  <si>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</si>
  <si>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</si>
  <si>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</si>
  <si>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</si>
  <si>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</si>
  <si>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</si>
  <si>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</si>
  <si>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</si>
  <si>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</si>
  <si>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</si>
  <si>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</si>
  <si>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</si>
  <si>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</si>
  <si>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</si>
  <si>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</si>
  <si>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</si>
  <si>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</si>
  <si>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</si>
  <si>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</si>
  <si>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</si>
  <si>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</si>
  <si>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</si>
  <si>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</si>
  <si>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</si>
  <si>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</si>
  <si>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</si>
  <si>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</si>
  <si>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</si>
  <si>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</si>
  <si>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</si>
  <si>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</si>
  <si>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</si>
  <si>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</si>
  <si>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</si>
  <si>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</si>
  <si>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</si>
  <si>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</si>
  <si>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</si>
  <si>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</si>
  <si>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</si>
  <si>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</si>
  <si>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</si>
  <si>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</si>
  <si>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</si>
  <si>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</si>
  <si>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</si>
  <si>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</si>
  <si>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</si>
  <si>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</si>
  <si>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</si>
  <si>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</si>
  <si>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</si>
  <si>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</si>
  <si>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</si>
  <si>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</si>
  <si>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</si>
  <si>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</si>
  <si>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</si>
  <si>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</si>
  <si>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</si>
  <si>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</si>
  <si>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</si>
  <si>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</si>
  <si>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</si>
  <si>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</si>
  <si>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</si>
  <si>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</si>
  <si>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</si>
  <si>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</si>
  <si>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</si>
  <si>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</si>
  <si>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</si>
  <si>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</si>
  <si>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</si>
  <si>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</si>
  <si>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</si>
  <si>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</si>
  <si>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</si>
  <si>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</si>
  <si>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</si>
  <si>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</si>
  <si>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</si>
  <si>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</si>
  <si>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</si>
  <si>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</si>
  <si>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</si>
  <si>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</si>
  <si>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</si>
  <si>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</si>
  <si>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</si>
  <si>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</si>
  <si>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</si>
  <si>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</si>
  <si>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</si>
  <si>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</si>
  <si>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</si>
  <si>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</si>
  <si>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</si>
  <si>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</si>
  <si>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</si>
  <si>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>6. PERSONA RESPONSABLE:</t>
  </si>
  <si>
    <t>1. RUC:</t>
  </si>
  <si>
    <t xml:space="preserve">       - Con entidades residentes (mercado local)</t>
  </si>
  <si>
    <t xml:space="preserve">       - Con no residentes (exterior)</t>
  </si>
  <si>
    <t>BANCO CENTRAL DE RESERVA DEL PERÚ</t>
  </si>
  <si>
    <t>AÑO</t>
  </si>
  <si>
    <t>2. RAZÓN SOCIAL:</t>
  </si>
  <si>
    <t>3. RAZÓN COMERCIAL:</t>
  </si>
  <si>
    <t>A</t>
  </si>
  <si>
    <t>B</t>
  </si>
  <si>
    <t>C</t>
  </si>
  <si>
    <t>D</t>
  </si>
  <si>
    <t>E</t>
  </si>
  <si>
    <t>F</t>
  </si>
  <si>
    <t>G</t>
  </si>
  <si>
    <t>SALDO ACTUAL</t>
  </si>
  <si>
    <t>SALDO ANTERIOR</t>
  </si>
  <si>
    <t>n.a.</t>
  </si>
  <si>
    <t>CÓDIGO</t>
  </si>
  <si>
    <t>.01.01.01.</t>
  </si>
  <si>
    <t>Pivote_1</t>
  </si>
  <si>
    <t>Pivote_2</t>
  </si>
  <si>
    <t>.01.01.02.</t>
  </si>
  <si>
    <t>DIVIDENDOS</t>
  </si>
  <si>
    <t>H</t>
  </si>
  <si>
    <t>PARTICIPACIONES
 DE CAPITAL</t>
  </si>
  <si>
    <t>Parte A. Derechos por las participaciones de la empresa declarante en empresas del exterior</t>
  </si>
  <si>
    <t>En miles de US dólares</t>
  </si>
  <si>
    <t>J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</si>
  <si>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</si>
  <si>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</si>
  <si>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</si>
  <si>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</si>
  <si>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</si>
  <si>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(En miles de US dólares)</t>
  </si>
  <si>
    <t>1. Activo corriente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</si>
  <si>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</si>
  <si>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1.1. Denominados en moneda extranjera</t>
  </si>
  <si>
    <t>1.2. Denominados en moneda nacional</t>
  </si>
  <si>
    <t>actualizado</t>
  </si>
  <si>
    <t>a 13.12.2018</t>
  </si>
  <si>
    <t>1. SOBRE EMPRESAS RELACIONADAS</t>
  </si>
  <si>
    <t>.01.</t>
  </si>
  <si>
    <t>.01.01.</t>
  </si>
  <si>
    <t>.01.02.</t>
  </si>
  <si>
    <t>.02.</t>
  </si>
  <si>
    <t>.02.01.</t>
  </si>
  <si>
    <t>.02.02.</t>
  </si>
  <si>
    <t>.99.</t>
  </si>
  <si>
    <t>.01.03.</t>
  </si>
  <si>
    <t>.01.01.01</t>
  </si>
  <si>
    <t>.01.01.02</t>
  </si>
  <si>
    <t>.01.01.03</t>
  </si>
  <si>
    <t>.01.01.04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</si>
  <si>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</si>
  <si>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</si>
  <si>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</si>
  <si>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</si>
  <si>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</si>
  <si>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</si>
  <si>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</si>
  <si>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</si>
  <si>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</si>
  <si>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</si>
  <si>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</si>
  <si>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</si>
  <si>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</si>
  <si>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r>
      <rPr>
        <b/>
        <sz val="26"/>
        <color indexed="9"/>
        <rFont val="Arial Narrow"/>
        <family val="2"/>
      </rPr>
      <t>A.</t>
    </r>
    <r>
      <rPr>
        <b/>
        <sz val="23"/>
        <color indexed="9"/>
        <rFont val="Arial Narrow"/>
        <family val="2"/>
      </rPr>
      <t xml:space="preserve">  D A T O S  G E N E R A L E  S   D E   L A   E M P R E S A   D E C L A R A N T E 
</t>
    </r>
    <r>
      <rPr>
        <sz val="28"/>
        <color indexed="9"/>
        <rFont val="Browallia New"/>
        <family val="2"/>
      </rPr>
      <t>(Ingrese su RUC y obtendrá, en la sección C, la persona de contacto para sus consultas sobre esta encuesta)</t>
    </r>
  </si>
  <si>
    <r>
      <rPr>
        <b/>
        <sz val="26"/>
        <color indexed="9"/>
        <rFont val="Arial Narrow"/>
        <family val="2"/>
      </rPr>
      <t>B.</t>
    </r>
    <r>
      <rPr>
        <b/>
        <sz val="20"/>
        <color indexed="9"/>
        <rFont val="Arial Narrow"/>
        <family val="2"/>
      </rPr>
      <t xml:space="preserve">  M A R C O  L E G A L  (H A G A  "CLICK"  A Q U Í)</t>
    </r>
  </si>
  <si>
    <t xml:space="preserve">N O  L L E N A R  E S T A  A R E A </t>
  </si>
  <si>
    <t>Tipo de cambio. US Dólar por Sol</t>
  </si>
  <si>
    <t>Tipo de cambio. US Dólar por Euro</t>
  </si>
  <si>
    <t>Tipo de cambio. US Dólar por Yen</t>
  </si>
  <si>
    <t>Unidades de US Dólar por Sol</t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</si>
  <si>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</si>
  <si>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</si>
  <si>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</si>
  <si>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1. Denominados en moneda extranjera</t>
  </si>
  <si>
    <t>2. Denominados en moneda nacional</t>
  </si>
  <si>
    <t xml:space="preserve">(*) Para convertir de soles a dólares use las cifras de la hoja "Tipo de Cambio". </t>
  </si>
  <si>
    <t>Dividendos cobrados o utilidades recibidas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</si>
  <si>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</si>
  <si>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</si>
  <si>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</si>
  <si>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</si>
  <si>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Periodos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</si>
  <si>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</si>
  <si>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</si>
  <si>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</si>
  <si>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</si>
  <si>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</si>
  <si>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</si>
  <si>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</si>
  <si>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</si>
  <si>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</si>
  <si>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</si>
  <si>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</si>
  <si>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 xml:space="preserve">  Jr. Santa Rosa 441 (6to. piso) - Lima 1 - Perú
Central telefónica: 6132000, anexos 23994, 23999, 23880, 23924, 23877.</t>
  </si>
  <si>
    <t>1. CON EMPRESAS NO RESIDENTES RELACIONADAS</t>
  </si>
  <si>
    <t>En miles de Soles</t>
  </si>
  <si>
    <t>I =
B+C+D-F-G+H</t>
  </si>
  <si>
    <t>H = 
A + B + C - E - F + G</t>
  </si>
  <si>
    <t>Tabla VI.  Derechos y obligaciones patrimoniales y en participaciones de capital. Posiciones y transacciones totales y con no residentes</t>
  </si>
  <si>
    <t>17.01.</t>
  </si>
  <si>
    <t>I. TOTAL DE DERECHOS EN EL EXTERIOR (1 + 2)   1/</t>
  </si>
  <si>
    <t>17.01.01.</t>
  </si>
  <si>
    <t>17.01.01.01</t>
  </si>
  <si>
    <t>1.1.  EN EMPRESAS DE INVERSIÓN DIRECTA NO RESIDENTES  2/</t>
  </si>
  <si>
    <t>17.01.01.02</t>
  </si>
  <si>
    <t>1.2.  EN EL INVERSIONISTA DIRECTO (ID) NO RESIDENTE  3/</t>
  </si>
  <si>
    <t>17.01.01.03</t>
  </si>
  <si>
    <t xml:space="preserve">1.3.  SOBRE EMPARENTADAS, SI MATRIZ COMÚN QUE EJERCE EL
         CONTROL FINAL RESIDE EN EL EXTERIOR 4/ </t>
  </si>
  <si>
    <t>17.01.01.04</t>
  </si>
  <si>
    <t>1.4.  SOBRE EMPARENTADAS, SI MATRIZ COMÚN QUE EJERCE EL
         CONTROL FINAL RESIDE EN EL PAÍS 5/</t>
  </si>
  <si>
    <t>17.01.02.</t>
  </si>
  <si>
    <t>2. EN EMPRESAS NO RELACIONADAS 6/</t>
  </si>
  <si>
    <t>1/ Las columnas A y H representan la suma del valor patrimonial que la empresa declarante posee en todas sus empresas del exterior  (participación porcentual multiplicada por el valor del patrimonio en cada empresa).</t>
  </si>
  <si>
    <t>2/ La empresa declarante actúa como inversionista directo al poseer, de manera inmediata o indirecta, una participación igual o mayor al 10% en empresas no residentes.</t>
  </si>
  <si>
    <t>3/ La empresa declarante posee una participación menor al 10 por ciento en su matriz o inversionista directo del exterior (se le conoce como inversión en sentido contrario).</t>
  </si>
  <si>
    <t>4/ El inversionista directo que ejerce el control final de la empresa declarante es no residente.</t>
  </si>
  <si>
    <t>5/ El inversionista directo que ejerce el control final de la empresa declarante es residente.</t>
  </si>
  <si>
    <t>6/ Incluye a toda empresa no residente no-emparentada en donde la participación de la empresa declarante es menor al 10%. A estas inversiones se les conoce también como inversiones de cartera.</t>
  </si>
  <si>
    <t>7/ Equivalente al estado de resultados de la empresa, por lo general igual a:  +superávit de explotacion (ingresos  - gastos) + dividendos (por cobrar - por pagar) + intereses (por cobrar - por pagar) + renta (por cobrar - por pagar) -  impuestos</t>
  </si>
  <si>
    <t>8/ Incluya la porción correspondiente de las utilidades / pérdidas de las subsidiarias, asociadas o emparentadas.</t>
  </si>
  <si>
    <t>9/ Ganancias (+) o pérdidas (-) por tenencia (realizadas o no realizadas) como resultado de variaciones cambiarias, de la revaloración de activos fijos y de las variaciones de los precios de mercado de activos y pasivos financieros y de derivados financieros.</t>
  </si>
  <si>
    <t>10/ Dividendos que, sin ser aún cobrados, la empresa declarante los reconoce contablemente como derechos (en sus activos de balance).</t>
  </si>
  <si>
    <t>11/ Registre los montos que afectan al patrimonio como resultado de fusiones, escisiones u otras operaciones distintas de los aportes, utilidades corrientes y dividendos.</t>
  </si>
  <si>
    <t>VALOR TOTAL
 DEL PATRIMONIO 7/</t>
  </si>
  <si>
    <t>PARTICIPACIONES
 DE CAPITAL 8/</t>
  </si>
  <si>
    <t>ESTADO DE RESULTADOS
Resultado Neto del Ejercicio 9/ 10/</t>
  </si>
  <si>
    <t>OTRAS
 VARIACIONES 14/</t>
  </si>
  <si>
    <t>Del cual: 
exclusiones para la
Balanza de Pagos 11/</t>
  </si>
  <si>
    <t>Dividendos declarados 12/</t>
  </si>
  <si>
    <t>Dividendos pagados o utilidades remitidas 13/</t>
  </si>
  <si>
    <t>18.01.</t>
  </si>
  <si>
    <t>I. TOTAL DE OBLIGACIONES DE LA DECLARANTE (1 + 2 + 3)   1/</t>
  </si>
  <si>
    <t>18.01.01.</t>
  </si>
  <si>
    <t>18.01.01.01</t>
  </si>
  <si>
    <t>1.1.  CON SUS INVERSIONISTAS DIRECTOS 2/</t>
  </si>
  <si>
    <t>18.01.01.02</t>
  </si>
  <si>
    <t>1.2.  CON EMPRESAS DE INVERSIÓN DIRECTA  3/</t>
  </si>
  <si>
    <t>18.01.01.03</t>
  </si>
  <si>
    <t xml:space="preserve">1.3.  CON EMPARENTADAS, SI MATRIZ COMÚN QUE EJERCE EL
         CONTROL FINAL RESIDE EN EL EXTERIOR  </t>
  </si>
  <si>
    <t>18.01.01.04</t>
  </si>
  <si>
    <t xml:space="preserve">1.4.  CON EMPARENTADAS, SI MATRIZ COMÚN QUE EJERCE EL
         CONTROL FINAL RESIDE EN EL PAÍS </t>
  </si>
  <si>
    <t>18.01.02.</t>
  </si>
  <si>
    <t>2. CON EMPRESAS NO RESIDENTES: NO RELACIONADAS 5/</t>
  </si>
  <si>
    <t>18.01.03.</t>
  </si>
  <si>
    <t>3. CON EMPRESAS RESIDENTES 6/</t>
  </si>
  <si>
    <t>Panorama B.  Balance general de la empresa declarante (*)</t>
  </si>
  <si>
    <t>2018: A diciembre</t>
  </si>
  <si>
    <t>2019: A marzo</t>
  </si>
  <si>
    <t xml:space="preserve">I </t>
  </si>
  <si>
    <t>K</t>
  </si>
  <si>
    <t>ESCRIBA EL SALDO DEL PATRIMONIO SEGÚN BALANCE</t>
  </si>
  <si>
    <t>L = K - I</t>
  </si>
  <si>
    <t>VALIDACION
(DEBER
 SER
 CERO)</t>
  </si>
  <si>
    <t xml:space="preserve">Unidades de US Dólar por Euro </t>
  </si>
  <si>
    <t>Unidades de US Dólar por Yen</t>
  </si>
  <si>
    <t>VALIDACIÓN (DEBER VOLVERSE CERO) -------&gt;&gt;&gt;&gt;&gt;</t>
  </si>
  <si>
    <t>DICIEMBRE</t>
  </si>
  <si>
    <t>(ENE - DIC)</t>
  </si>
  <si>
    <t>Una vez terminada esta tabla, copie los valores de las celdas en amarillo hacia la Tabla VI, parte B, del formulario completo.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</si>
</sst>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##\ ###\ ###\ ##0&quot;    &quot;"/>
    <numFmt numFmtId="168" formatCode="0.000"/>
    <numFmt numFmtId="169" formatCode="#\ ###\ ###\ ##0"/>
    <numFmt numFmtId="170" formatCode="#\ ###\ ###\ ##0.00"/>
    <numFmt numFmtId="171" formatCode="_-* #,##0.0000\ _€_-;\-* #,##0.0000\ _€_-;_-* &quot;-&quot;??\ _€_-;_-@_-"/>
    <numFmt numFmtId="172" formatCode="_-* #,##0.00000\ _€_-;\-* #,##0.00000\ _€_-;_-* &quot;-&quot;??\ _€_-;_-@_-"/>
    <numFmt numFmtId="173" formatCode="_-* #,##0.000000\ _€_-;\-* #,##0.000000\ _€_-;_-* &quot;-&quot;??\ _€_-;_-@_-"/>
    <numFmt numFmtId="174" formatCode="_-* #,##0.0000000\ _€_-;\-* #,##0.0000000\ _€_-;_-* &quot;-&quot;??\ _€_-;_-@_-"/>
  </numFmts>
  <fonts count="104">
    <font>
      <sz val="10"/>
      <name val="Arial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sz val="12"/>
      <color indexed="10"/>
      <name val="Arial Narrow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b/>
      <sz val="10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22"/>
      <name val="Arial Black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b/>
      <u/>
      <sz val="16"/>
      <name val="Traditional Arabic"/>
      <family val="1"/>
    </font>
    <font>
      <b/>
      <sz val="14"/>
      <name val="Traditional Arabic"/>
      <family val="1"/>
    </font>
    <font>
      <b/>
      <sz val="24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name val="Arial Narrow"/>
      <family val="2"/>
    </font>
    <font>
      <sz val="11"/>
      <name val="Arial"/>
      <family val="2"/>
    </font>
    <font>
      <b/>
      <sz val="18"/>
      <name val="Traditional Arabic"/>
      <family val="1"/>
    </font>
    <font>
      <b/>
      <u/>
      <sz val="18"/>
      <name val="Traditional Arabic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b/>
      <sz val="28"/>
      <name val="Iskoola Pota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22"/>
      <color indexed="8"/>
      <name val="Traditional Arabic"/>
      <family val="1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1"/>
      <name val="Courier New"/>
      <family val="3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20"/>
      <color indexed="9"/>
      <name val="Arial Narrow"/>
      <family val="2"/>
    </font>
    <font>
      <b/>
      <sz val="26"/>
      <color indexed="9"/>
      <name val="Arial Narrow"/>
      <family val="2"/>
    </font>
    <font>
      <b/>
      <sz val="23"/>
      <color indexed="9"/>
      <name val="Arial Narrow"/>
      <family val="2"/>
    </font>
    <font>
      <sz val="28"/>
      <color indexed="9"/>
      <name val="Browallia New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b/>
      <sz val="18"/>
      <color rgb="FFFF0000"/>
      <name val="Arial Narrow"/>
      <family val="2"/>
    </font>
    <font>
      <b/>
      <sz val="20"/>
      <color rgb="FFFF0000"/>
      <name val="Arial Narrow"/>
      <family val="2"/>
    </font>
    <font>
      <sz val="11"/>
      <color rgb="FFFF0000"/>
      <name val="Arial Narrow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23"/>
      <color theme="0"/>
      <name val="Arial Narrow"/>
      <family val="2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  <font>
      <b/>
      <sz val="18"/>
      <color indexed="81"/>
      <name val="Tahoma"/>
      <family val="2"/>
    </font>
    <font>
      <b/>
      <sz val="24"/>
      <color theme="1"/>
      <name val="Arial Narrow"/>
      <family val="2"/>
    </font>
    <font>
      <b/>
      <sz val="20"/>
      <name val="Arial"/>
      <family val="2"/>
    </font>
    <font>
      <b/>
      <sz val="16"/>
      <color theme="0"/>
      <name val="Arial Black"/>
      <family val="2"/>
    </font>
    <font>
      <b/>
      <sz val="22"/>
      <name val="Arial Narrow"/>
      <family val="2"/>
    </font>
    <font>
      <b/>
      <sz val="20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theme="0"/>
      <name val="Traditional Arabic"/>
      <family val="1"/>
    </font>
    <font>
      <b/>
      <sz val="28"/>
      <color theme="0"/>
      <name val="Traditional Arabic"/>
      <family val="1"/>
    </font>
  </fonts>
  <fills count="3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gray125">
        <fgColor theme="0" tint="-0.499984740745262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lightGray"/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theme="0"/>
      </right>
      <top style="double">
        <color indexed="64"/>
      </top>
      <bottom/>
      <diagonal/>
    </border>
    <border>
      <left style="double">
        <color indexed="64"/>
      </left>
      <right style="double">
        <color theme="0"/>
      </right>
      <top style="medium">
        <color theme="0"/>
      </top>
      <bottom style="medium">
        <color indexed="64"/>
      </bottom>
      <diagonal/>
    </border>
    <border>
      <left/>
      <right style="double">
        <color indexed="64"/>
      </right>
      <top style="medium">
        <color theme="0"/>
      </top>
      <bottom style="medium">
        <color indexed="64"/>
      </bottom>
      <diagonal/>
    </border>
  </borders>
  <cellStyleXfs count="8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67" fillId="0" borderId="0" applyFont="0" applyFill="0" applyBorder="0" applyAlignment="0" applyProtection="0"/>
    <xf numFmtId="0" fontId="69" fillId="0" borderId="0"/>
    <xf numFmtId="0" fontId="9" fillId="0" borderId="0"/>
    <xf numFmtId="0" fontId="9" fillId="0" borderId="0"/>
    <xf numFmtId="0" fontId="9" fillId="0" borderId="0"/>
    <xf numFmtId="9" fontId="33" fillId="0" borderId="0" applyFont="0" applyFill="0" applyBorder="0" applyAlignment="0" applyProtection="0"/>
  </cellStyleXfs>
  <cellXfs count="588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6" fillId="0" borderId="0" xfId="0" applyFont="1"/>
    <xf numFmtId="0" fontId="22" fillId="3" borderId="0" xfId="1" applyFill="1" applyAlignment="1" applyProtection="1"/>
    <xf numFmtId="0" fontId="1" fillId="0" borderId="0" xfId="0" quotePrefix="1" applyFont="1"/>
    <xf numFmtId="0" fontId="0" fillId="0" borderId="0" xfId="0" applyAlignment="1">
      <alignment horizontal="center"/>
    </xf>
    <xf numFmtId="0" fontId="15" fillId="4" borderId="1" xfId="0" applyFont="1" applyFill="1" applyBorder="1" applyAlignment="1">
      <alignment horizontal="centerContinuous"/>
    </xf>
    <xf numFmtId="0" fontId="15" fillId="4" borderId="2" xfId="0" applyFont="1" applyFill="1" applyBorder="1" applyAlignment="1">
      <alignment horizontal="centerContinuous"/>
    </xf>
    <xf numFmtId="0" fontId="15" fillId="4" borderId="3" xfId="0" applyFont="1" applyFill="1" applyBorder="1" applyAlignment="1">
      <alignment horizontal="centerContinuous"/>
    </xf>
    <xf numFmtId="0" fontId="0" fillId="5" borderId="0" xfId="0" applyFill="1"/>
    <xf numFmtId="0" fontId="16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15" fillId="7" borderId="1" xfId="0" applyFont="1" applyFill="1" applyBorder="1" applyAlignment="1">
      <alignment horizontal="centerContinuous"/>
    </xf>
    <xf numFmtId="0" fontId="15" fillId="7" borderId="2" xfId="0" applyFont="1" applyFill="1" applyBorder="1" applyAlignment="1">
      <alignment horizontal="centerContinuous"/>
    </xf>
    <xf numFmtId="0" fontId="15" fillId="7" borderId="3" xfId="0" applyFont="1" applyFill="1" applyBorder="1" applyAlignment="1">
      <alignment horizontal="centerContinuous"/>
    </xf>
    <xf numFmtId="0" fontId="12" fillId="8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right" vertical="center"/>
    </xf>
    <xf numFmtId="0" fontId="12" fillId="6" borderId="4" xfId="0" applyFont="1" applyFill="1" applyBorder="1" applyAlignment="1">
      <alignment horizontal="right" vertical="center"/>
    </xf>
    <xf numFmtId="0" fontId="12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7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10" borderId="0" xfId="0" applyFill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168" fontId="16" fillId="0" borderId="0" xfId="0" applyNumberFormat="1" applyFont="1" applyBorder="1"/>
    <xf numFmtId="0" fontId="31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1" fillId="0" borderId="11" xfId="0" applyNumberFormat="1" applyFont="1" applyBorder="1" applyAlignment="1">
      <alignment horizontal="center"/>
    </xf>
    <xf numFmtId="168" fontId="1" fillId="0" borderId="8" xfId="0" applyNumberFormat="1" applyFont="1" applyBorder="1" applyAlignment="1">
      <alignment horizontal="center"/>
    </xf>
    <xf numFmtId="168" fontId="1" fillId="0" borderId="9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left" vertical="center" indent="1"/>
    </xf>
    <xf numFmtId="0" fontId="25" fillId="4" borderId="13" xfId="1" applyFont="1" applyFill="1" applyBorder="1" applyAlignment="1" applyProtection="1">
      <alignment horizontal="left" vertical="center" indent="1"/>
    </xf>
    <xf numFmtId="0" fontId="6" fillId="0" borderId="0" xfId="0" applyFont="1" applyAlignment="1">
      <alignment horizontal="left" indent="1"/>
    </xf>
    <xf numFmtId="0" fontId="1" fillId="0" borderId="0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12" borderId="0" xfId="0" applyFill="1"/>
    <xf numFmtId="0" fontId="70" fillId="12" borderId="0" xfId="0" applyFont="1" applyFill="1"/>
    <xf numFmtId="0" fontId="0" fillId="12" borderId="0" xfId="0" applyFill="1" applyAlignment="1">
      <alignment vertical="center"/>
    </xf>
    <xf numFmtId="0" fontId="71" fillId="15" borderId="0" xfId="0" applyFont="1" applyFill="1" applyAlignment="1">
      <alignment horizontal="center" vertical="center" wrapText="1"/>
    </xf>
    <xf numFmtId="0" fontId="9" fillId="0" borderId="0" xfId="0" applyFont="1"/>
    <xf numFmtId="167" fontId="13" fillId="16" borderId="33" xfId="0" applyNumberFormat="1" applyFont="1" applyFill="1" applyBorder="1" applyAlignment="1" applyProtection="1">
      <alignment horizontal="right" vertical="center" shrinkToFit="1"/>
    </xf>
    <xf numFmtId="0" fontId="52" fillId="3" borderId="0" xfId="1" applyFont="1" applyFill="1" applyAlignment="1" applyProtection="1">
      <alignment horizontal="centerContinuous"/>
    </xf>
    <xf numFmtId="0" fontId="48" fillId="3" borderId="0" xfId="1" applyFont="1" applyFill="1" applyAlignment="1" applyProtection="1">
      <alignment horizontal="centerContinuous"/>
    </xf>
    <xf numFmtId="0" fontId="50" fillId="3" borderId="0" xfId="1" applyFont="1" applyFill="1" applyAlignment="1" applyProtection="1">
      <alignment horizontal="centerContinuous" wrapText="1"/>
    </xf>
    <xf numFmtId="3" fontId="34" fillId="12" borderId="0" xfId="0" applyNumberFormat="1" applyFont="1" applyFill="1" applyBorder="1"/>
    <xf numFmtId="0" fontId="9" fillId="12" borderId="0" xfId="0" applyFont="1" applyFill="1" applyBorder="1" applyAlignment="1">
      <alignment horizontal="left"/>
    </xf>
    <xf numFmtId="0" fontId="9" fillId="12" borderId="0" xfId="0" applyFont="1" applyFill="1" applyBorder="1" applyAlignment="1">
      <alignment horizontal="center"/>
    </xf>
    <xf numFmtId="0" fontId="50" fillId="18" borderId="0" xfId="1" applyFont="1" applyFill="1" applyAlignment="1" applyProtection="1">
      <alignment horizontal="centerContinuous" wrapText="1"/>
    </xf>
    <xf numFmtId="0" fontId="0" fillId="18" borderId="0" xfId="0" applyFill="1" applyAlignment="1">
      <alignment horizontal="centerContinuous"/>
    </xf>
    <xf numFmtId="3" fontId="39" fillId="18" borderId="0" xfId="0" applyNumberFormat="1" applyFont="1" applyFill="1" applyBorder="1" applyAlignment="1">
      <alignment horizontal="left" indent="1"/>
    </xf>
    <xf numFmtId="0" fontId="40" fillId="18" borderId="0" xfId="0" applyFont="1" applyFill="1" applyBorder="1" applyAlignment="1">
      <alignment horizontal="left" indent="1"/>
    </xf>
    <xf numFmtId="168" fontId="19" fillId="0" borderId="0" xfId="6" applyNumberFormat="1" applyFont="1" applyBorder="1" applyAlignment="1">
      <alignment horizontal="center"/>
    </xf>
    <xf numFmtId="0" fontId="19" fillId="0" borderId="0" xfId="6" applyFont="1" applyBorder="1" applyAlignment="1">
      <alignment horizontal="center"/>
    </xf>
    <xf numFmtId="0" fontId="1" fillId="3" borderId="0" xfId="6" applyFont="1" applyFill="1"/>
    <xf numFmtId="0" fontId="1" fillId="3" borderId="0" xfId="6" applyFont="1" applyFill="1" applyAlignment="1">
      <alignment vertical="center"/>
    </xf>
    <xf numFmtId="0" fontId="54" fillId="3" borderId="0" xfId="1" applyFont="1" applyFill="1" applyAlignment="1" applyProtection="1">
      <alignment horizontal="centerContinuous"/>
    </xf>
    <xf numFmtId="167" fontId="13" fillId="16" borderId="47" xfId="0" applyNumberFormat="1" applyFont="1" applyFill="1" applyBorder="1" applyAlignment="1" applyProtection="1">
      <alignment horizontal="right" vertical="center" shrinkToFit="1"/>
    </xf>
    <xf numFmtId="168" fontId="19" fillId="0" borderId="1" xfId="6" applyNumberFormat="1" applyFont="1" applyFill="1" applyBorder="1" applyAlignment="1">
      <alignment horizontal="center"/>
    </xf>
    <xf numFmtId="0" fontId="19" fillId="0" borderId="2" xfId="6" applyFont="1" applyFill="1" applyBorder="1" applyAlignment="1">
      <alignment horizontal="center"/>
    </xf>
    <xf numFmtId="168" fontId="19" fillId="0" borderId="3" xfId="6" applyNumberFormat="1" applyFont="1" applyFill="1" applyBorder="1" applyAlignment="1">
      <alignment horizontal="center"/>
    </xf>
    <xf numFmtId="168" fontId="19" fillId="0" borderId="7" xfId="6" applyNumberFormat="1" applyFont="1" applyBorder="1" applyAlignment="1">
      <alignment horizontal="center"/>
    </xf>
    <xf numFmtId="0" fontId="19" fillId="0" borderId="8" xfId="6" applyFont="1" applyBorder="1" applyAlignment="1">
      <alignment horizontal="center"/>
    </xf>
    <xf numFmtId="168" fontId="19" fillId="0" borderId="9" xfId="6" applyNumberFormat="1" applyFont="1" applyBorder="1" applyAlignment="1">
      <alignment horizontal="center"/>
    </xf>
    <xf numFmtId="0" fontId="0" fillId="17" borderId="48" xfId="0" applyFill="1" applyBorder="1" applyAlignment="1">
      <alignment vertical="center"/>
    </xf>
    <xf numFmtId="167" fontId="7" fillId="16" borderId="71" xfId="0" applyNumberFormat="1" applyFont="1" applyFill="1" applyBorder="1" applyAlignment="1" applyProtection="1">
      <alignment vertical="center" shrinkToFit="1"/>
    </xf>
    <xf numFmtId="167" fontId="7" fillId="16" borderId="8" xfId="0" applyNumberFormat="1" applyFont="1" applyFill="1" applyBorder="1" applyAlignment="1" applyProtection="1">
      <alignment vertical="center" shrinkToFit="1"/>
    </xf>
    <xf numFmtId="167" fontId="7" fillId="16" borderId="30" xfId="0" applyNumberFormat="1" applyFont="1" applyFill="1" applyBorder="1" applyAlignment="1" applyProtection="1">
      <alignment vertical="center" shrinkToFit="1"/>
    </xf>
    <xf numFmtId="167" fontId="7" fillId="16" borderId="29" xfId="0" applyNumberFormat="1" applyFont="1" applyFill="1" applyBorder="1" applyAlignment="1" applyProtection="1">
      <alignment vertical="center" shrinkToFit="1"/>
    </xf>
    <xf numFmtId="167" fontId="10" fillId="12" borderId="65" xfId="0" applyNumberFormat="1" applyFont="1" applyFill="1" applyBorder="1" applyAlignment="1" applyProtection="1">
      <alignment horizontal="right" vertical="center" shrinkToFit="1"/>
      <protection locked="0"/>
    </xf>
    <xf numFmtId="167" fontId="10" fillId="12" borderId="40" xfId="0" applyNumberFormat="1" applyFont="1" applyFill="1" applyBorder="1" applyAlignment="1" applyProtection="1">
      <alignment horizontal="right" vertical="center" shrinkToFit="1"/>
      <protection locked="0"/>
    </xf>
    <xf numFmtId="167" fontId="10" fillId="12" borderId="84" xfId="0" applyNumberFormat="1" applyFont="1" applyFill="1" applyBorder="1" applyAlignment="1" applyProtection="1">
      <alignment horizontal="right" vertical="center" shrinkToFit="1"/>
      <protection locked="0"/>
    </xf>
    <xf numFmtId="167" fontId="10" fillId="12" borderId="81" xfId="0" applyNumberFormat="1" applyFont="1" applyFill="1" applyBorder="1" applyAlignment="1" applyProtection="1">
      <alignment horizontal="right" vertical="center" shrinkToFit="1"/>
      <protection locked="0"/>
    </xf>
    <xf numFmtId="167" fontId="10" fillId="12" borderId="66" xfId="0" applyNumberFormat="1" applyFont="1" applyFill="1" applyBorder="1" applyAlignment="1" applyProtection="1">
      <alignment horizontal="right" vertical="center" shrinkToFit="1"/>
      <protection locked="0"/>
    </xf>
    <xf numFmtId="167" fontId="10" fillId="12" borderId="27" xfId="0" applyNumberFormat="1" applyFont="1" applyFill="1" applyBorder="1" applyAlignment="1" applyProtection="1">
      <alignment horizontal="right" vertical="center" shrinkToFit="1"/>
      <protection locked="0"/>
    </xf>
    <xf numFmtId="0" fontId="22" fillId="23" borderId="86" xfId="1" applyFill="1" applyBorder="1" applyAlignment="1" applyProtection="1">
      <alignment horizontal="center" vertical="center"/>
    </xf>
    <xf numFmtId="0" fontId="22" fillId="23" borderId="87" xfId="1" applyFill="1" applyBorder="1" applyAlignment="1" applyProtection="1">
      <alignment horizontal="center" vertical="center"/>
    </xf>
    <xf numFmtId="0" fontId="22" fillId="23" borderId="88" xfId="1" applyFill="1" applyBorder="1" applyAlignment="1" applyProtection="1">
      <alignment horizontal="center" vertical="center"/>
    </xf>
    <xf numFmtId="0" fontId="1" fillId="12" borderId="0" xfId="0" applyFont="1" applyFill="1" applyProtection="1"/>
    <xf numFmtId="3" fontId="1" fillId="18" borderId="0" xfId="0" applyNumberFormat="1" applyFont="1" applyFill="1" applyAlignment="1" applyProtection="1">
      <alignment horizontal="center"/>
    </xf>
    <xf numFmtId="3" fontId="36" fillId="18" borderId="0" xfId="0" applyNumberFormat="1" applyFont="1" applyFill="1" applyBorder="1" applyAlignment="1" applyProtection="1">
      <alignment horizontal="left" indent="1"/>
    </xf>
    <xf numFmtId="3" fontId="1" fillId="18" borderId="0" xfId="0" applyNumberFormat="1" applyFont="1" applyFill="1" applyBorder="1" applyProtection="1"/>
    <xf numFmtId="3" fontId="1" fillId="12" borderId="0" xfId="0" applyNumberFormat="1" applyFont="1" applyFill="1" applyAlignment="1" applyProtection="1">
      <alignment horizontal="centerContinuous"/>
    </xf>
    <xf numFmtId="3" fontId="27" fillId="12" borderId="0" xfId="0" applyNumberFormat="1" applyFont="1" applyFill="1" applyBorder="1" applyAlignment="1" applyProtection="1">
      <alignment horizontal="centerContinuous"/>
    </xf>
    <xf numFmtId="3" fontId="44" fillId="12" borderId="0" xfId="0" applyNumberFormat="1" applyFont="1" applyFill="1" applyBorder="1" applyAlignment="1" applyProtection="1">
      <alignment horizontal="centerContinuous"/>
    </xf>
    <xf numFmtId="3" fontId="46" fillId="12" borderId="0" xfId="0" applyNumberFormat="1" applyFont="1" applyFill="1" applyBorder="1" applyAlignment="1" applyProtection="1">
      <alignment horizontal="centerContinuous"/>
    </xf>
    <xf numFmtId="0" fontId="71" fillId="15" borderId="0" xfId="0" applyFont="1" applyFill="1" applyAlignment="1" applyProtection="1">
      <alignment horizontal="center" vertical="center" wrapText="1"/>
    </xf>
    <xf numFmtId="0" fontId="1" fillId="0" borderId="0" xfId="0" applyFont="1" applyProtection="1"/>
    <xf numFmtId="0" fontId="1" fillId="12" borderId="0" xfId="0" applyFont="1" applyFill="1" applyBorder="1" applyProtection="1"/>
    <xf numFmtId="0" fontId="10" fillId="3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12" borderId="0" xfId="0" applyFill="1" applyProtection="1"/>
    <xf numFmtId="0" fontId="76" fillId="21" borderId="0" xfId="0" applyFont="1" applyFill="1" applyAlignment="1" applyProtection="1">
      <alignment vertical="center"/>
    </xf>
    <xf numFmtId="0" fontId="74" fillId="21" borderId="0" xfId="0" applyFont="1" applyFill="1" applyAlignment="1" applyProtection="1">
      <alignment vertical="center"/>
    </xf>
    <xf numFmtId="0" fontId="74" fillId="21" borderId="0" xfId="0" quotePrefix="1" applyFont="1" applyFill="1" applyAlignment="1" applyProtection="1">
      <alignment horizontal="center" vertical="center"/>
    </xf>
    <xf numFmtId="0" fontId="0" fillId="10" borderId="0" xfId="0" applyFill="1" applyProtection="1"/>
    <xf numFmtId="3" fontId="34" fillId="12" borderId="0" xfId="0" applyNumberFormat="1" applyFont="1" applyFill="1" applyBorder="1" applyProtection="1"/>
    <xf numFmtId="0" fontId="9" fillId="12" borderId="0" xfId="0" applyFont="1" applyFill="1" applyBorder="1" applyAlignment="1" applyProtection="1">
      <alignment horizontal="left"/>
    </xf>
    <xf numFmtId="0" fontId="9" fillId="12" borderId="0" xfId="0" applyFont="1" applyFill="1" applyBorder="1" applyAlignment="1" applyProtection="1">
      <alignment horizontal="center"/>
    </xf>
    <xf numFmtId="3" fontId="39" fillId="18" borderId="0" xfId="0" applyNumberFormat="1" applyFont="1" applyFill="1" applyBorder="1" applyAlignment="1" applyProtection="1">
      <alignment horizontal="left" indent="1"/>
    </xf>
    <xf numFmtId="0" fontId="40" fillId="18" borderId="0" xfId="0" applyFont="1" applyFill="1" applyBorder="1" applyAlignment="1" applyProtection="1">
      <alignment horizontal="left" indent="1"/>
    </xf>
    <xf numFmtId="0" fontId="70" fillId="12" borderId="0" xfId="0" applyFont="1" applyFill="1" applyProtection="1"/>
    <xf numFmtId="0" fontId="0" fillId="10" borderId="0" xfId="0" applyFill="1" applyAlignment="1" applyProtection="1">
      <alignment horizontal="centerContinuous"/>
    </xf>
    <xf numFmtId="0" fontId="0" fillId="18" borderId="0" xfId="0" applyFill="1" applyAlignment="1" applyProtection="1">
      <alignment horizontal="centerContinuous"/>
    </xf>
    <xf numFmtId="166" fontId="9" fillId="10" borderId="0" xfId="0" quotePrefix="1" applyNumberFormat="1" applyFont="1" applyFill="1" applyBorder="1" applyAlignment="1" applyProtection="1">
      <alignment horizontal="centerContinuous" vertical="center"/>
    </xf>
    <xf numFmtId="167" fontId="0" fillId="10" borderId="0" xfId="0" applyNumberFormat="1" applyFill="1" applyAlignment="1" applyProtection="1">
      <alignment horizontal="centerContinuous" vertical="center"/>
    </xf>
    <xf numFmtId="0" fontId="6" fillId="17" borderId="36" xfId="0" applyFont="1" applyFill="1" applyBorder="1" applyAlignment="1" applyProtection="1">
      <alignment horizontal="center" vertical="center"/>
    </xf>
    <xf numFmtId="0" fontId="6" fillId="17" borderId="39" xfId="0" applyFont="1" applyFill="1" applyBorder="1" applyAlignment="1" applyProtection="1">
      <alignment vertical="center"/>
    </xf>
    <xf numFmtId="0" fontId="41" fillId="0" borderId="4" xfId="0" applyFont="1" applyBorder="1" applyAlignment="1" applyProtection="1">
      <alignment horizontal="center" vertical="center"/>
    </xf>
    <xf numFmtId="0" fontId="41" fillId="0" borderId="58" xfId="0" applyFont="1" applyBorder="1" applyAlignment="1" applyProtection="1">
      <alignment horizontal="center" vertical="center"/>
    </xf>
    <xf numFmtId="3" fontId="1" fillId="11" borderId="24" xfId="0" applyNumberFormat="1" applyFont="1" applyFill="1" applyBorder="1" applyAlignment="1" applyProtection="1">
      <alignment horizontal="center" vertical="center"/>
    </xf>
    <xf numFmtId="3" fontId="1" fillId="11" borderId="90" xfId="0" applyNumberFormat="1" applyFont="1" applyFill="1" applyBorder="1" applyAlignment="1" applyProtection="1">
      <alignment horizontal="center" vertical="center"/>
    </xf>
    <xf numFmtId="0" fontId="6" fillId="17" borderId="37" xfId="0" applyFont="1" applyFill="1" applyBorder="1" applyAlignment="1" applyProtection="1">
      <alignment horizontal="center" vertical="center"/>
    </xf>
    <xf numFmtId="0" fontId="6" fillId="17" borderId="45" xfId="0" applyFont="1" applyFill="1" applyBorder="1" applyAlignment="1" applyProtection="1">
      <alignment vertical="center"/>
    </xf>
    <xf numFmtId="3" fontId="0" fillId="10" borderId="0" xfId="0" applyNumberFormat="1" applyFill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45" fillId="14" borderId="91" xfId="0" applyFont="1" applyFill="1" applyBorder="1" applyAlignment="1" applyProtection="1">
      <alignment horizontal="center" vertical="center"/>
    </xf>
    <xf numFmtId="0" fontId="45" fillId="14" borderId="92" xfId="0" applyFont="1" applyFill="1" applyBorder="1" applyAlignment="1" applyProtection="1">
      <alignment horizontal="left" vertical="center" indent="1"/>
    </xf>
    <xf numFmtId="0" fontId="59" fillId="16" borderId="73" xfId="0" applyFont="1" applyFill="1" applyBorder="1" applyAlignment="1" applyProtection="1">
      <alignment horizontal="left" vertical="center" indent="1"/>
    </xf>
    <xf numFmtId="166" fontId="77" fillId="16" borderId="8" xfId="0" applyNumberFormat="1" applyFont="1" applyFill="1" applyBorder="1" applyAlignment="1" applyProtection="1">
      <alignment horizontal="left" vertical="center" indent="1"/>
    </xf>
    <xf numFmtId="167" fontId="13" fillId="16" borderId="71" xfId="0" applyNumberFormat="1" applyFont="1" applyFill="1" applyBorder="1" applyAlignment="1" applyProtection="1">
      <alignment horizontal="right" vertical="center" shrinkToFit="1"/>
    </xf>
    <xf numFmtId="167" fontId="13" fillId="16" borderId="30" xfId="0" applyNumberFormat="1" applyFont="1" applyFill="1" applyBorder="1" applyAlignment="1" applyProtection="1">
      <alignment horizontal="right" vertical="center" shrinkToFit="1"/>
    </xf>
    <xf numFmtId="0" fontId="41" fillId="12" borderId="18" xfId="0" applyFont="1" applyFill="1" applyBorder="1" applyAlignment="1" applyProtection="1">
      <alignment horizontal="center" vertical="center"/>
    </xf>
    <xf numFmtId="0" fontId="41" fillId="12" borderId="21" xfId="0" applyFont="1" applyFill="1" applyBorder="1" applyAlignment="1" applyProtection="1">
      <alignment horizontal="left" vertical="center" indent="1"/>
    </xf>
    <xf numFmtId="0" fontId="59" fillId="12" borderId="62" xfId="0" applyFont="1" applyFill="1" applyBorder="1" applyAlignment="1" applyProtection="1">
      <alignment horizontal="left" vertical="center" indent="1"/>
    </xf>
    <xf numFmtId="0" fontId="41" fillId="12" borderId="22" xfId="0" applyFont="1" applyFill="1" applyBorder="1" applyAlignment="1" applyProtection="1">
      <alignment horizontal="center" vertical="center"/>
    </xf>
    <xf numFmtId="0" fontId="59" fillId="12" borderId="65" xfId="0" applyFont="1" applyFill="1" applyBorder="1" applyAlignment="1" applyProtection="1">
      <alignment horizontal="left" vertical="center" indent="1"/>
    </xf>
    <xf numFmtId="166" fontId="77" fillId="12" borderId="0" xfId="0" applyNumberFormat="1" applyFont="1" applyFill="1" applyBorder="1" applyAlignment="1" applyProtection="1">
      <alignment horizontal="left" vertical="center" indent="4"/>
    </xf>
    <xf numFmtId="0" fontId="41" fillId="12" borderId="17" xfId="0" applyFont="1" applyFill="1" applyBorder="1" applyAlignment="1" applyProtection="1">
      <alignment horizontal="center" vertical="center"/>
    </xf>
    <xf numFmtId="0" fontId="59" fillId="12" borderId="84" xfId="0" applyFont="1" applyFill="1" applyBorder="1" applyAlignment="1" applyProtection="1">
      <alignment horizontal="left" vertical="center" indent="1"/>
    </xf>
    <xf numFmtId="166" fontId="77" fillId="12" borderId="16" xfId="0" applyNumberFormat="1" applyFont="1" applyFill="1" applyBorder="1" applyAlignment="1" applyProtection="1">
      <alignment horizontal="left" vertical="center" indent="4"/>
    </xf>
    <xf numFmtId="0" fontId="41" fillId="12" borderId="20" xfId="0" applyFont="1" applyFill="1" applyBorder="1" applyAlignment="1" applyProtection="1">
      <alignment horizontal="left" vertical="center" indent="1"/>
    </xf>
    <xf numFmtId="0" fontId="59" fillId="12" borderId="66" xfId="0" applyFont="1" applyFill="1" applyBorder="1" applyAlignment="1" applyProtection="1">
      <alignment horizontal="left" vertical="center" indent="1"/>
    </xf>
    <xf numFmtId="166" fontId="77" fillId="12" borderId="25" xfId="0" applyNumberFormat="1" applyFont="1" applyFill="1" applyBorder="1" applyAlignment="1" applyProtection="1">
      <alignment horizontal="left" vertical="center" indent="2"/>
    </xf>
    <xf numFmtId="0" fontId="45" fillId="14" borderId="19" xfId="0" applyFont="1" applyFill="1" applyBorder="1" applyAlignment="1" applyProtection="1">
      <alignment horizontal="center" vertical="center"/>
    </xf>
    <xf numFmtId="0" fontId="45" fillId="14" borderId="56" xfId="0" applyFont="1" applyFill="1" applyBorder="1" applyAlignment="1" applyProtection="1">
      <alignment horizontal="left" vertical="center" indent="1"/>
    </xf>
    <xf numFmtId="0" fontId="59" fillId="16" borderId="72" xfId="0" applyFont="1" applyFill="1" applyBorder="1" applyAlignment="1" applyProtection="1">
      <alignment horizontal="left" vertical="center" indent="1"/>
    </xf>
    <xf numFmtId="166" fontId="77" fillId="16" borderId="4" xfId="0" applyNumberFormat="1" applyFont="1" applyFill="1" applyBorder="1" applyAlignment="1" applyProtection="1">
      <alignment horizontal="left" vertical="center" indent="1"/>
    </xf>
    <xf numFmtId="167" fontId="13" fillId="16" borderId="72" xfId="0" applyNumberFormat="1" applyFont="1" applyFill="1" applyBorder="1" applyAlignment="1" applyProtection="1">
      <alignment horizontal="right" vertical="center" shrinkToFit="1"/>
    </xf>
    <xf numFmtId="167" fontId="13" fillId="16" borderId="31" xfId="0" applyNumberFormat="1" applyFont="1" applyFill="1" applyBorder="1" applyAlignment="1" applyProtection="1">
      <alignment horizontal="right" vertical="center" shrinkToFit="1"/>
    </xf>
    <xf numFmtId="0" fontId="41" fillId="12" borderId="93" xfId="0" applyFont="1" applyFill="1" applyBorder="1" applyAlignment="1" applyProtection="1">
      <alignment horizontal="center" vertical="center"/>
    </xf>
    <xf numFmtId="0" fontId="41" fillId="12" borderId="94" xfId="0" applyFont="1" applyFill="1" applyBorder="1" applyAlignment="1" applyProtection="1">
      <alignment horizontal="left" vertical="center" indent="1"/>
    </xf>
    <xf numFmtId="166" fontId="77" fillId="12" borderId="49" xfId="0" applyNumberFormat="1" applyFont="1" applyFill="1" applyBorder="1" applyAlignment="1" applyProtection="1">
      <alignment horizontal="left" vertical="center" indent="2"/>
    </xf>
    <xf numFmtId="0" fontId="45" fillId="12" borderId="23" xfId="0" applyFont="1" applyFill="1" applyBorder="1" applyAlignment="1" applyProtection="1">
      <alignment horizontal="center" vertical="center"/>
    </xf>
    <xf numFmtId="0" fontId="45" fillId="12" borderId="61" xfId="0" applyFont="1" applyFill="1" applyBorder="1" applyAlignment="1" applyProtection="1">
      <alignment horizontal="left" vertical="center" indent="1"/>
    </xf>
    <xf numFmtId="166" fontId="77" fillId="12" borderId="16" xfId="0" applyNumberFormat="1" applyFont="1" applyFill="1" applyBorder="1" applyAlignment="1" applyProtection="1">
      <alignment horizontal="left" vertical="center" indent="2"/>
    </xf>
    <xf numFmtId="0" fontId="45" fillId="14" borderId="24" xfId="0" applyFont="1" applyFill="1" applyBorder="1" applyAlignment="1" applyProtection="1">
      <alignment horizontal="center" vertical="center"/>
    </xf>
    <xf numFmtId="0" fontId="45" fillId="14" borderId="95" xfId="0" applyFont="1" applyFill="1" applyBorder="1" applyAlignment="1" applyProtection="1">
      <alignment horizontal="left" vertical="center" indent="1"/>
    </xf>
    <xf numFmtId="0" fontId="59" fillId="16" borderId="47" xfId="0" applyFont="1" applyFill="1" applyBorder="1" applyAlignment="1" applyProtection="1">
      <alignment horizontal="left" vertical="center" indent="1"/>
    </xf>
    <xf numFmtId="166" fontId="77" fillId="16" borderId="43" xfId="0" applyNumberFormat="1" applyFont="1" applyFill="1" applyBorder="1" applyAlignment="1" applyProtection="1">
      <alignment horizontal="left" vertical="center" indent="1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center"/>
    </xf>
    <xf numFmtId="166" fontId="9" fillId="0" borderId="0" xfId="0" quotePrefix="1" applyNumberFormat="1" applyFont="1" applyBorder="1" applyAlignment="1" applyProtection="1">
      <alignment horizontal="left" indent="4"/>
    </xf>
    <xf numFmtId="0" fontId="0" fillId="10" borderId="0" xfId="0" applyFill="1" applyAlignment="1" applyProtection="1">
      <alignment horizontal="left" indent="2"/>
    </xf>
    <xf numFmtId="0" fontId="0" fillId="0" borderId="0" xfId="0" applyAlignment="1" applyProtection="1">
      <alignment horizontal="center"/>
    </xf>
    <xf numFmtId="0" fontId="9" fillId="0" borderId="0" xfId="0" applyFont="1" applyProtection="1"/>
    <xf numFmtId="0" fontId="9" fillId="12" borderId="0" xfId="0" applyFont="1" applyFill="1" applyProtection="1"/>
    <xf numFmtId="0" fontId="2" fillId="10" borderId="0" xfId="0" applyFont="1" applyFill="1" applyProtection="1"/>
    <xf numFmtId="0" fontId="56" fillId="23" borderId="36" xfId="0" applyFont="1" applyFill="1" applyBorder="1" applyAlignment="1" applyProtection="1">
      <alignment horizontal="centerContinuous" vertical="center"/>
    </xf>
    <xf numFmtId="0" fontId="2" fillId="23" borderId="38" xfId="0" applyFont="1" applyFill="1" applyBorder="1" applyAlignment="1" applyProtection="1">
      <alignment horizontal="centerContinuous" vertical="center"/>
    </xf>
    <xf numFmtId="0" fontId="2" fillId="23" borderId="38" xfId="0" applyFont="1" applyFill="1" applyBorder="1" applyAlignment="1" applyProtection="1">
      <alignment horizontal="centerContinuous"/>
    </xf>
    <xf numFmtId="0" fontId="2" fillId="23" borderId="39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2" fillId="14" borderId="96" xfId="0" applyFont="1" applyFill="1" applyBorder="1" applyAlignment="1" applyProtection="1">
      <alignment horizontal="centerContinuous"/>
    </xf>
    <xf numFmtId="0" fontId="2" fillId="14" borderId="97" xfId="0" applyFont="1" applyFill="1" applyBorder="1" applyAlignment="1" applyProtection="1">
      <alignment horizontal="centerContinuous"/>
    </xf>
    <xf numFmtId="0" fontId="2" fillId="14" borderId="98" xfId="0" applyFont="1" applyFill="1" applyBorder="1" applyAlignment="1" applyProtection="1">
      <alignment horizontal="centerContinuous"/>
    </xf>
    <xf numFmtId="0" fontId="78" fillId="25" borderId="28" xfId="0" applyFont="1" applyFill="1" applyBorder="1" applyAlignment="1" applyProtection="1">
      <alignment horizontal="centerContinuous" wrapText="1"/>
    </xf>
    <xf numFmtId="0" fontId="79" fillId="25" borderId="0" xfId="0" applyFont="1" applyFill="1" applyBorder="1" applyAlignment="1" applyProtection="1">
      <alignment horizontal="centerContinuous"/>
    </xf>
    <xf numFmtId="0" fontId="79" fillId="25" borderId="40" xfId="0" applyFont="1" applyFill="1" applyBorder="1" applyAlignment="1" applyProtection="1">
      <alignment horizontal="centerContinuous"/>
    </xf>
    <xf numFmtId="0" fontId="80" fillId="25" borderId="28" xfId="0" applyFont="1" applyFill="1" applyBorder="1" applyAlignment="1" applyProtection="1">
      <alignment horizontal="centerContinuous"/>
    </xf>
    <xf numFmtId="0" fontId="2" fillId="14" borderId="99" xfId="0" applyFont="1" applyFill="1" applyBorder="1" applyAlignment="1" applyProtection="1">
      <alignment horizontal="centerContinuous"/>
    </xf>
    <xf numFmtId="0" fontId="2" fillId="14" borderId="85" xfId="0" applyFont="1" applyFill="1" applyBorder="1" applyAlignment="1" applyProtection="1">
      <alignment horizontal="centerContinuous"/>
    </xf>
    <xf numFmtId="0" fontId="2" fillId="14" borderId="89" xfId="0" applyFont="1" applyFill="1" applyBorder="1" applyAlignment="1" applyProtection="1">
      <alignment horizontal="centerContinuous"/>
    </xf>
    <xf numFmtId="0" fontId="55" fillId="23" borderId="28" xfId="0" applyFont="1" applyFill="1" applyBorder="1" applyAlignment="1" applyProtection="1">
      <alignment horizontal="centerContinuous" wrapText="1"/>
    </xf>
    <xf numFmtId="0" fontId="2" fillId="23" borderId="0" xfId="0" applyFont="1" applyFill="1" applyBorder="1" applyAlignment="1" applyProtection="1">
      <alignment horizontal="centerContinuous"/>
    </xf>
    <xf numFmtId="0" fontId="2" fillId="23" borderId="40" xfId="0" applyFont="1" applyFill="1" applyBorder="1" applyAlignment="1" applyProtection="1">
      <alignment horizontal="centerContinuous"/>
    </xf>
    <xf numFmtId="0" fontId="2" fillId="23" borderId="28" xfId="0" applyFont="1" applyFill="1" applyBorder="1" applyProtection="1"/>
    <xf numFmtId="0" fontId="2" fillId="23" borderId="0" xfId="0" applyFont="1" applyFill="1" applyBorder="1" applyProtection="1"/>
    <xf numFmtId="0" fontId="2" fillId="23" borderId="40" xfId="0" applyFont="1" applyFill="1" applyBorder="1" applyProtection="1"/>
    <xf numFmtId="0" fontId="81" fillId="23" borderId="28" xfId="0" applyFont="1" applyFill="1" applyBorder="1" applyAlignment="1" applyProtection="1">
      <alignment horizontal="left" indent="7"/>
    </xf>
    <xf numFmtId="0" fontId="10" fillId="23" borderId="0" xfId="0" applyFont="1" applyFill="1" applyBorder="1" applyProtection="1"/>
    <xf numFmtId="0" fontId="23" fillId="23" borderId="0" xfId="0" applyFont="1" applyFill="1" applyBorder="1" applyAlignment="1" applyProtection="1"/>
    <xf numFmtId="0" fontId="2" fillId="23" borderId="0" xfId="0" applyFont="1" applyFill="1" applyBorder="1" applyAlignment="1" applyProtection="1">
      <alignment horizontal="left"/>
    </xf>
    <xf numFmtId="0" fontId="2" fillId="23" borderId="40" xfId="0" applyFont="1" applyFill="1" applyBorder="1" applyAlignment="1" applyProtection="1">
      <alignment horizontal="left"/>
    </xf>
    <xf numFmtId="0" fontId="2" fillId="23" borderId="37" xfId="0" applyFont="1" applyFill="1" applyBorder="1" applyProtection="1"/>
    <xf numFmtId="0" fontId="2" fillId="23" borderId="45" xfId="0" applyFont="1" applyFill="1" applyBorder="1" applyProtection="1"/>
    <xf numFmtId="0" fontId="2" fillId="23" borderId="41" xfId="0" applyFont="1" applyFill="1" applyBorder="1" applyProtection="1"/>
    <xf numFmtId="0" fontId="2" fillId="1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3" borderId="36" xfId="0" applyFont="1" applyFill="1" applyBorder="1" applyProtection="1"/>
    <xf numFmtId="0" fontId="2" fillId="23" borderId="38" xfId="0" applyFont="1" applyFill="1" applyBorder="1" applyProtection="1"/>
    <xf numFmtId="0" fontId="2" fillId="23" borderId="39" xfId="0" applyFont="1" applyFill="1" applyBorder="1" applyProtection="1"/>
    <xf numFmtId="0" fontId="2" fillId="23" borderId="100" xfId="0" applyFont="1" applyFill="1" applyBorder="1" applyAlignment="1" applyProtection="1">
      <alignment horizontal="center" vertical="center"/>
    </xf>
    <xf numFmtId="0" fontId="21" fillId="23" borderId="101" xfId="0" applyFont="1" applyFill="1" applyBorder="1" applyAlignment="1" applyProtection="1">
      <alignment horizontal="centerContinuous" vertical="center"/>
    </xf>
    <xf numFmtId="0" fontId="20" fillId="23" borderId="101" xfId="0" applyFont="1" applyFill="1" applyBorder="1" applyAlignment="1" applyProtection="1">
      <alignment horizontal="centerContinuous" vertical="center"/>
    </xf>
    <xf numFmtId="0" fontId="20" fillId="23" borderId="102" xfId="0" applyFont="1" applyFill="1" applyBorder="1" applyAlignment="1" applyProtection="1">
      <alignment horizontal="centerContinuous" vertical="center"/>
    </xf>
    <xf numFmtId="0" fontId="24" fillId="23" borderId="102" xfId="0" applyFont="1" applyFill="1" applyBorder="1" applyAlignment="1" applyProtection="1">
      <alignment horizontal="center" vertical="center" wrapText="1"/>
    </xf>
    <xf numFmtId="0" fontId="2" fillId="23" borderId="40" xfId="0" applyFont="1" applyFill="1" applyBorder="1" applyAlignment="1" applyProtection="1">
      <alignment vertical="center"/>
    </xf>
    <xf numFmtId="0" fontId="2" fillId="23" borderId="10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2" fillId="23" borderId="10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" fillId="23" borderId="105" xfId="0" applyFont="1" applyFill="1" applyBorder="1" applyAlignment="1" applyProtection="1">
      <alignment horizontal="center" vertical="center"/>
    </xf>
    <xf numFmtId="0" fontId="2" fillId="23" borderId="106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3" fontId="1" fillId="12" borderId="0" xfId="0" applyNumberFormat="1" applyFont="1" applyFill="1" applyProtection="1"/>
    <xf numFmtId="3" fontId="1" fillId="12" borderId="0" xfId="0" applyNumberFormat="1" applyFont="1" applyFill="1" applyAlignment="1" applyProtection="1">
      <alignment horizontal="center"/>
    </xf>
    <xf numFmtId="3" fontId="1" fillId="18" borderId="0" xfId="0" applyNumberFormat="1" applyFont="1" applyFill="1" applyProtection="1"/>
    <xf numFmtId="3" fontId="1" fillId="12" borderId="0" xfId="0" applyNumberFormat="1" applyFont="1" applyFill="1" applyBorder="1" applyAlignment="1" applyProtection="1">
      <alignment horizontal="centerContinuous"/>
    </xf>
    <xf numFmtId="3" fontId="44" fillId="18" borderId="0" xfId="0" applyNumberFormat="1" applyFont="1" applyFill="1" applyBorder="1" applyAlignment="1" applyProtection="1">
      <alignment horizontal="centerContinuous"/>
    </xf>
    <xf numFmtId="3" fontId="46" fillId="18" borderId="0" xfId="0" applyNumberFormat="1" applyFont="1" applyFill="1" applyBorder="1" applyAlignment="1" applyProtection="1">
      <alignment horizontal="centerContinuous"/>
    </xf>
    <xf numFmtId="0" fontId="1" fillId="3" borderId="0" xfId="0" applyFont="1" applyFill="1" applyAlignment="1" applyProtection="1">
      <alignment horizontal="centerContinuous"/>
    </xf>
    <xf numFmtId="0" fontId="10" fillId="3" borderId="0" xfId="0" applyFont="1" applyFill="1" applyBorder="1" applyAlignment="1" applyProtection="1">
      <alignment vertical="center"/>
    </xf>
    <xf numFmtId="0" fontId="1" fillId="10" borderId="0" xfId="0" applyFont="1" applyFill="1" applyProtection="1"/>
    <xf numFmtId="3" fontId="42" fillId="0" borderId="0" xfId="0" applyNumberFormat="1" applyFont="1" applyAlignment="1" applyProtection="1">
      <alignment horizontal="center" vertical="center"/>
    </xf>
    <xf numFmtId="3" fontId="42" fillId="0" borderId="0" xfId="0" applyNumberFormat="1" applyFont="1" applyAlignment="1" applyProtection="1">
      <alignment horizontal="left" vertical="center" indent="1"/>
    </xf>
    <xf numFmtId="0" fontId="45" fillId="0" borderId="50" xfId="0" applyNumberFormat="1" applyFont="1" applyBorder="1" applyAlignment="1" applyProtection="1">
      <alignment horizontal="left" vertical="center" indent="1"/>
    </xf>
    <xf numFmtId="3" fontId="29" fillId="3" borderId="17" xfId="0" applyNumberFormat="1" applyFont="1" applyFill="1" applyBorder="1" applyAlignment="1" applyProtection="1">
      <alignment horizontal="center" vertical="center"/>
    </xf>
    <xf numFmtId="0" fontId="62" fillId="3" borderId="36" xfId="0" applyFont="1" applyFill="1" applyBorder="1" applyAlignment="1" applyProtection="1">
      <alignment horizontal="left" vertical="center" indent="1"/>
    </xf>
    <xf numFmtId="0" fontId="45" fillId="0" borderId="52" xfId="0" applyNumberFormat="1" applyFont="1" applyBorder="1" applyAlignment="1" applyProtection="1">
      <alignment horizontal="left" vertical="center" indent="1"/>
    </xf>
    <xf numFmtId="0" fontId="74" fillId="21" borderId="0" xfId="0" applyFont="1" applyFill="1" applyAlignment="1" applyProtection="1">
      <alignment horizontal="left" vertical="center"/>
    </xf>
    <xf numFmtId="0" fontId="75" fillId="21" borderId="0" xfId="0" quotePrefix="1" applyFont="1" applyFill="1" applyAlignment="1" applyProtection="1">
      <alignment horizontal="center" vertical="center"/>
    </xf>
    <xf numFmtId="49" fontId="41" fillId="0" borderId="21" xfId="0" applyNumberFormat="1" applyFont="1" applyBorder="1" applyAlignment="1" applyProtection="1">
      <alignment horizontal="left" vertical="center" indent="1"/>
    </xf>
    <xf numFmtId="49" fontId="41" fillId="0" borderId="55" xfId="0" applyNumberFormat="1" applyFont="1" applyBorder="1" applyAlignment="1" applyProtection="1">
      <alignment horizontal="left" vertical="center" indent="1"/>
    </xf>
    <xf numFmtId="49" fontId="41" fillId="13" borderId="58" xfId="0" applyNumberFormat="1" applyFont="1" applyFill="1" applyBorder="1" applyAlignment="1" applyProtection="1">
      <alignment horizontal="left" vertical="center" indent="1"/>
    </xf>
    <xf numFmtId="0" fontId="0" fillId="12" borderId="38" xfId="0" applyFill="1" applyBorder="1" applyProtection="1"/>
    <xf numFmtId="0" fontId="0" fillId="12" borderId="39" xfId="0" applyFill="1" applyBorder="1" applyProtection="1"/>
    <xf numFmtId="0" fontId="0" fillId="12" borderId="0" xfId="0" applyFill="1" applyBorder="1" applyProtection="1"/>
    <xf numFmtId="0" fontId="0" fillId="12" borderId="40" xfId="0" applyFill="1" applyBorder="1" applyProtection="1"/>
    <xf numFmtId="3" fontId="2" fillId="11" borderId="14" xfId="0" applyNumberFormat="1" applyFont="1" applyFill="1" applyBorder="1" applyAlignment="1" applyProtection="1">
      <alignment horizontal="center" vertical="center"/>
    </xf>
    <xf numFmtId="3" fontId="2" fillId="11" borderId="15" xfId="0" applyNumberFormat="1" applyFont="1" applyFill="1" applyBorder="1" applyAlignment="1" applyProtection="1">
      <alignment horizontal="center" vertical="center"/>
    </xf>
    <xf numFmtId="0" fontId="45" fillId="12" borderId="52" xfId="0" applyFont="1" applyFill="1" applyBorder="1" applyAlignment="1" applyProtection="1">
      <alignment horizontal="left" vertical="center" indent="1"/>
    </xf>
    <xf numFmtId="0" fontId="82" fillId="3" borderId="0" xfId="0" applyFont="1" applyFill="1" applyProtection="1"/>
    <xf numFmtId="0" fontId="0" fillId="18" borderId="0" xfId="0" applyFill="1" applyProtection="1"/>
    <xf numFmtId="0" fontId="0" fillId="12" borderId="0" xfId="0" applyFill="1" applyAlignment="1" applyProtection="1">
      <alignment horizontal="centerContinuous"/>
    </xf>
    <xf numFmtId="0" fontId="83" fillId="3" borderId="0" xfId="0" applyFont="1" applyFill="1" applyAlignment="1" applyProtection="1">
      <alignment horizontal="centerContinuous"/>
    </xf>
    <xf numFmtId="3" fontId="50" fillId="12" borderId="0" xfId="0" applyNumberFormat="1" applyFont="1" applyFill="1" applyBorder="1" applyAlignment="1" applyProtection="1">
      <alignment horizontal="left"/>
    </xf>
    <xf numFmtId="0" fontId="37" fillId="17" borderId="36" xfId="0" applyFont="1" applyFill="1" applyBorder="1" applyAlignment="1" applyProtection="1">
      <alignment vertical="center"/>
    </xf>
    <xf numFmtId="0" fontId="37" fillId="17" borderId="39" xfId="0" applyFont="1" applyFill="1" applyBorder="1" applyAlignment="1" applyProtection="1">
      <alignment vertical="center"/>
    </xf>
    <xf numFmtId="0" fontId="37" fillId="17" borderId="28" xfId="0" applyFont="1" applyFill="1" applyBorder="1" applyAlignment="1" applyProtection="1">
      <alignment vertical="center"/>
    </xf>
    <xf numFmtId="0" fontId="38" fillId="17" borderId="0" xfId="0" applyFont="1" applyFill="1" applyBorder="1" applyAlignment="1" applyProtection="1">
      <alignment vertical="center"/>
    </xf>
    <xf numFmtId="3" fontId="3" fillId="12" borderId="79" xfId="0" applyNumberFormat="1" applyFont="1" applyFill="1" applyBorder="1" applyAlignment="1" applyProtection="1">
      <alignment horizontal="center" vertical="center" wrapText="1"/>
    </xf>
    <xf numFmtId="3" fontId="3" fillId="20" borderId="63" xfId="0" applyNumberFormat="1" applyFont="1" applyFill="1" applyBorder="1" applyAlignment="1" applyProtection="1">
      <alignment horizontal="center" vertical="center" wrapText="1"/>
    </xf>
    <xf numFmtId="3" fontId="3" fillId="12" borderId="32" xfId="0" applyNumberFormat="1" applyFont="1" applyFill="1" applyBorder="1" applyAlignment="1" applyProtection="1">
      <alignment horizontal="center" vertical="center" wrapText="1"/>
    </xf>
    <xf numFmtId="3" fontId="3" fillId="12" borderId="3" xfId="0" applyNumberFormat="1" applyFont="1" applyFill="1" applyBorder="1" applyAlignment="1" applyProtection="1">
      <alignment horizontal="center" vertical="center" wrapText="1"/>
    </xf>
    <xf numFmtId="3" fontId="3" fillId="12" borderId="1" xfId="0" applyNumberFormat="1" applyFont="1" applyFill="1" applyBorder="1" applyAlignment="1" applyProtection="1">
      <alignment horizontal="center" vertical="center" wrapText="1"/>
    </xf>
    <xf numFmtId="0" fontId="42" fillId="0" borderId="4" xfId="0" applyFont="1" applyBorder="1" applyAlignment="1" applyProtection="1">
      <alignment horizontal="center" vertical="center"/>
    </xf>
    <xf numFmtId="0" fontId="42" fillId="0" borderId="58" xfId="0" applyFont="1" applyBorder="1" applyAlignment="1" applyProtection="1">
      <alignment horizontal="center" vertical="center"/>
    </xf>
    <xf numFmtId="3" fontId="43" fillId="18" borderId="24" xfId="0" applyNumberFormat="1" applyFont="1" applyFill="1" applyBorder="1" applyAlignment="1" applyProtection="1">
      <alignment horizontal="center" vertical="center"/>
    </xf>
    <xf numFmtId="49" fontId="41" fillId="18" borderId="59" xfId="0" applyNumberFormat="1" applyFont="1" applyFill="1" applyBorder="1" applyAlignment="1" applyProtection="1">
      <alignment horizontal="left" vertical="center" indent="1"/>
    </xf>
    <xf numFmtId="3" fontId="43" fillId="13" borderId="19" xfId="0" applyNumberFormat="1" applyFont="1" applyFill="1" applyBorder="1" applyAlignment="1" applyProtection="1">
      <alignment horizontal="center" vertical="center"/>
    </xf>
    <xf numFmtId="3" fontId="29" fillId="0" borderId="18" xfId="0" applyNumberFormat="1" applyFont="1" applyFill="1" applyBorder="1" applyAlignment="1" applyProtection="1">
      <alignment horizontal="center" vertical="center"/>
    </xf>
    <xf numFmtId="3" fontId="42" fillId="0" borderId="8" xfId="0" applyNumberFormat="1" applyFont="1" applyBorder="1" applyAlignment="1" applyProtection="1">
      <alignment horizontal="center" vertical="center"/>
    </xf>
    <xf numFmtId="3" fontId="42" fillId="0" borderId="61" xfId="0" applyNumberFormat="1" applyFont="1" applyBorder="1" applyAlignment="1" applyProtection="1">
      <alignment horizontal="left" vertical="center" indent="1"/>
    </xf>
    <xf numFmtId="0" fontId="1" fillId="0" borderId="38" xfId="0" applyFont="1" applyBorder="1" applyProtection="1"/>
    <xf numFmtId="0" fontId="53" fillId="12" borderId="28" xfId="0" applyFont="1" applyFill="1" applyBorder="1" applyAlignment="1" applyProtection="1">
      <alignment horizontal="left" vertical="center"/>
    </xf>
    <xf numFmtId="0" fontId="53" fillId="12" borderId="0" xfId="0" applyFont="1" applyFill="1" applyBorder="1" applyAlignment="1" applyProtection="1">
      <alignment horizontal="left" vertical="center" wrapText="1"/>
    </xf>
    <xf numFmtId="0" fontId="53" fillId="12" borderId="0" xfId="0" applyFont="1" applyFill="1" applyBorder="1" applyAlignment="1" applyProtection="1">
      <alignment vertical="center" wrapText="1"/>
    </xf>
    <xf numFmtId="0" fontId="53" fillId="12" borderId="28" xfId="0" applyFont="1" applyFill="1" applyBorder="1" applyAlignment="1" applyProtection="1">
      <alignment horizontal="left" vertical="center" indent="1"/>
    </xf>
    <xf numFmtId="0" fontId="1" fillId="10" borderId="0" xfId="0" applyFont="1" applyFill="1" applyBorder="1" applyProtection="1"/>
    <xf numFmtId="0" fontId="53" fillId="12" borderId="37" xfId="0" applyFont="1" applyFill="1" applyBorder="1" applyAlignment="1" applyProtection="1">
      <alignment horizontal="left" vertical="center" indent="1"/>
    </xf>
    <xf numFmtId="0" fontId="1" fillId="3" borderId="45" xfId="0" applyFont="1" applyFill="1" applyBorder="1" applyProtection="1"/>
    <xf numFmtId="0" fontId="0" fillId="12" borderId="45" xfId="0" applyFill="1" applyBorder="1" applyProtection="1"/>
    <xf numFmtId="0" fontId="0" fillId="12" borderId="41" xfId="0" applyFill="1" applyBorder="1" applyProtection="1"/>
    <xf numFmtId="0" fontId="1" fillId="18" borderId="0" xfId="0" applyFont="1" applyFill="1" applyProtection="1"/>
    <xf numFmtId="0" fontId="83" fillId="3" borderId="0" xfId="0" applyFont="1" applyFill="1" applyAlignment="1" applyProtection="1">
      <alignment horizontal="centerContinuous" vertical="top"/>
    </xf>
    <xf numFmtId="0" fontId="48" fillId="12" borderId="0" xfId="0" applyFont="1" applyFill="1" applyBorder="1" applyAlignment="1" applyProtection="1">
      <alignment vertical="center"/>
    </xf>
    <xf numFmtId="0" fontId="72" fillId="12" borderId="0" xfId="0" applyFont="1" applyFill="1" applyBorder="1" applyAlignment="1" applyProtection="1">
      <alignment vertical="center" wrapText="1"/>
    </xf>
    <xf numFmtId="3" fontId="72" fillId="20" borderId="4" xfId="0" applyNumberFormat="1" applyFont="1" applyFill="1" applyBorder="1" applyAlignment="1" applyProtection="1">
      <alignment horizontal="center" vertical="center" wrapText="1"/>
    </xf>
    <xf numFmtId="0" fontId="49" fillId="12" borderId="0" xfId="0" applyFont="1" applyFill="1" applyBorder="1" applyAlignment="1" applyProtection="1">
      <alignment vertical="center"/>
    </xf>
    <xf numFmtId="0" fontId="49" fillId="12" borderId="85" xfId="0" applyFont="1" applyFill="1" applyBorder="1" applyAlignment="1" applyProtection="1">
      <alignment vertical="center"/>
    </xf>
    <xf numFmtId="3" fontId="72" fillId="17" borderId="78" xfId="0" applyNumberFormat="1" applyFont="1" applyFill="1" applyBorder="1" applyAlignment="1" applyProtection="1">
      <alignment horizontal="center" vertical="center" wrapText="1"/>
    </xf>
    <xf numFmtId="3" fontId="3" fillId="20" borderId="65" xfId="0" applyNumberFormat="1" applyFont="1" applyFill="1" applyBorder="1" applyAlignment="1" applyProtection="1">
      <alignment horizontal="center" vertical="center" wrapText="1"/>
    </xf>
    <xf numFmtId="0" fontId="36" fillId="19" borderId="112" xfId="0" applyFont="1" applyFill="1" applyBorder="1" applyAlignment="1" applyProtection="1">
      <alignment horizontal="center" vertical="center"/>
    </xf>
    <xf numFmtId="0" fontId="36" fillId="19" borderId="113" xfId="0" applyFont="1" applyFill="1" applyBorder="1" applyAlignment="1" applyProtection="1">
      <alignment horizontal="center" vertical="center"/>
    </xf>
    <xf numFmtId="0" fontId="48" fillId="26" borderId="114" xfId="0" applyFont="1" applyFill="1" applyBorder="1" applyAlignment="1" applyProtection="1">
      <alignment horizontal="center" vertical="center"/>
    </xf>
    <xf numFmtId="0" fontId="48" fillId="19" borderId="115" xfId="0" applyFont="1" applyFill="1" applyBorder="1" applyAlignment="1" applyProtection="1">
      <alignment horizontal="center" vertical="center"/>
    </xf>
    <xf numFmtId="0" fontId="48" fillId="19" borderId="116" xfId="0" applyFont="1" applyFill="1" applyBorder="1" applyAlignment="1" applyProtection="1">
      <alignment horizontal="center" vertical="center"/>
    </xf>
    <xf numFmtId="0" fontId="48" fillId="19" borderId="114" xfId="0" applyFont="1" applyFill="1" applyBorder="1" applyAlignment="1" applyProtection="1">
      <alignment horizontal="center" vertical="center"/>
    </xf>
    <xf numFmtId="0" fontId="48" fillId="19" borderId="117" xfId="0" applyFont="1" applyFill="1" applyBorder="1" applyAlignment="1" applyProtection="1">
      <alignment horizontal="center" vertical="center"/>
    </xf>
    <xf numFmtId="0" fontId="48" fillId="19" borderId="118" xfId="0" applyFont="1" applyFill="1" applyBorder="1" applyAlignment="1" applyProtection="1">
      <alignment horizontal="center" vertical="center"/>
    </xf>
    <xf numFmtId="0" fontId="36" fillId="19" borderId="115" xfId="0" applyFont="1" applyFill="1" applyBorder="1" applyAlignment="1" applyProtection="1">
      <alignment horizontal="center" vertical="center" wrapText="1"/>
    </xf>
    <xf numFmtId="0" fontId="48" fillId="26" borderId="115" xfId="0" applyFont="1" applyFill="1" applyBorder="1" applyAlignment="1" applyProtection="1">
      <alignment horizontal="center" vertical="center"/>
    </xf>
    <xf numFmtId="49" fontId="42" fillId="18" borderId="59" xfId="0" applyNumberFormat="1" applyFont="1" applyFill="1" applyBorder="1" applyAlignment="1" applyProtection="1">
      <alignment horizontal="left" vertical="center" indent="1"/>
    </xf>
    <xf numFmtId="0" fontId="6" fillId="3" borderId="0" xfId="0" applyFont="1" applyFill="1" applyProtection="1"/>
    <xf numFmtId="0" fontId="45" fillId="12" borderId="57" xfId="0" applyNumberFormat="1" applyFont="1" applyFill="1" applyBorder="1" applyAlignment="1" applyProtection="1">
      <alignment horizontal="left" vertical="center" indent="1"/>
    </xf>
    <xf numFmtId="0" fontId="35" fillId="12" borderId="119" xfId="0" applyFont="1" applyFill="1" applyBorder="1" applyAlignment="1" applyProtection="1">
      <alignment horizontal="left" vertical="center" wrapText="1" indent="1"/>
    </xf>
    <xf numFmtId="0" fontId="12" fillId="0" borderId="0" xfId="0" applyFont="1" applyProtection="1"/>
    <xf numFmtId="0" fontId="35" fillId="12" borderId="119" xfId="0" applyFont="1" applyFill="1" applyBorder="1" applyAlignment="1" applyProtection="1">
      <alignment horizontal="left" vertical="center" wrapText="1" indent="2"/>
    </xf>
    <xf numFmtId="0" fontId="6" fillId="12" borderId="120" xfId="0" applyFont="1" applyFill="1" applyBorder="1" applyAlignment="1" applyProtection="1">
      <alignment horizontal="left" vertical="center" indent="4"/>
    </xf>
    <xf numFmtId="0" fontId="6" fillId="12" borderId="54" xfId="0" applyFont="1" applyFill="1" applyBorder="1" applyAlignment="1" applyProtection="1">
      <alignment horizontal="left" vertical="center" wrapText="1" indent="4"/>
    </xf>
    <xf numFmtId="0" fontId="1" fillId="3" borderId="16" xfId="0" applyFont="1" applyFill="1" applyBorder="1" applyProtection="1"/>
    <xf numFmtId="0" fontId="45" fillId="12" borderId="51" xfId="0" applyNumberFormat="1" applyFont="1" applyFill="1" applyBorder="1" applyAlignment="1" applyProtection="1">
      <alignment horizontal="left" vertical="center" indent="1"/>
    </xf>
    <xf numFmtId="0" fontId="35" fillId="12" borderId="107" xfId="0" applyFont="1" applyFill="1" applyBorder="1" applyAlignment="1" applyProtection="1">
      <alignment horizontal="left" vertical="center" wrapText="1" indent="2"/>
    </xf>
    <xf numFmtId="0" fontId="84" fillId="3" borderId="0" xfId="0" applyFont="1" applyFill="1" applyAlignment="1" applyProtection="1">
      <alignment wrapText="1"/>
    </xf>
    <xf numFmtId="0" fontId="45" fillId="12" borderId="80" xfId="0" applyNumberFormat="1" applyFont="1" applyFill="1" applyBorder="1" applyAlignment="1" applyProtection="1">
      <alignment horizontal="left" vertical="center" indent="1"/>
    </xf>
    <xf numFmtId="0" fontId="35" fillId="12" borderId="121" xfId="0" applyFont="1" applyFill="1" applyBorder="1" applyAlignment="1" applyProtection="1">
      <alignment horizontal="left" vertical="center" wrapText="1" indent="2"/>
    </xf>
    <xf numFmtId="167" fontId="4" fillId="16" borderId="29" xfId="0" applyNumberFormat="1" applyFont="1" applyFill="1" applyBorder="1" applyAlignment="1" applyProtection="1">
      <alignment vertical="center" shrinkToFit="1"/>
    </xf>
    <xf numFmtId="170" fontId="5" fillId="27" borderId="30" xfId="0" applyNumberFormat="1" applyFont="1" applyFill="1" applyBorder="1" applyAlignment="1" applyProtection="1">
      <alignment horizontal="right" vertical="center" indent="4" shrinkToFit="1"/>
    </xf>
    <xf numFmtId="2" fontId="5" fillId="16" borderId="8" xfId="0" applyNumberFormat="1" applyFont="1" applyFill="1" applyBorder="1" applyAlignment="1" applyProtection="1">
      <alignment horizontal="right" vertical="center" indent="4" shrinkToFit="1"/>
    </xf>
    <xf numFmtId="2" fontId="5" fillId="16" borderId="29" xfId="0" applyNumberFormat="1" applyFont="1" applyFill="1" applyBorder="1" applyAlignment="1" applyProtection="1">
      <alignment horizontal="right" vertical="center" indent="4" shrinkToFit="1"/>
    </xf>
    <xf numFmtId="0" fontId="45" fillId="12" borderId="57" xfId="0" applyFont="1" applyFill="1" applyBorder="1" applyAlignment="1" applyProtection="1">
      <alignment horizontal="left" vertical="center" indent="1"/>
    </xf>
    <xf numFmtId="0" fontId="35" fillId="12" borderId="8" xfId="0" applyFont="1" applyFill="1" applyBorder="1" applyAlignment="1" applyProtection="1">
      <alignment horizontal="left" vertical="center" wrapText="1" indent="2"/>
    </xf>
    <xf numFmtId="0" fontId="45" fillId="12" borderId="50" xfId="0" applyFont="1" applyFill="1" applyBorder="1" applyAlignment="1" applyProtection="1">
      <alignment horizontal="left" vertical="center" indent="1"/>
    </xf>
    <xf numFmtId="0" fontId="6" fillId="12" borderId="16" xfId="0" applyFont="1" applyFill="1" applyBorder="1" applyAlignment="1" applyProtection="1">
      <alignment horizontal="left" vertical="center" wrapText="1" indent="4"/>
    </xf>
    <xf numFmtId="0" fontId="45" fillId="12" borderId="60" xfId="0" applyFont="1" applyFill="1" applyBorder="1" applyAlignment="1" applyProtection="1">
      <alignment horizontal="left" vertical="center" indent="1"/>
    </xf>
    <xf numFmtId="0" fontId="35" fillId="12" borderId="43" xfId="0" applyFont="1" applyFill="1" applyBorder="1" applyAlignment="1" applyProtection="1">
      <alignment horizontal="left" vertical="center" wrapText="1" indent="2"/>
    </xf>
    <xf numFmtId="3" fontId="60" fillId="17" borderId="78" xfId="0" applyNumberFormat="1" applyFont="1" applyFill="1" applyBorder="1" applyAlignment="1" applyProtection="1">
      <alignment horizontal="center" vertical="center" wrapText="1"/>
    </xf>
    <xf numFmtId="3" fontId="73" fillId="20" borderId="4" xfId="0" applyNumberFormat="1" applyFont="1" applyFill="1" applyBorder="1" applyAlignment="1" applyProtection="1">
      <alignment horizontal="center" vertical="center" wrapText="1"/>
    </xf>
    <xf numFmtId="49" fontId="45" fillId="12" borderId="57" xfId="0" applyNumberFormat="1" applyFont="1" applyFill="1" applyBorder="1" applyAlignment="1" applyProtection="1">
      <alignment horizontal="left" vertical="center" indent="1"/>
    </xf>
    <xf numFmtId="0" fontId="35" fillId="12" borderId="8" xfId="0" applyFont="1" applyFill="1" applyBorder="1" applyAlignment="1" applyProtection="1">
      <alignment horizontal="left" vertical="center" wrapText="1" indent="1"/>
    </xf>
    <xf numFmtId="0" fontId="36" fillId="19" borderId="77" xfId="0" applyFont="1" applyFill="1" applyBorder="1" applyAlignment="1" applyProtection="1">
      <alignment horizontal="center" vertical="center"/>
    </xf>
    <xf numFmtId="0" fontId="36" fillId="19" borderId="68" xfId="0" applyFont="1" applyFill="1" applyBorder="1" applyAlignment="1" applyProtection="1">
      <alignment horizontal="center" vertical="center"/>
    </xf>
    <xf numFmtId="0" fontId="36" fillId="19" borderId="70" xfId="0" applyFont="1" applyFill="1" applyBorder="1" applyAlignment="1" applyProtection="1">
      <alignment horizontal="center" vertical="center"/>
    </xf>
    <xf numFmtId="0" fontId="36" fillId="19" borderId="69" xfId="0" applyFont="1" applyFill="1" applyBorder="1" applyAlignment="1" applyProtection="1">
      <alignment horizontal="center" vertical="center"/>
    </xf>
    <xf numFmtId="0" fontId="36" fillId="19" borderId="110" xfId="0" applyFont="1" applyFill="1" applyBorder="1" applyAlignment="1" applyProtection="1">
      <alignment horizontal="center" vertical="center"/>
    </xf>
    <xf numFmtId="0" fontId="36" fillId="19" borderId="53" xfId="0" applyFont="1" applyFill="1" applyBorder="1" applyAlignment="1" applyProtection="1">
      <alignment horizontal="center" vertical="center"/>
    </xf>
    <xf numFmtId="0" fontId="38" fillId="19" borderId="77" xfId="0" applyFont="1" applyFill="1" applyBorder="1" applyAlignment="1" applyProtection="1">
      <alignment horizontal="center" vertical="center" wrapText="1"/>
    </xf>
    <xf numFmtId="167" fontId="13" fillId="12" borderId="125" xfId="0" applyNumberFormat="1" applyFont="1" applyFill="1" applyBorder="1" applyAlignment="1" applyProtection="1">
      <alignment horizontal="right" vertical="center" shrinkToFit="1"/>
    </xf>
    <xf numFmtId="167" fontId="13" fillId="12" borderId="126" xfId="0" applyNumberFormat="1" applyFont="1" applyFill="1" applyBorder="1" applyAlignment="1" applyProtection="1">
      <alignment horizontal="right" vertical="center" shrinkToFit="1"/>
    </xf>
    <xf numFmtId="0" fontId="28" fillId="0" borderId="0" xfId="0" applyFont="1" applyAlignment="1">
      <alignment vertical="center"/>
    </xf>
    <xf numFmtId="167" fontId="27" fillId="12" borderId="67" xfId="0" applyNumberFormat="1" applyFont="1" applyFill="1" applyBorder="1" applyAlignment="1" applyProtection="1">
      <alignment vertical="center" shrinkToFit="1"/>
      <protection locked="0"/>
    </xf>
    <xf numFmtId="167" fontId="27" fillId="12" borderId="78" xfId="0" applyNumberFormat="1" applyFont="1" applyFill="1" applyBorder="1" applyAlignment="1" applyProtection="1">
      <alignment vertical="center" shrinkToFit="1"/>
      <protection locked="0"/>
    </xf>
    <xf numFmtId="167" fontId="4" fillId="16" borderId="128" xfId="0" applyNumberFormat="1" applyFont="1" applyFill="1" applyBorder="1" applyAlignment="1" applyProtection="1">
      <alignment vertical="center" shrinkToFit="1"/>
    </xf>
    <xf numFmtId="167" fontId="11" fillId="16" borderId="78" xfId="0" applyNumberFormat="1" applyFont="1" applyFill="1" applyBorder="1" applyAlignment="1" applyProtection="1">
      <alignment vertical="center" shrinkToFit="1"/>
    </xf>
    <xf numFmtId="167" fontId="11" fillId="16" borderId="67" xfId="0" applyNumberFormat="1" applyFont="1" applyFill="1" applyBorder="1" applyAlignment="1" applyProtection="1">
      <alignment vertical="center" shrinkToFit="1"/>
    </xf>
    <xf numFmtId="167" fontId="4" fillId="16" borderId="76" xfId="0" applyNumberFormat="1" applyFont="1" applyFill="1" applyBorder="1" applyAlignment="1" applyProtection="1">
      <alignment vertical="center" shrinkToFit="1"/>
    </xf>
    <xf numFmtId="167" fontId="4" fillId="16" borderId="42" xfId="0" applyNumberFormat="1" applyFont="1" applyFill="1" applyBorder="1" applyAlignment="1" applyProtection="1">
      <alignment vertical="center" shrinkToFit="1"/>
    </xf>
    <xf numFmtId="167" fontId="27" fillId="16" borderId="78" xfId="0" applyNumberFormat="1" applyFont="1" applyFill="1" applyBorder="1" applyAlignment="1" applyProtection="1">
      <alignment vertical="center" shrinkToFit="1"/>
    </xf>
    <xf numFmtId="167" fontId="27" fillId="16" borderId="67" xfId="0" applyNumberFormat="1" applyFont="1" applyFill="1" applyBorder="1" applyAlignment="1" applyProtection="1">
      <alignment vertical="center" shrinkToFit="1"/>
    </xf>
    <xf numFmtId="167" fontId="27" fillId="16" borderId="42" xfId="0" applyNumberFormat="1" applyFont="1" applyFill="1" applyBorder="1" applyAlignment="1" applyProtection="1">
      <alignment vertical="center" shrinkToFit="1"/>
    </xf>
    <xf numFmtId="167" fontId="10" fillId="12" borderId="125" xfId="0" applyNumberFormat="1" applyFont="1" applyFill="1" applyBorder="1" applyAlignment="1" applyProtection="1">
      <alignment horizontal="right" vertical="center" shrinkToFit="1"/>
      <protection locked="0"/>
    </xf>
    <xf numFmtId="167" fontId="10" fillId="12" borderId="126" xfId="0" applyNumberFormat="1" applyFont="1" applyFill="1" applyBorder="1" applyAlignment="1" applyProtection="1">
      <alignment horizontal="right" vertical="center" shrinkToFit="1"/>
      <protection locked="0"/>
    </xf>
    <xf numFmtId="0" fontId="46" fillId="23" borderId="0" xfId="0" applyFont="1" applyFill="1" applyBorder="1" applyAlignment="1" applyProtection="1">
      <alignment horizontal="centerContinuous"/>
    </xf>
    <xf numFmtId="0" fontId="46" fillId="23" borderId="40" xfId="0" applyFont="1" applyFill="1" applyBorder="1" applyAlignment="1" applyProtection="1">
      <alignment horizontal="centerContinuous"/>
    </xf>
    <xf numFmtId="167" fontId="3" fillId="19" borderId="63" xfId="0" applyNumberFormat="1" applyFont="1" applyFill="1" applyBorder="1" applyAlignment="1" applyProtection="1">
      <alignment horizontal="center" vertical="center"/>
    </xf>
    <xf numFmtId="167" fontId="3" fillId="19" borderId="41" xfId="0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center"/>
    </xf>
    <xf numFmtId="171" fontId="0" fillId="0" borderId="0" xfId="2" applyNumberFormat="1" applyFont="1"/>
    <xf numFmtId="0" fontId="85" fillId="28" borderId="0" xfId="0" applyFont="1" applyFill="1" applyAlignment="1">
      <alignment horizontal="center"/>
    </xf>
    <xf numFmtId="0" fontId="68" fillId="0" borderId="0" xfId="0" applyFont="1" applyAlignment="1">
      <alignment horizontal="center"/>
    </xf>
    <xf numFmtId="0" fontId="0" fillId="0" borderId="8" xfId="0" applyBorder="1"/>
    <xf numFmtId="0" fontId="12" fillId="0" borderId="0" xfId="0" applyFont="1"/>
    <xf numFmtId="0" fontId="26" fillId="17" borderId="70" xfId="0" applyNumberFormat="1" applyFont="1" applyFill="1" applyBorder="1" applyAlignment="1">
      <alignment horizontal="center" vertical="center"/>
    </xf>
    <xf numFmtId="0" fontId="26" fillId="17" borderId="68" xfId="0" applyNumberFormat="1" applyFont="1" applyFill="1" applyBorder="1" applyAlignment="1">
      <alignment horizontal="center" vertical="center"/>
    </xf>
    <xf numFmtId="0" fontId="0" fillId="17" borderId="77" xfId="0" applyFill="1" applyBorder="1" applyAlignment="1">
      <alignment vertical="center"/>
    </xf>
    <xf numFmtId="166" fontId="16" fillId="0" borderId="78" xfId="0" quotePrefix="1" applyNumberFormat="1" applyFont="1" applyBorder="1" applyAlignment="1">
      <alignment horizontal="left" vertical="center"/>
    </xf>
    <xf numFmtId="166" fontId="16" fillId="0" borderId="83" xfId="0" quotePrefix="1" applyNumberFormat="1" applyFont="1" applyBorder="1" applyAlignment="1">
      <alignment horizontal="left" vertical="center"/>
    </xf>
    <xf numFmtId="172" fontId="47" fillId="10" borderId="41" xfId="2" applyNumberFormat="1" applyFont="1" applyFill="1" applyBorder="1" applyAlignment="1">
      <alignment vertical="center"/>
    </xf>
    <xf numFmtId="172" fontId="47" fillId="10" borderId="108" xfId="2" applyNumberFormat="1" applyFont="1" applyFill="1" applyBorder="1" applyAlignment="1">
      <alignment vertical="center"/>
    </xf>
    <xf numFmtId="174" fontId="47" fillId="10" borderId="127" xfId="2" applyNumberFormat="1" applyFont="1" applyFill="1" applyBorder="1" applyAlignment="1">
      <alignment vertical="center"/>
    </xf>
    <xf numFmtId="174" fontId="47" fillId="10" borderId="108" xfId="2" applyNumberFormat="1" applyFont="1" applyFill="1" applyBorder="1" applyAlignment="1">
      <alignment vertical="center"/>
    </xf>
    <xf numFmtId="174" fontId="47" fillId="10" borderId="41" xfId="2" applyNumberFormat="1" applyFont="1" applyFill="1" applyBorder="1" applyAlignment="1">
      <alignment vertical="center"/>
    </xf>
    <xf numFmtId="0" fontId="51" fillId="20" borderId="0" xfId="1" applyFont="1" applyFill="1" applyAlignment="1" applyProtection="1">
      <alignment horizontal="centerContinuous" wrapText="1"/>
    </xf>
    <xf numFmtId="0" fontId="0" fillId="20" borderId="0" xfId="0" applyFill="1" applyAlignment="1">
      <alignment horizontal="centerContinuous"/>
    </xf>
    <xf numFmtId="173" fontId="0" fillId="0" borderId="0" xfId="2" applyNumberFormat="1" applyFont="1"/>
    <xf numFmtId="173" fontId="0" fillId="0" borderId="8" xfId="2" applyNumberFormat="1" applyFont="1" applyBorder="1" applyAlignment="1">
      <alignment horizontal="right"/>
    </xf>
    <xf numFmtId="0" fontId="51" fillId="23" borderId="28" xfId="0" applyFont="1" applyFill="1" applyBorder="1" applyAlignment="1" applyProtection="1">
      <alignment horizontal="centerContinuous" vertical="center" wrapText="1"/>
    </xf>
    <xf numFmtId="0" fontId="93" fillId="0" borderId="0" xfId="0" applyFont="1"/>
    <xf numFmtId="171" fontId="9" fillId="0" borderId="0" xfId="2" applyNumberFormat="1" applyFont="1"/>
    <xf numFmtId="0" fontId="93" fillId="0" borderId="148" xfId="0" applyFont="1" applyBorder="1" applyAlignment="1">
      <alignment horizontal="center"/>
    </xf>
    <xf numFmtId="0" fontId="94" fillId="0" borderId="148" xfId="0" applyFont="1" applyBorder="1" applyAlignment="1">
      <alignment horizontal="center"/>
    </xf>
    <xf numFmtId="171" fontId="93" fillId="0" borderId="148" xfId="2" applyNumberFormat="1" applyFont="1" applyBorder="1"/>
    <xf numFmtId="0" fontId="93" fillId="0" borderId="0" xfId="0" applyFont="1" applyBorder="1" applyAlignment="1">
      <alignment horizontal="center"/>
    </xf>
    <xf numFmtId="0" fontId="94" fillId="0" borderId="0" xfId="0" applyFont="1" applyBorder="1" applyAlignment="1">
      <alignment horizontal="center"/>
    </xf>
    <xf numFmtId="171" fontId="93" fillId="0" borderId="0" xfId="2" applyNumberFormat="1" applyFont="1" applyBorder="1"/>
    <xf numFmtId="0" fontId="93" fillId="0" borderId="149" xfId="0" applyFont="1" applyBorder="1" applyAlignment="1">
      <alignment horizontal="center"/>
    </xf>
    <xf numFmtId="0" fontId="94" fillId="0" borderId="149" xfId="0" applyFont="1" applyBorder="1" applyAlignment="1">
      <alignment horizontal="center"/>
    </xf>
    <xf numFmtId="171" fontId="93" fillId="0" borderId="149" xfId="2" applyNumberFormat="1" applyFont="1" applyBorder="1"/>
    <xf numFmtId="174" fontId="9" fillId="0" borderId="0" xfId="2" applyNumberFormat="1" applyFont="1"/>
    <xf numFmtId="173" fontId="9" fillId="0" borderId="0" xfId="2" applyNumberFormat="1" applyFont="1" applyAlignment="1">
      <alignment horizontal="right"/>
    </xf>
    <xf numFmtId="173" fontId="93" fillId="0" borderId="148" xfId="2" applyNumberFormat="1" applyFont="1" applyBorder="1"/>
    <xf numFmtId="173" fontId="93" fillId="0" borderId="0" xfId="2" applyNumberFormat="1" applyFont="1" applyBorder="1"/>
    <xf numFmtId="173" fontId="93" fillId="0" borderId="149" xfId="2" applyNumberFormat="1" applyFont="1" applyBorder="1"/>
    <xf numFmtId="173" fontId="9" fillId="0" borderId="0" xfId="2" applyNumberFormat="1" applyFont="1"/>
    <xf numFmtId="173" fontId="9" fillId="0" borderId="148" xfId="2" applyNumberFormat="1" applyFont="1" applyBorder="1"/>
    <xf numFmtId="0" fontId="0" fillId="17" borderId="0" xfId="0" applyFill="1"/>
    <xf numFmtId="3" fontId="0" fillId="10" borderId="8" xfId="0" applyNumberFormat="1" applyFill="1" applyBorder="1" applyAlignment="1" applyProtection="1">
      <alignment horizontal="center" vertical="center"/>
    </xf>
    <xf numFmtId="0" fontId="9" fillId="12" borderId="61" xfId="0" applyFont="1" applyFill="1" applyBorder="1" applyAlignment="1" applyProtection="1">
      <alignment vertical="center"/>
    </xf>
    <xf numFmtId="167" fontId="27" fillId="0" borderId="0" xfId="0" applyNumberFormat="1" applyFont="1" applyBorder="1" applyAlignment="1" applyProtection="1">
      <alignment vertical="center" shrinkToFit="1"/>
      <protection locked="0"/>
    </xf>
    <xf numFmtId="167" fontId="27" fillId="0" borderId="65" xfId="0" applyNumberFormat="1" applyFont="1" applyBorder="1" applyAlignment="1" applyProtection="1">
      <alignment vertical="center" shrinkToFit="1"/>
      <protection locked="0"/>
    </xf>
    <xf numFmtId="167" fontId="27" fillId="0" borderId="40" xfId="0" applyNumberFormat="1" applyFont="1" applyBorder="1" applyAlignment="1" applyProtection="1">
      <alignment vertical="center" shrinkToFit="1"/>
      <protection locked="0"/>
    </xf>
    <xf numFmtId="167" fontId="27" fillId="0" borderId="16" xfId="0" applyNumberFormat="1" applyFont="1" applyBorder="1" applyAlignment="1" applyProtection="1">
      <alignment vertical="center" shrinkToFit="1"/>
      <protection locked="0"/>
    </xf>
    <xf numFmtId="167" fontId="27" fillId="0" borderId="84" xfId="0" applyNumberFormat="1" applyFont="1" applyBorder="1" applyAlignment="1" applyProtection="1">
      <alignment vertical="center" shrinkToFit="1"/>
      <protection locked="0"/>
    </xf>
    <xf numFmtId="167" fontId="27" fillId="0" borderId="81" xfId="0" applyNumberFormat="1" applyFont="1" applyBorder="1" applyAlignment="1" applyProtection="1">
      <alignment vertical="center" shrinkToFit="1"/>
      <protection locked="0"/>
    </xf>
    <xf numFmtId="167" fontId="27" fillId="12" borderId="42" xfId="0" applyNumberFormat="1" applyFont="1" applyFill="1" applyBorder="1" applyAlignment="1" applyProtection="1">
      <alignment vertical="center" shrinkToFit="1"/>
      <protection locked="0"/>
    </xf>
    <xf numFmtId="167" fontId="27" fillId="12" borderId="43" xfId="0" applyNumberFormat="1" applyFont="1" applyFill="1" applyBorder="1" applyAlignment="1" applyProtection="1">
      <alignment vertical="center" shrinkToFit="1"/>
      <protection locked="0"/>
    </xf>
    <xf numFmtId="167" fontId="27" fillId="12" borderId="47" xfId="0" applyNumberFormat="1" applyFont="1" applyFill="1" applyBorder="1" applyAlignment="1" applyProtection="1">
      <alignment vertical="center" shrinkToFit="1"/>
      <protection locked="0"/>
    </xf>
    <xf numFmtId="167" fontId="27" fillId="12" borderId="33" xfId="0" applyNumberFormat="1" applyFont="1" applyFill="1" applyBorder="1" applyAlignment="1" applyProtection="1">
      <alignment vertical="center" shrinkToFit="1"/>
      <protection locked="0"/>
    </xf>
    <xf numFmtId="3" fontId="72" fillId="17" borderId="78" xfId="0" applyNumberFormat="1" applyFont="1" applyFill="1" applyBorder="1" applyAlignment="1" applyProtection="1">
      <alignment horizontal="center" vertical="center" wrapText="1"/>
    </xf>
    <xf numFmtId="169" fontId="16" fillId="0" borderId="0" xfId="0" applyNumberFormat="1" applyFont="1" applyProtection="1"/>
    <xf numFmtId="169" fontId="47" fillId="0" borderId="0" xfId="0" applyNumberFormat="1" applyFont="1" applyProtection="1"/>
    <xf numFmtId="0" fontId="52" fillId="24" borderId="0" xfId="1" applyFont="1" applyFill="1" applyAlignment="1" applyProtection="1">
      <alignment horizontal="centerContinuous"/>
    </xf>
    <xf numFmtId="3" fontId="1" fillId="24" borderId="0" xfId="0" applyNumberFormat="1" applyFont="1" applyFill="1" applyAlignment="1" applyProtection="1">
      <alignment horizontal="centerContinuous"/>
    </xf>
    <xf numFmtId="3" fontId="27" fillId="24" borderId="0" xfId="0" applyNumberFormat="1" applyFont="1" applyFill="1" applyBorder="1" applyAlignment="1" applyProtection="1">
      <alignment horizontal="centerContinuous"/>
    </xf>
    <xf numFmtId="3" fontId="1" fillId="24" borderId="0" xfId="0" applyNumberFormat="1" applyFont="1" applyFill="1" applyBorder="1" applyAlignment="1" applyProtection="1">
      <alignment horizontal="centerContinuous"/>
    </xf>
    <xf numFmtId="0" fontId="1" fillId="24" borderId="0" xfId="0" applyFont="1" applyFill="1" applyAlignment="1" applyProtection="1">
      <alignment horizontal="centerContinuous"/>
    </xf>
    <xf numFmtId="0" fontId="0" fillId="24" borderId="0" xfId="0" applyFill="1" applyAlignment="1" applyProtection="1">
      <alignment horizontal="centerContinuous"/>
    </xf>
    <xf numFmtId="3" fontId="46" fillId="24" borderId="0" xfId="0" applyNumberFormat="1" applyFont="1" applyFill="1" applyBorder="1" applyAlignment="1" applyProtection="1">
      <alignment horizontal="centerContinuous"/>
    </xf>
    <xf numFmtId="3" fontId="1" fillId="24" borderId="0" xfId="0" applyNumberFormat="1" applyFont="1" applyFill="1" applyProtection="1"/>
    <xf numFmtId="0" fontId="54" fillId="24" borderId="0" xfId="1" applyFont="1" applyFill="1" applyAlignment="1" applyProtection="1">
      <alignment horizontal="centerContinuous"/>
    </xf>
    <xf numFmtId="3" fontId="44" fillId="24" borderId="0" xfId="0" applyNumberFormat="1" applyFont="1" applyFill="1" applyBorder="1" applyAlignment="1" applyProtection="1">
      <alignment horizontal="centerContinuous"/>
    </xf>
    <xf numFmtId="169" fontId="72" fillId="12" borderId="0" xfId="0" applyNumberFormat="1" applyFont="1" applyFill="1" applyBorder="1" applyAlignment="1" applyProtection="1">
      <alignment vertical="center" wrapText="1"/>
    </xf>
    <xf numFmtId="167" fontId="72" fillId="12" borderId="0" xfId="0" applyNumberFormat="1" applyFont="1" applyFill="1" applyBorder="1" applyAlignment="1" applyProtection="1">
      <alignment vertical="center" wrapText="1"/>
    </xf>
    <xf numFmtId="167" fontId="4" fillId="22" borderId="122" xfId="0" applyNumberFormat="1" applyFont="1" applyFill="1" applyBorder="1" applyAlignment="1" applyProtection="1">
      <alignment vertical="center" shrinkToFit="1"/>
      <protection locked="0"/>
    </xf>
    <xf numFmtId="2" fontId="46" fillId="22" borderId="0" xfId="0" applyNumberFormat="1" applyFont="1" applyFill="1" applyBorder="1" applyAlignment="1" applyProtection="1">
      <alignment horizontal="right" vertical="center" indent="4" shrinkToFit="1"/>
      <protection locked="0"/>
    </xf>
    <xf numFmtId="2" fontId="46" fillId="22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46" fillId="22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5" fillId="22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5" fillId="22" borderId="45" xfId="0" applyNumberFormat="1" applyFont="1" applyFill="1" applyBorder="1" applyAlignment="1" applyProtection="1">
      <alignment horizontal="right" vertical="center" indent="4" shrinkToFit="1"/>
      <protection locked="0"/>
    </xf>
    <xf numFmtId="167" fontId="11" fillId="22" borderId="78" xfId="0" applyNumberFormat="1" applyFont="1" applyFill="1" applyBorder="1" applyAlignment="1" applyProtection="1">
      <alignment vertical="center" shrinkToFit="1"/>
      <protection locked="0"/>
    </xf>
    <xf numFmtId="167" fontId="11" fillId="22" borderId="67" xfId="0" applyNumberFormat="1" applyFont="1" applyFill="1" applyBorder="1" applyAlignment="1" applyProtection="1">
      <alignment vertical="center" shrinkToFit="1"/>
      <protection locked="0"/>
    </xf>
    <xf numFmtId="167" fontId="4" fillId="22" borderId="76" xfId="0" applyNumberFormat="1" applyFont="1" applyFill="1" applyBorder="1" applyAlignment="1" applyProtection="1">
      <alignment vertical="center" shrinkToFit="1"/>
      <protection locked="0"/>
    </xf>
    <xf numFmtId="167" fontId="4" fillId="22" borderId="42" xfId="0" applyNumberFormat="1" applyFont="1" applyFill="1" applyBorder="1" applyAlignment="1" applyProtection="1">
      <alignment vertical="center" shrinkToFit="1"/>
      <protection locked="0"/>
    </xf>
    <xf numFmtId="167" fontId="4" fillId="22" borderId="9" xfId="0" applyNumberFormat="1" applyFont="1" applyFill="1" applyBorder="1" applyAlignment="1" applyProtection="1">
      <alignment vertical="center" shrinkToFit="1"/>
      <protection locked="0"/>
    </xf>
    <xf numFmtId="167" fontId="4" fillId="22" borderId="30" xfId="0" applyNumberFormat="1" applyFont="1" applyFill="1" applyBorder="1" applyAlignment="1" applyProtection="1">
      <alignment vertical="center" shrinkToFit="1"/>
      <protection locked="0"/>
    </xf>
    <xf numFmtId="167" fontId="4" fillId="22" borderId="71" xfId="0" applyNumberFormat="1" applyFont="1" applyFill="1" applyBorder="1" applyAlignment="1" applyProtection="1">
      <alignment vertical="center" shrinkToFit="1"/>
      <protection locked="0"/>
    </xf>
    <xf numFmtId="2" fontId="46" fillId="22" borderId="78" xfId="0" applyNumberFormat="1" applyFont="1" applyFill="1" applyBorder="1" applyAlignment="1" applyProtection="1">
      <alignment horizontal="right" vertical="center" indent="4" shrinkToFit="1"/>
      <protection locked="0"/>
    </xf>
    <xf numFmtId="2" fontId="46" fillId="22" borderId="67" xfId="0" applyNumberFormat="1" applyFont="1" applyFill="1" applyBorder="1" applyAlignment="1" applyProtection="1">
      <alignment horizontal="right" vertical="center" indent="4" shrinkToFit="1"/>
      <protection locked="0"/>
    </xf>
    <xf numFmtId="2" fontId="46" fillId="22" borderId="29" xfId="0" applyNumberFormat="1" applyFont="1" applyFill="1" applyBorder="1" applyAlignment="1" applyProtection="1">
      <alignment horizontal="right" vertical="center" indent="4" shrinkToFit="1"/>
      <protection locked="0"/>
    </xf>
    <xf numFmtId="2" fontId="5" fillId="22" borderId="76" xfId="0" applyNumberFormat="1" applyFont="1" applyFill="1" applyBorder="1" applyAlignment="1" applyProtection="1">
      <alignment horizontal="right" vertical="center" indent="4" shrinkToFit="1"/>
      <protection locked="0"/>
    </xf>
    <xf numFmtId="2" fontId="5" fillId="22" borderId="42" xfId="0" applyNumberFormat="1" applyFont="1" applyFill="1" applyBorder="1" applyAlignment="1" applyProtection="1">
      <alignment horizontal="right" vertical="center" indent="4" shrinkToFit="1"/>
      <protection locked="0"/>
    </xf>
    <xf numFmtId="167" fontId="1" fillId="0" borderId="0" xfId="0" applyNumberFormat="1" applyFont="1" applyProtection="1"/>
    <xf numFmtId="170" fontId="5" fillId="27" borderId="8" xfId="0" applyNumberFormat="1" applyFont="1" applyFill="1" applyBorder="1" applyAlignment="1" applyProtection="1">
      <alignment horizontal="right" vertical="center" indent="4" shrinkToFit="1"/>
    </xf>
    <xf numFmtId="0" fontId="96" fillId="24" borderId="0" xfId="0" applyFont="1" applyFill="1" applyAlignment="1" applyProtection="1">
      <alignment horizontal="centerContinuous" vertical="top"/>
    </xf>
    <xf numFmtId="169" fontId="97" fillId="0" borderId="0" xfId="0" applyNumberFormat="1" applyFont="1" applyAlignment="1" applyProtection="1">
      <alignment vertical="center"/>
    </xf>
    <xf numFmtId="0" fontId="26" fillId="17" borderId="77" xfId="0" applyNumberFormat="1" applyFont="1" applyFill="1" applyBorder="1" applyAlignment="1">
      <alignment horizontal="center" vertical="center"/>
    </xf>
    <xf numFmtId="170" fontId="99" fillId="12" borderId="150" xfId="0" applyNumberFormat="1" applyFont="1" applyFill="1" applyBorder="1" applyAlignment="1" applyProtection="1">
      <alignment horizontal="right" vertical="center" indent="2" shrinkToFit="1"/>
    </xf>
    <xf numFmtId="3" fontId="6" fillId="26" borderId="111" xfId="0" applyNumberFormat="1" applyFont="1" applyFill="1" applyBorder="1" applyAlignment="1" applyProtection="1">
      <alignment horizontal="center" vertical="center" wrapText="1"/>
    </xf>
    <xf numFmtId="0" fontId="6" fillId="26" borderId="111" xfId="0" applyFont="1" applyFill="1" applyBorder="1" applyAlignment="1" applyProtection="1">
      <alignment horizontal="center" vertical="center" wrapText="1"/>
    </xf>
    <xf numFmtId="0" fontId="98" fillId="31" borderId="77" xfId="0" applyFont="1" applyFill="1" applyBorder="1" applyAlignment="1" applyProtection="1">
      <alignment horizontal="left" vertical="center" wrapText="1" indent="2"/>
    </xf>
    <xf numFmtId="167" fontId="4" fillId="12" borderId="151" xfId="0" applyNumberFormat="1" applyFont="1" applyFill="1" applyBorder="1" applyAlignment="1" applyProtection="1">
      <alignment vertical="center" shrinkToFit="1"/>
    </xf>
    <xf numFmtId="2" fontId="46" fillId="22" borderId="0" xfId="0" applyNumberFormat="1" applyFont="1" applyFill="1" applyBorder="1" applyAlignment="1" applyProtection="1">
      <alignment horizontal="right" vertical="center" indent="4" shrinkToFit="1"/>
    </xf>
    <xf numFmtId="2" fontId="46" fillId="22" borderId="16" xfId="0" applyNumberFormat="1" applyFont="1" applyFill="1" applyBorder="1" applyAlignment="1" applyProtection="1">
      <alignment horizontal="right" vertical="center" indent="4" shrinkToFit="1"/>
    </xf>
    <xf numFmtId="2" fontId="46" fillId="22" borderId="8" xfId="0" applyNumberFormat="1" applyFont="1" applyFill="1" applyBorder="1" applyAlignment="1" applyProtection="1">
      <alignment horizontal="right" vertical="center" indent="4" shrinkToFit="1"/>
    </xf>
    <xf numFmtId="2" fontId="5" fillId="22" borderId="4" xfId="0" applyNumberFormat="1" applyFont="1" applyFill="1" applyBorder="1" applyAlignment="1" applyProtection="1">
      <alignment horizontal="right" vertical="center" indent="4" shrinkToFit="1"/>
    </xf>
    <xf numFmtId="2" fontId="5" fillId="22" borderId="45" xfId="0" applyNumberFormat="1" applyFont="1" applyFill="1" applyBorder="1" applyAlignment="1" applyProtection="1">
      <alignment horizontal="right" vertical="center" indent="4" shrinkToFit="1"/>
    </xf>
    <xf numFmtId="167" fontId="4" fillId="22" borderId="122" xfId="0" applyNumberFormat="1" applyFont="1" applyFill="1" applyBorder="1" applyAlignment="1" applyProtection="1">
      <alignment vertical="center" shrinkToFit="1"/>
    </xf>
    <xf numFmtId="167" fontId="4" fillId="22" borderId="9" xfId="0" applyNumberFormat="1" applyFont="1" applyFill="1" applyBorder="1" applyAlignment="1" applyProtection="1">
      <alignment vertical="center" shrinkToFit="1"/>
    </xf>
    <xf numFmtId="167" fontId="4" fillId="22" borderId="30" xfId="0" applyNumberFormat="1" applyFont="1" applyFill="1" applyBorder="1" applyAlignment="1" applyProtection="1">
      <alignment vertical="center" shrinkToFit="1"/>
    </xf>
    <xf numFmtId="167" fontId="4" fillId="22" borderId="71" xfId="0" applyNumberFormat="1" applyFont="1" applyFill="1" applyBorder="1" applyAlignment="1" applyProtection="1">
      <alignment vertical="center" shrinkToFit="1"/>
    </xf>
    <xf numFmtId="167" fontId="4" fillId="22" borderId="8" xfId="0" applyNumberFormat="1" applyFont="1" applyFill="1" applyBorder="1" applyAlignment="1" applyProtection="1">
      <alignment vertical="center" shrinkToFit="1"/>
    </xf>
    <xf numFmtId="167" fontId="11" fillId="22" borderId="78" xfId="0" applyNumberFormat="1" applyFont="1" applyFill="1" applyBorder="1" applyAlignment="1" applyProtection="1">
      <alignment vertical="center" shrinkToFit="1"/>
    </xf>
    <xf numFmtId="167" fontId="11" fillId="22" borderId="67" xfId="0" applyNumberFormat="1" applyFont="1" applyFill="1" applyBorder="1" applyAlignment="1" applyProtection="1">
      <alignment vertical="center" shrinkToFit="1"/>
    </xf>
    <xf numFmtId="167" fontId="4" fillId="22" borderId="76" xfId="0" applyNumberFormat="1" applyFont="1" applyFill="1" applyBorder="1" applyAlignment="1" applyProtection="1">
      <alignment vertical="center" shrinkToFit="1"/>
    </xf>
    <xf numFmtId="167" fontId="4" fillId="22" borderId="42" xfId="0" applyNumberFormat="1" applyFont="1" applyFill="1" applyBorder="1" applyAlignment="1" applyProtection="1">
      <alignment vertical="center" shrinkToFit="1"/>
    </xf>
    <xf numFmtId="2" fontId="46" fillId="22" borderId="78" xfId="0" applyNumberFormat="1" applyFont="1" applyFill="1" applyBorder="1" applyAlignment="1" applyProtection="1">
      <alignment horizontal="right" vertical="center" indent="4" shrinkToFit="1"/>
    </xf>
    <xf numFmtId="2" fontId="46" fillId="22" borderId="67" xfId="0" applyNumberFormat="1" applyFont="1" applyFill="1" applyBorder="1" applyAlignment="1" applyProtection="1">
      <alignment horizontal="right" vertical="center" indent="4" shrinkToFit="1"/>
    </xf>
    <xf numFmtId="2" fontId="46" fillId="22" borderId="29" xfId="0" applyNumberFormat="1" applyFont="1" applyFill="1" applyBorder="1" applyAlignment="1" applyProtection="1">
      <alignment horizontal="right" vertical="center" indent="4" shrinkToFit="1"/>
    </xf>
    <xf numFmtId="2" fontId="5" fillId="22" borderId="76" xfId="0" applyNumberFormat="1" applyFont="1" applyFill="1" applyBorder="1" applyAlignment="1" applyProtection="1">
      <alignment horizontal="right" vertical="center" indent="4" shrinkToFit="1"/>
    </xf>
    <xf numFmtId="2" fontId="5" fillId="22" borderId="42" xfId="0" applyNumberFormat="1" applyFont="1" applyFill="1" applyBorder="1" applyAlignment="1" applyProtection="1">
      <alignment horizontal="right" vertical="center" indent="4" shrinkToFit="1"/>
    </xf>
    <xf numFmtId="0" fontId="101" fillId="31" borderId="152" xfId="0" applyFont="1" applyFill="1" applyBorder="1" applyAlignment="1" applyProtection="1">
      <alignment horizontal="center" vertical="center" wrapText="1"/>
    </xf>
    <xf numFmtId="0" fontId="101" fillId="31" borderId="39" xfId="0" applyFont="1" applyFill="1" applyBorder="1" applyAlignment="1" applyProtection="1">
      <alignment horizontal="center" vertical="center" wrapText="1"/>
    </xf>
    <xf numFmtId="0" fontId="103" fillId="31" borderId="153" xfId="0" applyFont="1" applyFill="1" applyBorder="1" applyAlignment="1" applyProtection="1">
      <alignment horizontal="center" vertical="center"/>
    </xf>
    <xf numFmtId="0" fontId="102" fillId="31" borderId="154" xfId="0" applyFont="1" applyFill="1" applyBorder="1" applyAlignment="1" applyProtection="1">
      <alignment horizontal="center" vertical="center"/>
    </xf>
    <xf numFmtId="167" fontId="100" fillId="22" borderId="150" xfId="0" applyNumberFormat="1" applyFont="1" applyFill="1" applyBorder="1" applyAlignment="1" applyProtection="1">
      <alignment vertical="center" shrinkToFit="1"/>
      <protection locked="0"/>
    </xf>
    <xf numFmtId="172" fontId="47" fillId="32" borderId="64" xfId="2" applyNumberFormat="1" applyFont="1" applyFill="1" applyBorder="1" applyAlignment="1">
      <alignment vertical="center"/>
    </xf>
    <xf numFmtId="0" fontId="65" fillId="25" borderId="48" xfId="0" applyFont="1" applyFill="1" applyBorder="1" applyAlignment="1" applyProtection="1">
      <alignment horizontal="center" vertical="center" wrapText="1"/>
    </xf>
    <xf numFmtId="0" fontId="87" fillId="25" borderId="46" xfId="0" applyFont="1" applyFill="1" applyBorder="1" applyAlignment="1" applyProtection="1">
      <alignment horizontal="center" vertical="center"/>
    </xf>
    <xf numFmtId="0" fontId="87" fillId="25" borderId="70" xfId="0" applyFont="1" applyFill="1" applyBorder="1" applyAlignment="1" applyProtection="1">
      <alignment horizontal="center" vertical="center"/>
    </xf>
    <xf numFmtId="0" fontId="22" fillId="3" borderId="136" xfId="0" applyFont="1" applyFill="1" applyBorder="1" applyAlignment="1" applyProtection="1">
      <alignment horizontal="left" vertical="center" indent="1"/>
      <protection locked="0"/>
    </xf>
    <xf numFmtId="0" fontId="22" fillId="3" borderId="133" xfId="0" applyFont="1" applyFill="1" applyBorder="1" applyAlignment="1" applyProtection="1">
      <alignment horizontal="left" vertical="center" indent="1"/>
      <protection locked="0"/>
    </xf>
    <xf numFmtId="0" fontId="22" fillId="3" borderId="137" xfId="0" applyFont="1" applyFill="1" applyBorder="1" applyAlignment="1" applyProtection="1">
      <alignment horizontal="left" vertical="center" indent="1"/>
      <protection locked="0"/>
    </xf>
    <xf numFmtId="0" fontId="22" fillId="3" borderId="136" xfId="1" applyFont="1" applyFill="1" applyBorder="1" applyAlignment="1" applyProtection="1">
      <alignment horizontal="left" vertical="center" indent="1"/>
      <protection locked="0"/>
    </xf>
    <xf numFmtId="0" fontId="22" fillId="3" borderId="133" xfId="1" applyFill="1" applyBorder="1" applyAlignment="1" applyProtection="1">
      <alignment horizontal="left" vertical="center" indent="1"/>
      <protection locked="0"/>
    </xf>
    <xf numFmtId="0" fontId="22" fillId="3" borderId="137" xfId="1" applyFill="1" applyBorder="1" applyAlignment="1" applyProtection="1">
      <alignment horizontal="left" vertical="center" indent="1"/>
      <protection locked="0"/>
    </xf>
    <xf numFmtId="0" fontId="20" fillId="23" borderId="138" xfId="0" applyFont="1" applyFill="1" applyBorder="1" applyAlignment="1" applyProtection="1">
      <alignment horizontal="left" vertical="center" indent="1" shrinkToFit="1"/>
    </xf>
    <xf numFmtId="0" fontId="20" fillId="23" borderId="104" xfId="0" applyFont="1" applyFill="1" applyBorder="1" applyAlignment="1" applyProtection="1">
      <alignment horizontal="left" vertical="center" indent="1" shrinkToFit="1"/>
    </xf>
    <xf numFmtId="0" fontId="22" fillId="3" borderId="142" xfId="0" applyFont="1" applyFill="1" applyBorder="1" applyAlignment="1" applyProtection="1">
      <alignment horizontal="left" vertical="center" indent="1"/>
      <protection locked="0"/>
    </xf>
    <xf numFmtId="0" fontId="22" fillId="3" borderId="135" xfId="0" applyFont="1" applyFill="1" applyBorder="1" applyAlignment="1" applyProtection="1">
      <alignment horizontal="left" vertical="center" indent="1"/>
      <protection locked="0"/>
    </xf>
    <xf numFmtId="0" fontId="22" fillId="3" borderId="143" xfId="0" applyFont="1" applyFill="1" applyBorder="1" applyAlignment="1" applyProtection="1">
      <alignment horizontal="left" vertical="center" indent="1"/>
      <protection locked="0"/>
    </xf>
    <xf numFmtId="0" fontId="20" fillId="23" borderId="140" xfId="0" applyFont="1" applyFill="1" applyBorder="1" applyAlignment="1" applyProtection="1">
      <alignment horizontal="left" vertical="center" indent="1" shrinkToFit="1"/>
    </xf>
    <xf numFmtId="0" fontId="20" fillId="23" borderId="103" xfId="0" applyFont="1" applyFill="1" applyBorder="1" applyAlignment="1" applyProtection="1">
      <alignment horizontal="left" vertical="center" indent="1" shrinkToFit="1"/>
    </xf>
    <xf numFmtId="49" fontId="18" fillId="3" borderId="82" xfId="0" applyNumberFormat="1" applyFont="1" applyFill="1" applyBorder="1" applyAlignment="1" applyProtection="1">
      <alignment horizontal="left" vertical="center" indent="1"/>
      <protection locked="0"/>
    </xf>
    <xf numFmtId="49" fontId="18" fillId="3" borderId="0" xfId="0" applyNumberFormat="1" applyFont="1" applyFill="1" applyBorder="1" applyAlignment="1" applyProtection="1">
      <alignment horizontal="left" vertical="center" indent="1"/>
      <protection locked="0"/>
    </xf>
    <xf numFmtId="49" fontId="18" fillId="3" borderId="40" xfId="0" applyNumberFormat="1" applyFont="1" applyFill="1" applyBorder="1" applyAlignment="1" applyProtection="1">
      <alignment horizontal="left" vertical="center" indent="1"/>
      <protection locked="0"/>
    </xf>
    <xf numFmtId="0" fontId="32" fillId="3" borderId="132" xfId="0" applyFont="1" applyFill="1" applyBorder="1" applyAlignment="1" applyProtection="1">
      <alignment horizontal="left" vertical="center" indent="1"/>
    </xf>
    <xf numFmtId="0" fontId="32" fillId="3" borderId="133" xfId="0" applyFont="1" applyFill="1" applyBorder="1" applyAlignment="1" applyProtection="1">
      <alignment horizontal="left" vertical="center" indent="1"/>
    </xf>
    <xf numFmtId="165" fontId="22" fillId="3" borderId="136" xfId="0" applyNumberFormat="1" applyFont="1" applyFill="1" applyBorder="1" applyAlignment="1" applyProtection="1">
      <alignment horizontal="left" vertical="center" indent="1"/>
      <protection locked="0"/>
    </xf>
    <xf numFmtId="165" fontId="22" fillId="3" borderId="133" xfId="0" applyNumberFormat="1" applyFont="1" applyFill="1" applyBorder="1" applyAlignment="1" applyProtection="1">
      <alignment horizontal="left" vertical="center" indent="1"/>
      <protection locked="0"/>
    </xf>
    <xf numFmtId="165" fontId="22" fillId="3" borderId="137" xfId="0" applyNumberFormat="1" applyFont="1" applyFill="1" applyBorder="1" applyAlignment="1" applyProtection="1">
      <alignment horizontal="left" vertical="center" indent="1"/>
      <protection locked="0"/>
    </xf>
    <xf numFmtId="0" fontId="63" fillId="25" borderId="28" xfId="1" applyFont="1" applyFill="1" applyBorder="1" applyAlignment="1" applyProtection="1">
      <alignment horizontal="center" vertical="center"/>
    </xf>
    <xf numFmtId="0" fontId="63" fillId="25" borderId="0" xfId="1" applyFont="1" applyFill="1" applyBorder="1" applyAlignment="1" applyProtection="1">
      <alignment horizontal="center" vertical="center"/>
    </xf>
    <xf numFmtId="0" fontId="63" fillId="25" borderId="40" xfId="1" applyFont="1" applyFill="1" applyBorder="1" applyAlignment="1" applyProtection="1">
      <alignment horizontal="center" vertical="center"/>
    </xf>
    <xf numFmtId="0" fontId="92" fillId="20" borderId="37" xfId="0" applyFont="1" applyFill="1" applyBorder="1" applyAlignment="1" applyProtection="1">
      <alignment horizontal="center" vertical="center" wrapText="1"/>
    </xf>
    <xf numFmtId="0" fontId="92" fillId="20" borderId="45" xfId="0" applyFont="1" applyFill="1" applyBorder="1" applyAlignment="1" applyProtection="1">
      <alignment horizontal="center" vertical="center" wrapText="1"/>
    </xf>
    <xf numFmtId="0" fontId="92" fillId="20" borderId="41" xfId="0" applyFont="1" applyFill="1" applyBorder="1" applyAlignment="1" applyProtection="1">
      <alignment horizontal="center" vertical="center" wrapText="1"/>
    </xf>
    <xf numFmtId="0" fontId="57" fillId="25" borderId="131" xfId="0" applyFont="1" applyFill="1" applyBorder="1" applyAlignment="1" applyProtection="1">
      <alignment horizontal="center" wrapText="1"/>
    </xf>
    <xf numFmtId="0" fontId="86" fillId="25" borderId="35" xfId="0" applyFont="1" applyFill="1" applyBorder="1" applyAlignment="1" applyProtection="1">
      <alignment horizontal="center" wrapText="1"/>
    </xf>
    <xf numFmtId="0" fontId="86" fillId="25" borderId="15" xfId="0" applyFont="1" applyFill="1" applyBorder="1" applyAlignment="1" applyProtection="1">
      <alignment horizontal="center" wrapText="1"/>
    </xf>
    <xf numFmtId="0" fontId="32" fillId="3" borderId="134" xfId="0" applyFont="1" applyFill="1" applyBorder="1" applyAlignment="1" applyProtection="1">
      <alignment horizontal="left" vertical="center" indent="1"/>
    </xf>
    <xf numFmtId="0" fontId="32" fillId="3" borderId="135" xfId="0" applyFont="1" applyFill="1" applyBorder="1" applyAlignment="1" applyProtection="1">
      <alignment horizontal="left" vertical="center" indent="1"/>
    </xf>
    <xf numFmtId="0" fontId="32" fillId="3" borderId="28" xfId="0" applyFont="1" applyFill="1" applyBorder="1" applyAlignment="1" applyProtection="1">
      <alignment horizontal="left" vertical="center" indent="1"/>
    </xf>
    <xf numFmtId="0" fontId="32" fillId="3" borderId="0" xfId="0" applyFont="1" applyFill="1" applyBorder="1" applyAlignment="1" applyProtection="1">
      <alignment horizontal="left" vertical="center" indent="1"/>
    </xf>
    <xf numFmtId="0" fontId="20" fillId="23" borderId="139" xfId="0" applyFont="1" applyFill="1" applyBorder="1" applyAlignment="1" applyProtection="1">
      <alignment horizontal="left" vertical="center" indent="1" shrinkToFit="1"/>
    </xf>
    <xf numFmtId="0" fontId="20" fillId="23" borderId="106" xfId="0" applyFont="1" applyFill="1" applyBorder="1" applyAlignment="1" applyProtection="1">
      <alignment horizontal="left" vertical="center" indent="1" shrinkToFit="1"/>
    </xf>
    <xf numFmtId="3" fontId="48" fillId="4" borderId="141" xfId="0" applyNumberFormat="1" applyFont="1" applyFill="1" applyBorder="1" applyAlignment="1" applyProtection="1">
      <alignment horizontal="center" vertical="center" wrapText="1"/>
    </xf>
    <xf numFmtId="3" fontId="48" fillId="4" borderId="92" xfId="0" applyNumberFormat="1" applyFont="1" applyFill="1" applyBorder="1" applyAlignment="1" applyProtection="1">
      <alignment horizontal="center" vertical="center" wrapText="1"/>
    </xf>
    <xf numFmtId="167" fontId="24" fillId="17" borderId="74" xfId="0" applyNumberFormat="1" applyFont="1" applyFill="1" applyBorder="1" applyAlignment="1" applyProtection="1">
      <alignment horizontal="center" vertical="center"/>
    </xf>
    <xf numFmtId="167" fontId="24" fillId="17" borderId="44" xfId="0" applyNumberFormat="1" applyFont="1" applyFill="1" applyBorder="1" applyAlignment="1" applyProtection="1">
      <alignment horizontal="center" vertical="center"/>
    </xf>
    <xf numFmtId="167" fontId="88" fillId="29" borderId="36" xfId="0" applyNumberFormat="1" applyFont="1" applyFill="1" applyBorder="1" applyAlignment="1" applyProtection="1">
      <alignment horizontal="center" vertical="center" shrinkToFit="1"/>
    </xf>
    <xf numFmtId="167" fontId="88" fillId="29" borderId="39" xfId="0" applyNumberFormat="1" applyFont="1" applyFill="1" applyBorder="1" applyAlignment="1" applyProtection="1">
      <alignment horizontal="center" vertical="center" shrinkToFit="1"/>
    </xf>
    <xf numFmtId="167" fontId="88" fillId="29" borderId="28" xfId="0" applyNumberFormat="1" applyFont="1" applyFill="1" applyBorder="1" applyAlignment="1" applyProtection="1">
      <alignment horizontal="center" vertical="center" shrinkToFit="1"/>
    </xf>
    <xf numFmtId="167" fontId="88" fillId="29" borderId="40" xfId="0" applyNumberFormat="1" applyFont="1" applyFill="1" applyBorder="1" applyAlignment="1" applyProtection="1">
      <alignment horizontal="center" vertical="center" shrinkToFit="1"/>
    </xf>
    <xf numFmtId="167" fontId="88" fillId="29" borderId="37" xfId="0" applyNumberFormat="1" applyFont="1" applyFill="1" applyBorder="1" applyAlignment="1" applyProtection="1">
      <alignment horizontal="center" vertical="center" shrinkToFit="1"/>
    </xf>
    <xf numFmtId="167" fontId="88" fillId="29" borderId="41" xfId="0" applyNumberFormat="1" applyFont="1" applyFill="1" applyBorder="1" applyAlignment="1" applyProtection="1">
      <alignment horizontal="center" vertical="center" shrinkToFit="1"/>
    </xf>
    <xf numFmtId="3" fontId="72" fillId="20" borderId="129" xfId="0" applyNumberFormat="1" applyFont="1" applyFill="1" applyBorder="1" applyAlignment="1" applyProtection="1">
      <alignment horizontal="center" vertical="center" wrapText="1"/>
    </xf>
    <xf numFmtId="3" fontId="72" fillId="20" borderId="32" xfId="0" applyNumberFormat="1" applyFont="1" applyFill="1" applyBorder="1" applyAlignment="1" applyProtection="1">
      <alignment horizontal="center" vertical="center" wrapText="1"/>
    </xf>
    <xf numFmtId="0" fontId="72" fillId="20" borderId="75" xfId="0" applyFont="1" applyFill="1" applyBorder="1" applyAlignment="1" applyProtection="1">
      <alignment horizontal="center" vertical="center"/>
    </xf>
    <xf numFmtId="0" fontId="72" fillId="20" borderId="31" xfId="0" applyFont="1" applyFill="1" applyBorder="1" applyAlignment="1" applyProtection="1">
      <alignment horizontal="center" vertical="center"/>
    </xf>
    <xf numFmtId="0" fontId="72" fillId="20" borderId="79" xfId="0" applyFont="1" applyFill="1" applyBorder="1" applyAlignment="1" applyProtection="1">
      <alignment horizontal="center" vertical="center" wrapText="1"/>
    </xf>
    <xf numFmtId="0" fontId="72" fillId="20" borderId="78" xfId="0" applyFont="1" applyFill="1" applyBorder="1" applyAlignment="1" applyProtection="1">
      <alignment horizontal="center" vertical="center" wrapText="1"/>
    </xf>
    <xf numFmtId="0" fontId="0" fillId="31" borderId="48" xfId="0" applyFill="1" applyBorder="1" applyAlignment="1" applyProtection="1">
      <alignment horizontal="center"/>
    </xf>
    <xf numFmtId="0" fontId="0" fillId="31" borderId="46" xfId="0" applyFill="1" applyBorder="1" applyAlignment="1" applyProtection="1">
      <alignment horizontal="center"/>
    </xf>
    <xf numFmtId="0" fontId="0" fillId="31" borderId="70" xfId="0" applyFill="1" applyBorder="1" applyAlignment="1" applyProtection="1">
      <alignment horizontal="center"/>
    </xf>
    <xf numFmtId="167" fontId="88" fillId="29" borderId="129" xfId="0" applyNumberFormat="1" applyFont="1" applyFill="1" applyBorder="1" applyAlignment="1" applyProtection="1">
      <alignment horizontal="center" vertical="center" shrinkToFit="1"/>
    </xf>
    <xf numFmtId="167" fontId="88" fillId="29" borderId="2" xfId="0" applyNumberFormat="1" applyFont="1" applyFill="1" applyBorder="1" applyAlignment="1" applyProtection="1">
      <alignment horizontal="center" vertical="center" shrinkToFit="1"/>
    </xf>
    <xf numFmtId="167" fontId="88" fillId="29" borderId="32" xfId="0" applyNumberFormat="1" applyFont="1" applyFill="1" applyBorder="1" applyAlignment="1" applyProtection="1">
      <alignment horizontal="center" vertical="center" shrinkToFit="1"/>
    </xf>
    <xf numFmtId="167" fontId="88" fillId="29" borderId="0" xfId="0" applyNumberFormat="1" applyFont="1" applyFill="1" applyBorder="1" applyAlignment="1" applyProtection="1">
      <alignment horizontal="center" vertical="center" shrinkToFit="1"/>
    </xf>
    <xf numFmtId="167" fontId="88" fillId="29" borderId="45" xfId="0" applyNumberFormat="1" applyFont="1" applyFill="1" applyBorder="1" applyAlignment="1" applyProtection="1">
      <alignment horizontal="center" vertical="center" shrinkToFit="1"/>
    </xf>
    <xf numFmtId="0" fontId="90" fillId="30" borderId="144" xfId="0" applyFont="1" applyFill="1" applyBorder="1" applyAlignment="1" applyProtection="1">
      <alignment horizontal="center" vertical="center" wrapText="1"/>
    </xf>
    <xf numFmtId="0" fontId="91" fillId="30" borderId="145" xfId="0" applyFont="1" applyFill="1" applyBorder="1" applyAlignment="1" applyProtection="1">
      <alignment horizontal="center" vertical="center" wrapText="1"/>
    </xf>
    <xf numFmtId="0" fontId="91" fillId="30" borderId="146" xfId="0" applyFont="1" applyFill="1" applyBorder="1" applyAlignment="1" applyProtection="1">
      <alignment horizontal="center" vertical="center" wrapText="1"/>
    </xf>
    <xf numFmtId="3" fontId="5" fillId="4" borderId="124" xfId="0" applyNumberFormat="1" applyFont="1" applyFill="1" applyBorder="1" applyAlignment="1" applyProtection="1">
      <alignment horizontal="center" vertical="center" wrapText="1"/>
    </xf>
    <xf numFmtId="3" fontId="5" fillId="4" borderId="109" xfId="0" applyNumberFormat="1" applyFont="1" applyFill="1" applyBorder="1" applyAlignment="1" applyProtection="1">
      <alignment horizontal="center" vertical="center" wrapText="1"/>
    </xf>
    <xf numFmtId="3" fontId="5" fillId="4" borderId="123" xfId="0" applyNumberFormat="1" applyFont="1" applyFill="1" applyBorder="1" applyAlignment="1" applyProtection="1">
      <alignment horizontal="center" vertical="center" wrapText="1"/>
    </xf>
    <xf numFmtId="3" fontId="5" fillId="4" borderId="20" xfId="0" applyNumberFormat="1" applyFont="1" applyFill="1" applyBorder="1" applyAlignment="1" applyProtection="1">
      <alignment horizontal="center" vertical="center" wrapText="1"/>
    </xf>
    <xf numFmtId="3" fontId="5" fillId="4" borderId="130" xfId="0" applyNumberFormat="1" applyFont="1" applyFill="1" applyBorder="1" applyAlignment="1" applyProtection="1">
      <alignment horizontal="center" vertical="center" wrapText="1"/>
    </xf>
    <xf numFmtId="3" fontId="5" fillId="4" borderId="90" xfId="0" applyNumberFormat="1" applyFont="1" applyFill="1" applyBorder="1" applyAlignment="1" applyProtection="1">
      <alignment horizontal="center" vertical="center" wrapText="1"/>
    </xf>
    <xf numFmtId="0" fontId="61" fillId="20" borderId="34" xfId="0" applyFont="1" applyFill="1" applyBorder="1" applyAlignment="1" applyProtection="1">
      <alignment horizontal="center" vertical="center" wrapText="1"/>
    </xf>
    <xf numFmtId="0" fontId="61" fillId="20" borderId="29" xfId="0" applyFont="1" applyFill="1" applyBorder="1" applyAlignment="1" applyProtection="1">
      <alignment horizontal="center" vertical="center" wrapText="1"/>
    </xf>
    <xf numFmtId="0" fontId="89" fillId="17" borderId="26" xfId="0" applyFont="1" applyFill="1" applyBorder="1" applyAlignment="1" applyProtection="1">
      <alignment horizontal="center" vertical="center" wrapText="1"/>
    </xf>
    <xf numFmtId="0" fontId="0" fillId="16" borderId="36" xfId="0" applyFill="1" applyBorder="1" applyAlignment="1" applyProtection="1">
      <alignment horizontal="center"/>
    </xf>
    <xf numFmtId="0" fontId="0" fillId="16" borderId="39" xfId="0" applyFill="1" applyBorder="1" applyAlignment="1" applyProtection="1">
      <alignment horizontal="center"/>
    </xf>
    <xf numFmtId="0" fontId="0" fillId="16" borderId="28" xfId="0" applyFill="1" applyBorder="1" applyAlignment="1" applyProtection="1">
      <alignment horizontal="center"/>
    </xf>
    <xf numFmtId="0" fontId="0" fillId="16" borderId="40" xfId="0" applyFill="1" applyBorder="1" applyAlignment="1" applyProtection="1">
      <alignment horizontal="center"/>
    </xf>
    <xf numFmtId="0" fontId="0" fillId="16" borderId="37" xfId="0" applyFill="1" applyBorder="1" applyAlignment="1" applyProtection="1">
      <alignment horizontal="center"/>
    </xf>
    <xf numFmtId="0" fontId="0" fillId="16" borderId="41" xfId="0" applyFill="1" applyBorder="1" applyAlignment="1" applyProtection="1">
      <alignment horizontal="center"/>
    </xf>
    <xf numFmtId="3" fontId="73" fillId="20" borderId="129" xfId="0" applyNumberFormat="1" applyFont="1" applyFill="1" applyBorder="1" applyAlignment="1" applyProtection="1">
      <alignment horizontal="center" vertical="center" wrapText="1"/>
    </xf>
    <xf numFmtId="3" fontId="73" fillId="20" borderId="31" xfId="0" applyNumberFormat="1" applyFont="1" applyFill="1" applyBorder="1" applyAlignment="1" applyProtection="1">
      <alignment horizontal="center" vertical="center" wrapText="1"/>
    </xf>
    <xf numFmtId="0" fontId="73" fillId="20" borderId="75" xfId="0" applyFont="1" applyFill="1" applyBorder="1" applyAlignment="1" applyProtection="1">
      <alignment horizontal="center" vertical="center"/>
    </xf>
    <xf numFmtId="0" fontId="73" fillId="20" borderId="31" xfId="0" applyFont="1" applyFill="1" applyBorder="1" applyAlignment="1" applyProtection="1">
      <alignment horizontal="center" vertical="center"/>
    </xf>
    <xf numFmtId="0" fontId="73" fillId="20" borderId="79" xfId="0" applyFont="1" applyFill="1" applyBorder="1" applyAlignment="1" applyProtection="1">
      <alignment horizontal="center" vertical="center" wrapText="1"/>
    </xf>
    <xf numFmtId="0" fontId="73" fillId="20" borderId="78" xfId="0" applyFont="1" applyFill="1" applyBorder="1" applyAlignment="1" applyProtection="1">
      <alignment horizontal="center" vertical="center" wrapText="1"/>
    </xf>
    <xf numFmtId="0" fontId="37" fillId="17" borderId="28" xfId="0" applyFont="1" applyFill="1" applyBorder="1" applyAlignment="1" applyProtection="1">
      <alignment horizontal="center" vertical="center"/>
    </xf>
    <xf numFmtId="0" fontId="37" fillId="17" borderId="40" xfId="0" applyFont="1" applyFill="1" applyBorder="1" applyAlignment="1" applyProtection="1">
      <alignment horizontal="center" vertical="center"/>
    </xf>
    <xf numFmtId="0" fontId="89" fillId="12" borderId="147" xfId="0" applyFont="1" applyFill="1" applyBorder="1" applyAlignment="1" applyProtection="1">
      <alignment horizontal="center" vertical="center" wrapText="1"/>
    </xf>
    <xf numFmtId="0" fontId="89" fillId="12" borderId="29" xfId="0" applyFont="1" applyFill="1" applyBorder="1" applyAlignment="1" applyProtection="1">
      <alignment horizontal="center" vertical="center" wrapText="1"/>
    </xf>
    <xf numFmtId="0" fontId="89" fillId="17" borderId="122" xfId="0" applyFont="1" applyFill="1" applyBorder="1" applyAlignment="1" applyProtection="1">
      <alignment horizontal="center" vertical="center" wrapText="1"/>
    </xf>
    <xf numFmtId="0" fontId="89" fillId="17" borderId="8" xfId="0" applyFont="1" applyFill="1" applyBorder="1" applyAlignment="1" applyProtection="1">
      <alignment horizontal="center" vertical="center" wrapText="1"/>
    </xf>
    <xf numFmtId="0" fontId="89" fillId="17" borderId="30" xfId="0" applyFont="1" applyFill="1" applyBorder="1" applyAlignment="1" applyProtection="1">
      <alignment horizontal="center" vertical="center" wrapText="1"/>
    </xf>
    <xf numFmtId="0" fontId="90" fillId="19" borderId="144" xfId="0" applyFont="1" applyFill="1" applyBorder="1" applyAlignment="1" applyProtection="1">
      <alignment horizontal="center" vertical="center" wrapText="1"/>
    </xf>
    <xf numFmtId="0" fontId="91" fillId="19" borderId="145" xfId="0" applyFont="1" applyFill="1" applyBorder="1" applyAlignment="1" applyProtection="1">
      <alignment horizontal="center" vertical="center" wrapText="1"/>
    </xf>
    <xf numFmtId="0" fontId="91" fillId="19" borderId="146" xfId="0" applyFont="1" applyFill="1" applyBorder="1" applyAlignment="1" applyProtection="1">
      <alignment horizontal="center" vertical="center" wrapText="1"/>
    </xf>
    <xf numFmtId="0" fontId="89" fillId="20" borderId="147" xfId="0" applyFont="1" applyFill="1" applyBorder="1" applyAlignment="1" applyProtection="1">
      <alignment horizontal="center" vertical="center" wrapText="1"/>
    </xf>
    <xf numFmtId="0" fontId="89" fillId="20" borderId="29" xfId="0" applyFont="1" applyFill="1" applyBorder="1" applyAlignment="1" applyProtection="1">
      <alignment horizontal="center" vertical="center" wrapText="1"/>
    </xf>
    <xf numFmtId="0" fontId="10" fillId="10" borderId="4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8">
    <cellStyle name="Hipervínculo" xfId="1" builtinId="8"/>
    <cellStyle name="Millares" xfId="2" builtinId="3"/>
    <cellStyle name="Normal" xfId="0" builtinId="0"/>
    <cellStyle name="Normal 2" xfId="3"/>
    <cellStyle name="Normal 2 2" xfId="4"/>
    <cellStyle name="Normal 3" xfId="5"/>
    <cellStyle name="Normal_Menu" xfId="6"/>
    <cellStyle name="Porcentual 2" xfId="7"/>
  </cellStyles>
  <dxfs count="3"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/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chemeClr val="bg2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03 de Mayo del 2019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214313</xdr:colOff>
      <xdr:row>2</xdr:row>
      <xdr:rowOff>154781</xdr:rowOff>
    </xdr:from>
    <xdr:to>
      <xdr:col>13</xdr:col>
      <xdr:colOff>357187</xdr:colOff>
      <xdr:row>5</xdr:row>
      <xdr:rowOff>95250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8786813" y="547687"/>
          <a:ext cx="3190874" cy="773907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174625</xdr:rowOff>
    </xdr:from>
    <xdr:to>
      <xdr:col>6</xdr:col>
      <xdr:colOff>5048250</xdr:colOff>
      <xdr:row>12</xdr:row>
      <xdr:rowOff>63500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2314575" y="3146425"/>
          <a:ext cx="4572000" cy="1298575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174625</xdr:rowOff>
    </xdr:from>
    <xdr:to>
      <xdr:col>6</xdr:col>
      <xdr:colOff>5048250</xdr:colOff>
      <xdr:row>12</xdr:row>
      <xdr:rowOff>63500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2317750" y="3175000"/>
          <a:ext cx="4572000" cy="1301750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S72"/>
  <sheetViews>
    <sheetView zoomScale="50" zoomScaleNormal="50" workbookViewId="0">
      <pane ySplit="2" topLeftCell="A3" activePane="bottomLeft" state="frozen"/>
      <selection activeCell="C15" sqref="C15"/>
      <selection pane="bottomLeft" activeCell="D17" sqref="D17:L17"/>
    </sheetView>
  </sheetViews>
  <sheetFormatPr baseColWidth="10" defaultRowHeight="18"/>
  <cols>
    <col min="1" max="1" width="23" style="185" customWidth="1"/>
    <col min="2" max="2" width="11.42578125" style="190"/>
    <col min="3" max="3" width="52.7109375" style="190" customWidth="1"/>
    <col min="4" max="4" width="15.7109375" style="190" customWidth="1"/>
    <col min="5" max="9" width="13.5703125" style="190" customWidth="1"/>
    <col min="10" max="10" width="40.42578125" style="190" customWidth="1"/>
    <col min="11" max="11" width="47" style="190" customWidth="1"/>
    <col min="12" max="12" width="12.7109375" style="190" customWidth="1"/>
    <col min="13" max="19" width="11.42578125" style="185"/>
    <col min="20" max="16384" width="11.42578125" style="190"/>
  </cols>
  <sheetData>
    <row r="1" spans="1:19" ht="63.75" customHeight="1" thickTop="1" thickBot="1">
      <c r="B1" s="186" t="s">
        <v>392</v>
      </c>
      <c r="C1" s="187"/>
      <c r="D1" s="188"/>
      <c r="E1" s="188"/>
      <c r="F1" s="188"/>
      <c r="G1" s="188"/>
      <c r="H1" s="188"/>
      <c r="I1" s="188"/>
      <c r="J1" s="188"/>
      <c r="K1" s="188"/>
      <c r="L1" s="189"/>
    </row>
    <row r="2" spans="1:19" ht="9" customHeight="1">
      <c r="B2" s="191"/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1:19" ht="90">
      <c r="B3" s="194" t="s">
        <v>470</v>
      </c>
      <c r="C3" s="195"/>
      <c r="D3" s="195"/>
      <c r="E3" s="195"/>
      <c r="F3" s="195"/>
      <c r="G3" s="195"/>
      <c r="H3" s="195"/>
      <c r="I3" s="195"/>
      <c r="J3" s="195"/>
      <c r="K3" s="195"/>
      <c r="L3" s="196"/>
    </row>
    <row r="4" spans="1:19" ht="30">
      <c r="B4" s="197" t="str">
        <f>CONCATENATE(Menu!D3," ","TRIM."," ",Menu!C3)</f>
        <v xml:space="preserve"> TRIM. 2018</v>
      </c>
      <c r="C4" s="195"/>
      <c r="D4" s="195"/>
      <c r="E4" s="195"/>
      <c r="F4" s="195"/>
      <c r="G4" s="195"/>
      <c r="H4" s="195"/>
      <c r="I4" s="195"/>
      <c r="J4" s="195"/>
      <c r="K4" s="195"/>
      <c r="L4" s="196"/>
    </row>
    <row r="5" spans="1:19" ht="6.75" customHeight="1" thickBot="1"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1:19" ht="27">
      <c r="B6" s="201" t="s">
        <v>472</v>
      </c>
      <c r="C6" s="202"/>
      <c r="D6" s="202"/>
      <c r="E6" s="202"/>
      <c r="F6" s="202"/>
      <c r="G6" s="202"/>
      <c r="H6" s="202"/>
      <c r="I6" s="202"/>
      <c r="J6" s="202"/>
      <c r="K6" s="202"/>
      <c r="L6" s="203"/>
    </row>
    <row r="7" spans="1:19" ht="66" customHeight="1" thickBot="1">
      <c r="B7" s="386" t="s">
        <v>485</v>
      </c>
      <c r="C7" s="362"/>
      <c r="D7" s="362"/>
      <c r="E7" s="362"/>
      <c r="F7" s="362"/>
      <c r="G7" s="362"/>
      <c r="H7" s="362"/>
      <c r="I7" s="362"/>
      <c r="J7" s="362"/>
      <c r="K7" s="362"/>
      <c r="L7" s="363"/>
    </row>
    <row r="8" spans="1:19" ht="60" customHeight="1" thickBot="1">
      <c r="B8" s="207"/>
      <c r="C8" s="208"/>
      <c r="D8" s="205"/>
      <c r="E8" s="516" t="s">
        <v>471</v>
      </c>
      <c r="F8" s="517"/>
      <c r="G8" s="517"/>
      <c r="H8" s="517"/>
      <c r="I8" s="518"/>
      <c r="J8" s="209"/>
      <c r="K8" s="210"/>
      <c r="L8" s="211"/>
    </row>
    <row r="9" spans="1:19" ht="12.75" customHeight="1" thickBot="1"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4"/>
    </row>
    <row r="10" spans="1:19" s="216" customFormat="1" ht="77.25" customHeight="1" thickTop="1" thickBot="1">
      <c r="A10" s="215"/>
      <c r="B10" s="486" t="s">
        <v>455</v>
      </c>
      <c r="C10" s="487"/>
      <c r="D10" s="487"/>
      <c r="E10" s="487"/>
      <c r="F10" s="487"/>
      <c r="G10" s="487"/>
      <c r="H10" s="487"/>
      <c r="I10" s="487"/>
      <c r="J10" s="487"/>
      <c r="K10" s="487"/>
      <c r="L10" s="488"/>
      <c r="M10" s="215"/>
      <c r="N10" s="215"/>
      <c r="O10" s="215"/>
      <c r="P10" s="215"/>
      <c r="Q10" s="215"/>
      <c r="R10" s="215"/>
      <c r="S10" s="215"/>
    </row>
    <row r="11" spans="1:19" s="216" customFormat="1" ht="31.5" customHeight="1" thickTop="1">
      <c r="A11" s="215"/>
      <c r="B11" s="521" t="s">
        <v>389</v>
      </c>
      <c r="C11" s="522"/>
      <c r="D11" s="502"/>
      <c r="E11" s="503"/>
      <c r="F11" s="503"/>
      <c r="G11" s="503"/>
      <c r="H11" s="503"/>
      <c r="I11" s="503"/>
      <c r="J11" s="503"/>
      <c r="K11" s="503"/>
      <c r="L11" s="504"/>
      <c r="M11" s="215"/>
      <c r="N11" s="215"/>
      <c r="O11" s="215"/>
      <c r="P11" s="215"/>
      <c r="Q11" s="215"/>
      <c r="R11" s="215"/>
      <c r="S11" s="215"/>
    </row>
    <row r="12" spans="1:19" s="216" customFormat="1" ht="31.5" customHeight="1">
      <c r="A12" s="215"/>
      <c r="B12" s="505" t="s">
        <v>394</v>
      </c>
      <c r="C12" s="506"/>
      <c r="D12" s="489"/>
      <c r="E12" s="490"/>
      <c r="F12" s="490"/>
      <c r="G12" s="490"/>
      <c r="H12" s="490"/>
      <c r="I12" s="490"/>
      <c r="J12" s="490"/>
      <c r="K12" s="490"/>
      <c r="L12" s="491"/>
      <c r="M12" s="215"/>
      <c r="N12" s="215"/>
      <c r="O12" s="215"/>
      <c r="P12" s="215"/>
      <c r="Q12" s="215"/>
      <c r="R12" s="215"/>
      <c r="S12" s="215"/>
    </row>
    <row r="13" spans="1:19" s="216" customFormat="1" ht="31.5" customHeight="1">
      <c r="A13" s="215"/>
      <c r="B13" s="505" t="s">
        <v>395</v>
      </c>
      <c r="C13" s="506"/>
      <c r="D13" s="489"/>
      <c r="E13" s="490"/>
      <c r="F13" s="490"/>
      <c r="G13" s="490"/>
      <c r="H13" s="490"/>
      <c r="I13" s="490"/>
      <c r="J13" s="490"/>
      <c r="K13" s="490"/>
      <c r="L13" s="491"/>
      <c r="M13" s="215"/>
      <c r="N13" s="215"/>
      <c r="O13" s="215"/>
      <c r="P13" s="215"/>
      <c r="Q13" s="215"/>
      <c r="R13" s="215"/>
      <c r="S13" s="215"/>
    </row>
    <row r="14" spans="1:19" s="216" customFormat="1" ht="31.5" customHeight="1">
      <c r="A14" s="215"/>
      <c r="B14" s="505" t="s">
        <v>35</v>
      </c>
      <c r="C14" s="506"/>
      <c r="D14" s="507"/>
      <c r="E14" s="508"/>
      <c r="F14" s="508"/>
      <c r="G14" s="508"/>
      <c r="H14" s="508"/>
      <c r="I14" s="508"/>
      <c r="J14" s="508"/>
      <c r="K14" s="508"/>
      <c r="L14" s="509"/>
      <c r="M14" s="215"/>
      <c r="N14" s="215"/>
      <c r="O14" s="215"/>
      <c r="P14" s="215"/>
      <c r="Q14" s="215"/>
      <c r="R14" s="215"/>
      <c r="S14" s="215"/>
    </row>
    <row r="15" spans="1:19" s="216" customFormat="1" ht="31.5" customHeight="1">
      <c r="A15" s="215"/>
      <c r="B15" s="505" t="s">
        <v>16</v>
      </c>
      <c r="C15" s="506"/>
      <c r="D15" s="489"/>
      <c r="E15" s="490"/>
      <c r="F15" s="490"/>
      <c r="G15" s="490"/>
      <c r="H15" s="490"/>
      <c r="I15" s="490"/>
      <c r="J15" s="490"/>
      <c r="K15" s="490"/>
      <c r="L15" s="491"/>
      <c r="M15" s="215"/>
      <c r="N15" s="215"/>
      <c r="O15" s="215"/>
      <c r="P15" s="215"/>
      <c r="Q15" s="215"/>
      <c r="R15" s="215"/>
      <c r="S15" s="215"/>
    </row>
    <row r="16" spans="1:19" s="216" customFormat="1" ht="31.5" customHeight="1">
      <c r="A16" s="215"/>
      <c r="B16" s="505" t="s">
        <v>388</v>
      </c>
      <c r="C16" s="506"/>
      <c r="D16" s="489"/>
      <c r="E16" s="490"/>
      <c r="F16" s="490"/>
      <c r="G16" s="490"/>
      <c r="H16" s="490"/>
      <c r="I16" s="490"/>
      <c r="J16" s="490"/>
      <c r="K16" s="490"/>
      <c r="L16" s="491"/>
      <c r="M16" s="215"/>
      <c r="N16" s="215"/>
      <c r="O16" s="215"/>
      <c r="P16" s="215"/>
      <c r="Q16" s="215"/>
      <c r="R16" s="215"/>
      <c r="S16" s="215"/>
    </row>
    <row r="17" spans="1:19" s="216" customFormat="1" ht="31.5" customHeight="1">
      <c r="A17" s="215"/>
      <c r="B17" s="505" t="s">
        <v>13</v>
      </c>
      <c r="C17" s="506"/>
      <c r="D17" s="489"/>
      <c r="E17" s="490"/>
      <c r="F17" s="490"/>
      <c r="G17" s="490"/>
      <c r="H17" s="490"/>
      <c r="I17" s="490"/>
      <c r="J17" s="490"/>
      <c r="K17" s="490"/>
      <c r="L17" s="491"/>
      <c r="M17" s="215"/>
      <c r="N17" s="215"/>
      <c r="O17" s="215"/>
      <c r="P17" s="215"/>
      <c r="Q17" s="215"/>
      <c r="R17" s="215"/>
      <c r="S17" s="215"/>
    </row>
    <row r="18" spans="1:19" s="216" customFormat="1" ht="31.5" customHeight="1">
      <c r="A18" s="215"/>
      <c r="B18" s="505" t="s">
        <v>14</v>
      </c>
      <c r="C18" s="506"/>
      <c r="D18" s="492"/>
      <c r="E18" s="493"/>
      <c r="F18" s="493"/>
      <c r="G18" s="493"/>
      <c r="H18" s="493"/>
      <c r="I18" s="493"/>
      <c r="J18" s="493"/>
      <c r="K18" s="493"/>
      <c r="L18" s="494"/>
      <c r="M18" s="215"/>
      <c r="N18" s="215"/>
      <c r="O18" s="215"/>
      <c r="P18" s="215"/>
      <c r="Q18" s="215"/>
      <c r="R18" s="215"/>
      <c r="S18" s="215"/>
    </row>
    <row r="19" spans="1:19" s="216" customFormat="1" ht="31.5" customHeight="1">
      <c r="A19" s="215"/>
      <c r="B19" s="505" t="s">
        <v>36</v>
      </c>
      <c r="C19" s="506"/>
      <c r="D19" s="492"/>
      <c r="E19" s="493"/>
      <c r="F19" s="493"/>
      <c r="G19" s="493"/>
      <c r="H19" s="493"/>
      <c r="I19" s="493"/>
      <c r="J19" s="493"/>
      <c r="K19" s="493"/>
      <c r="L19" s="494"/>
      <c r="M19" s="215"/>
      <c r="N19" s="215"/>
      <c r="O19" s="215"/>
      <c r="P19" s="215"/>
      <c r="Q19" s="215"/>
      <c r="R19" s="215"/>
      <c r="S19" s="215"/>
    </row>
    <row r="20" spans="1:19" s="216" customFormat="1" ht="31.5" customHeight="1" thickBot="1">
      <c r="A20" s="215"/>
      <c r="B20" s="519" t="s">
        <v>2</v>
      </c>
      <c r="C20" s="520"/>
      <c r="D20" s="497"/>
      <c r="E20" s="498"/>
      <c r="F20" s="498"/>
      <c r="G20" s="498"/>
      <c r="H20" s="498"/>
      <c r="I20" s="498"/>
      <c r="J20" s="498"/>
      <c r="K20" s="498"/>
      <c r="L20" s="499"/>
      <c r="M20" s="215"/>
      <c r="N20" s="215"/>
      <c r="O20" s="215"/>
      <c r="P20" s="215"/>
      <c r="Q20" s="215"/>
      <c r="R20" s="215"/>
      <c r="S20" s="215"/>
    </row>
    <row r="21" spans="1:19" ht="18.75" thickTop="1">
      <c r="B21" s="217"/>
      <c r="C21" s="218"/>
      <c r="D21" s="218"/>
      <c r="E21" s="218"/>
      <c r="F21" s="218"/>
      <c r="G21" s="218"/>
      <c r="H21" s="218"/>
      <c r="I21" s="218"/>
      <c r="J21" s="218"/>
      <c r="K21" s="218"/>
      <c r="L21" s="219"/>
    </row>
    <row r="22" spans="1:19"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6"/>
    </row>
    <row r="23" spans="1:19" s="216" customFormat="1" ht="43.5" hidden="1" customHeight="1">
      <c r="A23" s="215"/>
      <c r="B23" s="220"/>
      <c r="C23" s="221" t="s">
        <v>38</v>
      </c>
      <c r="D23" s="222"/>
      <c r="E23" s="222"/>
      <c r="F23" s="222"/>
      <c r="G23" s="222"/>
      <c r="H23" s="222"/>
      <c r="I23" s="222"/>
      <c r="J23" s="223"/>
      <c r="K23" s="224" t="s">
        <v>57</v>
      </c>
      <c r="L23" s="225"/>
      <c r="M23" s="215"/>
      <c r="N23" s="215"/>
      <c r="O23" s="215"/>
      <c r="P23" s="215"/>
      <c r="Q23" s="215"/>
      <c r="R23" s="215"/>
    </row>
    <row r="24" spans="1:19" s="216" customFormat="1" ht="34.5" hidden="1" customHeight="1" thickBot="1">
      <c r="A24" s="215"/>
      <c r="B24" s="102" t="s">
        <v>25</v>
      </c>
      <c r="C24" s="500" t="s">
        <v>24</v>
      </c>
      <c r="D24" s="500"/>
      <c r="E24" s="500"/>
      <c r="F24" s="500"/>
      <c r="G24" s="500"/>
      <c r="H24" s="500"/>
      <c r="I24" s="500"/>
      <c r="J24" s="501"/>
      <c r="K24" s="226"/>
      <c r="L24" s="225"/>
      <c r="N24" s="215"/>
      <c r="O24" s="227"/>
      <c r="P24" s="215"/>
      <c r="Q24" s="215"/>
      <c r="R24" s="215"/>
    </row>
    <row r="25" spans="1:19" s="216" customFormat="1" ht="36.75" hidden="1" customHeight="1" thickBot="1">
      <c r="A25" s="215"/>
      <c r="B25" s="103" t="s">
        <v>25</v>
      </c>
      <c r="C25" s="495" t="s">
        <v>23</v>
      </c>
      <c r="D25" s="495"/>
      <c r="E25" s="495"/>
      <c r="F25" s="495"/>
      <c r="G25" s="495"/>
      <c r="H25" s="495"/>
      <c r="I25" s="495"/>
      <c r="J25" s="496"/>
      <c r="K25" s="226"/>
      <c r="L25" s="225"/>
      <c r="M25" s="228"/>
      <c r="N25" s="215"/>
      <c r="O25" s="215"/>
      <c r="P25" s="215"/>
      <c r="Q25" s="215"/>
      <c r="R25" s="215"/>
    </row>
    <row r="26" spans="1:19" s="216" customFormat="1" ht="35.25" hidden="1" customHeight="1" thickBot="1">
      <c r="A26" s="215"/>
      <c r="B26" s="104" t="s">
        <v>25</v>
      </c>
      <c r="C26" s="495" t="s">
        <v>29</v>
      </c>
      <c r="D26" s="495"/>
      <c r="E26" s="495"/>
      <c r="F26" s="495"/>
      <c r="G26" s="495"/>
      <c r="H26" s="495"/>
      <c r="I26" s="495"/>
      <c r="J26" s="496"/>
      <c r="K26" s="229"/>
      <c r="L26" s="225"/>
      <c r="M26" s="230"/>
      <c r="N26" s="215"/>
      <c r="O26" s="215"/>
      <c r="P26" s="215"/>
      <c r="Q26" s="215"/>
      <c r="R26" s="215"/>
    </row>
    <row r="27" spans="1:19" s="216" customFormat="1" ht="38.25" hidden="1" customHeight="1" thickBot="1">
      <c r="A27" s="215"/>
      <c r="B27" s="104" t="s">
        <v>25</v>
      </c>
      <c r="C27" s="495" t="s">
        <v>26</v>
      </c>
      <c r="D27" s="495"/>
      <c r="E27" s="495"/>
      <c r="F27" s="495"/>
      <c r="G27" s="495"/>
      <c r="H27" s="495"/>
      <c r="I27" s="495"/>
      <c r="J27" s="496"/>
      <c r="K27" s="229"/>
      <c r="L27" s="225"/>
      <c r="M27" s="215"/>
      <c r="N27" s="215"/>
      <c r="O27" s="215"/>
      <c r="P27" s="215"/>
      <c r="Q27" s="215"/>
      <c r="R27" s="215"/>
    </row>
    <row r="28" spans="1:19" s="216" customFormat="1" ht="41.25" hidden="1" customHeight="1" thickBot="1">
      <c r="A28" s="215"/>
      <c r="B28" s="104" t="s">
        <v>25</v>
      </c>
      <c r="C28" s="495" t="s">
        <v>28</v>
      </c>
      <c r="D28" s="495"/>
      <c r="E28" s="495"/>
      <c r="F28" s="495"/>
      <c r="G28" s="495"/>
      <c r="H28" s="495"/>
      <c r="I28" s="495"/>
      <c r="J28" s="496"/>
      <c r="K28" s="229"/>
      <c r="L28" s="225"/>
      <c r="M28" s="215"/>
      <c r="N28" s="215"/>
      <c r="O28" s="215"/>
      <c r="P28" s="215"/>
      <c r="Q28" s="215"/>
      <c r="R28" s="215"/>
    </row>
    <row r="29" spans="1:19" s="216" customFormat="1" ht="33.75" hidden="1" customHeight="1" thickBot="1">
      <c r="A29" s="215"/>
      <c r="B29" s="104" t="s">
        <v>25</v>
      </c>
      <c r="C29" s="495" t="s">
        <v>31</v>
      </c>
      <c r="D29" s="495"/>
      <c r="E29" s="495"/>
      <c r="F29" s="495"/>
      <c r="G29" s="495"/>
      <c r="H29" s="495"/>
      <c r="I29" s="495"/>
      <c r="J29" s="496"/>
      <c r="K29" s="229"/>
      <c r="L29" s="225"/>
      <c r="M29" s="215"/>
      <c r="N29" s="215"/>
      <c r="O29" s="215"/>
      <c r="P29" s="215"/>
      <c r="Q29" s="215"/>
      <c r="R29" s="215"/>
    </row>
    <row r="30" spans="1:19" s="216" customFormat="1" ht="39.75" hidden="1" customHeight="1" thickBot="1">
      <c r="A30" s="215"/>
      <c r="B30" s="104" t="s">
        <v>25</v>
      </c>
      <c r="C30" s="495" t="s">
        <v>32</v>
      </c>
      <c r="D30" s="495"/>
      <c r="E30" s="495"/>
      <c r="F30" s="495"/>
      <c r="G30" s="495"/>
      <c r="H30" s="495"/>
      <c r="I30" s="495"/>
      <c r="J30" s="496"/>
      <c r="K30" s="229"/>
      <c r="L30" s="225"/>
      <c r="M30" s="215"/>
      <c r="N30" s="215"/>
      <c r="O30" s="215"/>
      <c r="P30" s="215"/>
      <c r="Q30" s="215"/>
      <c r="R30" s="215"/>
    </row>
    <row r="31" spans="1:19" s="216" customFormat="1" ht="38.25" hidden="1" customHeight="1" thickBot="1">
      <c r="A31" s="215"/>
      <c r="B31" s="104" t="s">
        <v>25</v>
      </c>
      <c r="C31" s="495" t="s">
        <v>34</v>
      </c>
      <c r="D31" s="495"/>
      <c r="E31" s="495"/>
      <c r="F31" s="495"/>
      <c r="G31" s="495"/>
      <c r="H31" s="495"/>
      <c r="I31" s="495"/>
      <c r="J31" s="496"/>
      <c r="K31" s="229"/>
      <c r="L31" s="225"/>
      <c r="M31" s="215"/>
      <c r="N31" s="215"/>
      <c r="O31" s="215"/>
      <c r="P31" s="215"/>
      <c r="Q31" s="215"/>
      <c r="R31" s="215"/>
    </row>
    <row r="32" spans="1:19" s="216" customFormat="1" ht="38.25" hidden="1" customHeight="1" thickBot="1">
      <c r="A32" s="215"/>
      <c r="B32" s="104" t="s">
        <v>25</v>
      </c>
      <c r="C32" s="495" t="s">
        <v>27</v>
      </c>
      <c r="D32" s="495"/>
      <c r="E32" s="495"/>
      <c r="F32" s="495"/>
      <c r="G32" s="495"/>
      <c r="H32" s="495"/>
      <c r="I32" s="495"/>
      <c r="J32" s="496"/>
      <c r="K32" s="229"/>
      <c r="L32" s="225"/>
      <c r="M32" s="215"/>
      <c r="N32" s="215"/>
      <c r="O32" s="215"/>
      <c r="P32" s="215"/>
      <c r="Q32" s="215"/>
      <c r="R32" s="215"/>
    </row>
    <row r="33" spans="1:18" s="216" customFormat="1" ht="38.25" hidden="1" customHeight="1" thickBot="1">
      <c r="A33" s="215"/>
      <c r="B33" s="104"/>
      <c r="C33" s="495" t="s">
        <v>390</v>
      </c>
      <c r="D33" s="495"/>
      <c r="E33" s="495"/>
      <c r="F33" s="495"/>
      <c r="G33" s="495"/>
      <c r="H33" s="495"/>
      <c r="I33" s="495"/>
      <c r="J33" s="496"/>
      <c r="K33" s="229"/>
      <c r="L33" s="225"/>
      <c r="M33" s="215"/>
      <c r="N33" s="215"/>
      <c r="O33" s="215"/>
      <c r="P33" s="215"/>
      <c r="Q33" s="215"/>
      <c r="R33" s="215"/>
    </row>
    <row r="34" spans="1:18" s="216" customFormat="1" ht="38.25" hidden="1" customHeight="1" thickBot="1">
      <c r="A34" s="215"/>
      <c r="B34" s="104"/>
      <c r="C34" s="495" t="s">
        <v>391</v>
      </c>
      <c r="D34" s="495"/>
      <c r="E34" s="495"/>
      <c r="F34" s="495"/>
      <c r="G34" s="495"/>
      <c r="H34" s="495"/>
      <c r="I34" s="495"/>
      <c r="J34" s="496"/>
      <c r="K34" s="229"/>
      <c r="L34" s="225"/>
      <c r="M34" s="215"/>
      <c r="N34" s="215"/>
      <c r="O34" s="215"/>
      <c r="P34" s="215"/>
      <c r="Q34" s="215"/>
      <c r="R34" s="215"/>
    </row>
    <row r="35" spans="1:18" s="216" customFormat="1" ht="39.75" hidden="1" customHeight="1" thickBot="1">
      <c r="A35" s="215"/>
      <c r="B35" s="104" t="s">
        <v>25</v>
      </c>
      <c r="C35" s="495" t="s">
        <v>37</v>
      </c>
      <c r="D35" s="495"/>
      <c r="E35" s="495"/>
      <c r="F35" s="495"/>
      <c r="G35" s="495"/>
      <c r="H35" s="495"/>
      <c r="I35" s="495"/>
      <c r="J35" s="496"/>
      <c r="K35" s="229"/>
      <c r="L35" s="225"/>
      <c r="M35" s="215"/>
      <c r="N35" s="215"/>
      <c r="O35" s="215"/>
      <c r="P35" s="215"/>
      <c r="Q35" s="215"/>
      <c r="R35" s="215"/>
    </row>
    <row r="36" spans="1:18" s="216" customFormat="1" ht="39.75" hidden="1" customHeight="1" thickBot="1">
      <c r="A36" s="215"/>
      <c r="B36" s="231"/>
      <c r="C36" s="523" t="s">
        <v>30</v>
      </c>
      <c r="D36" s="523"/>
      <c r="E36" s="523"/>
      <c r="F36" s="523"/>
      <c r="G36" s="523"/>
      <c r="H36" s="523"/>
      <c r="I36" s="523"/>
      <c r="J36" s="524"/>
      <c r="K36" s="232"/>
      <c r="L36" s="225"/>
      <c r="M36" s="215"/>
      <c r="N36" s="215"/>
      <c r="O36" s="215"/>
      <c r="P36" s="215"/>
      <c r="Q36" s="215"/>
      <c r="R36" s="215"/>
    </row>
    <row r="37" spans="1:18">
      <c r="B37" s="204"/>
      <c r="C37" s="205"/>
      <c r="D37" s="205"/>
      <c r="E37" s="205"/>
      <c r="F37" s="205"/>
      <c r="G37" s="205"/>
      <c r="H37" s="205"/>
      <c r="I37" s="205"/>
      <c r="J37" s="205"/>
      <c r="K37" s="205"/>
      <c r="L37" s="206"/>
    </row>
    <row r="38" spans="1:18">
      <c r="B38" s="204"/>
      <c r="C38" s="205"/>
      <c r="D38" s="205"/>
      <c r="E38" s="205"/>
      <c r="F38" s="205"/>
      <c r="G38" s="205"/>
      <c r="H38" s="205"/>
      <c r="I38" s="205"/>
      <c r="J38" s="205"/>
      <c r="K38" s="205"/>
      <c r="L38" s="206"/>
    </row>
    <row r="39" spans="1:18" ht="19.5" customHeight="1">
      <c r="B39" s="204"/>
      <c r="C39" s="205"/>
      <c r="D39" s="205"/>
      <c r="E39" s="205"/>
      <c r="F39" s="205"/>
      <c r="G39" s="205"/>
      <c r="H39" s="205"/>
      <c r="I39" s="205"/>
      <c r="J39" s="205"/>
      <c r="K39" s="205"/>
      <c r="L39" s="206"/>
    </row>
    <row r="40" spans="1:18" ht="60.75" customHeight="1">
      <c r="B40" s="510" t="s">
        <v>456</v>
      </c>
      <c r="C40" s="511"/>
      <c r="D40" s="511"/>
      <c r="E40" s="511"/>
      <c r="F40" s="511"/>
      <c r="G40" s="511"/>
      <c r="H40" s="511"/>
      <c r="I40" s="511"/>
      <c r="J40" s="511"/>
      <c r="K40" s="511"/>
      <c r="L40" s="512"/>
    </row>
    <row r="41" spans="1:18" ht="76.5" customHeight="1" thickBot="1">
      <c r="B41" s="513" t="s">
        <v>424</v>
      </c>
      <c r="C41" s="514"/>
      <c r="D41" s="514"/>
      <c r="E41" s="514"/>
      <c r="F41" s="514"/>
      <c r="G41" s="514"/>
      <c r="H41" s="514"/>
      <c r="I41" s="514"/>
      <c r="J41" s="514"/>
      <c r="K41" s="514"/>
      <c r="L41" s="515"/>
    </row>
    <row r="42" spans="1:18" ht="18.75" thickTop="1">
      <c r="B42" s="233"/>
      <c r="C42" s="233"/>
      <c r="D42" s="233"/>
      <c r="E42" s="233"/>
      <c r="F42" s="233"/>
      <c r="G42" s="233"/>
      <c r="H42" s="233"/>
      <c r="I42" s="117"/>
      <c r="J42" s="233"/>
      <c r="K42" s="233"/>
      <c r="L42" s="233"/>
    </row>
    <row r="43" spans="1:18"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1:18"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</row>
    <row r="45" spans="1:18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</row>
    <row r="46" spans="1:18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</row>
    <row r="47" spans="1:18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</row>
    <row r="48" spans="1:18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</row>
    <row r="49" spans="2:12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</row>
    <row r="50" spans="2:12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</row>
    <row r="51" spans="2:12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</row>
    <row r="52" spans="2:1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</row>
    <row r="53" spans="2:12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</row>
    <row r="54" spans="2:1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</row>
    <row r="55" spans="2:1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</row>
    <row r="56" spans="2:1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</row>
    <row r="57" spans="2:1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</row>
    <row r="58" spans="2:1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</row>
    <row r="59" spans="2:1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</row>
    <row r="60" spans="2:1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</row>
    <row r="61" spans="2:1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</row>
    <row r="62" spans="2:1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</row>
    <row r="63" spans="2:1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</row>
    <row r="64" spans="2:1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</row>
    <row r="65" spans="2:1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</row>
    <row r="66" spans="2:1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</row>
    <row r="67" spans="2:1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</row>
    <row r="68" spans="2:1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</row>
    <row r="69" spans="2:1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</row>
    <row r="70" spans="2:1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</row>
    <row r="71" spans="2:1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</row>
    <row r="72" spans="2:1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</row>
  </sheetData>
  <sheetProtection algorithmName="SHA-512" hashValue="tw+ruRlyyUUiu4Rqqj5GMpsaE2WtNbjfODQ5myO9J9R+CKBP6kb0ojmB36AWDf/AKxg86eMBOhLbgBD7yidBDA==" saltValue="C3E+wmSDIsnCETMozyWXPg==" spinCount="100000" sheet="1" objects="1" scenarios="1"/>
  <mergeCells count="37"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  <mergeCell ref="C27:J27"/>
    <mergeCell ref="C28:J28"/>
    <mergeCell ref="C33:J33"/>
    <mergeCell ref="C30:J30"/>
    <mergeCell ref="C31:J31"/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</mergeCells>
  <phoneticPr fontId="0" type="noConversion"/>
  <dataValidations count="1">
    <dataValidation type="textLength" allowBlank="1" showInputMessage="1" showErrorMessage="1" errorTitle="RUC ERRONEO" error="EL RUC ES DE 11 DIGITOS" sqref="D11:L11">
      <formula1>11</formula1>
      <formula2>11</formula2>
    </dataValidation>
  </dataValidations>
  <hyperlinks>
    <hyperlink ref="B24" location="'2.a'!B4" display="011"/>
    <hyperlink ref="B26" location="'3'!B4" display="Ver"/>
    <hyperlink ref="B35" location="'7'!B4" display="Ver"/>
    <hyperlink ref="B27" location="'4'!B11" display="Ver"/>
    <hyperlink ref="B28" location="'5'!B4" display="Ver"/>
    <hyperlink ref="B29" location="'6'!B4" display="Ver"/>
    <hyperlink ref="B32" location="'5'!B31" display="Ver"/>
    <hyperlink ref="B30" location="'6'!A21" display="Ver"/>
    <hyperlink ref="B25" location="'2.b'!B14" display="Ver"/>
    <hyperlink ref="B31" location="'6'!B33" display="Ver"/>
    <hyperlink ref="B40:F40" r:id="rId1" display="PARA VER EL MARCO LEGAL HAGA &quot;CLICK&quot; AQUÍ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56" r:id="rId5" name="ComboBox10">
          <controlPr print="0" autoLine="0" autoPict="0" listFillRange="TCambio!#REF!" r:id="rId6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5" name="ComboBox10"/>
      </mc:Fallback>
    </mc:AlternateContent>
    <mc:AlternateContent xmlns:mc="http://schemas.openxmlformats.org/markup-compatibility/2006">
      <mc:Choice Requires="x14">
        <control shapeId="1055" r:id="rId7" name="ComboBox9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7" name="ComboBox9"/>
      </mc:Fallback>
    </mc:AlternateContent>
    <mc:AlternateContent xmlns:mc="http://schemas.openxmlformats.org/markup-compatibility/2006">
      <mc:Choice Requires="x14">
        <control shapeId="1054" r:id="rId9" name="ComboBox8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9" name="ComboBox8"/>
      </mc:Fallback>
    </mc:AlternateContent>
    <mc:AlternateContent xmlns:mc="http://schemas.openxmlformats.org/markup-compatibility/2006">
      <mc:Choice Requires="x14">
        <control shapeId="1053" r:id="rId11" name="ComboBox7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1" name="ComboBox7"/>
      </mc:Fallback>
    </mc:AlternateContent>
    <mc:AlternateContent xmlns:mc="http://schemas.openxmlformats.org/markup-compatibility/2006">
      <mc:Choice Requires="x14">
        <control shapeId="1052" r:id="rId13" name="ComboBox6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3" name="ComboBox6"/>
      </mc:Fallback>
    </mc:AlternateContent>
    <mc:AlternateContent xmlns:mc="http://schemas.openxmlformats.org/markup-compatibility/2006">
      <mc:Choice Requires="x14">
        <control shapeId="1051" r:id="rId15" name="ComboBox5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5" name="ComboBox5"/>
      </mc:Fallback>
    </mc:AlternateContent>
    <mc:AlternateContent xmlns:mc="http://schemas.openxmlformats.org/markup-compatibility/2006">
      <mc:Choice Requires="x14">
        <control shapeId="1050" r:id="rId17" name="ComboBox4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7" name="ComboBox4"/>
      </mc:Fallback>
    </mc:AlternateContent>
    <mc:AlternateContent xmlns:mc="http://schemas.openxmlformats.org/markup-compatibility/2006">
      <mc:Choice Requires="x14">
        <control shapeId="1049" r:id="rId19" name="ComboBox3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19" name="ComboBox3"/>
      </mc:Fallback>
    </mc:AlternateContent>
    <mc:AlternateContent xmlns:mc="http://schemas.openxmlformats.org/markup-compatibility/2006">
      <mc:Choice Requires="x14">
        <control shapeId="1048" r:id="rId21" name="ComboBox2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21" name="ComboBox2"/>
      </mc:Fallback>
    </mc:AlternateContent>
    <mc:AlternateContent xmlns:mc="http://schemas.openxmlformats.org/markup-compatibility/2006">
      <mc:Choice Requires="x14">
        <control shapeId="1047" r:id="rId23" name="ComboBox1">
          <controlPr locked="0" print="0" autoLine="0" autoPict="0" listFillRange="TCambio!#REF!" r:id="rId2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23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F0000"/>
    <pageSetUpPr fitToPage="1"/>
  </sheetPr>
  <dimension ref="A1:V55"/>
  <sheetViews>
    <sheetView topLeftCell="E1" zoomScale="80" zoomScaleNormal="80" workbookViewId="0">
      <selection activeCell="I11" sqref="I11"/>
    </sheetView>
  </sheetViews>
  <sheetFormatPr baseColWidth="10" defaultRowHeight="12.75"/>
  <cols>
    <col min="1" max="1" width="12.7109375" style="117" hidden="1" customWidth="1"/>
    <col min="2" max="2" width="15" style="118" hidden="1" customWidth="1"/>
    <col min="3" max="3" width="15.85546875" style="118" hidden="1" customWidth="1"/>
    <col min="4" max="4" width="20.28515625" style="118" hidden="1" customWidth="1"/>
    <col min="5" max="5" width="7.5703125" style="118" customWidth="1"/>
    <col min="6" max="6" width="18.140625" style="182" customWidth="1"/>
    <col min="7" max="7" width="61.42578125" style="117" customWidth="1"/>
    <col min="8" max="9" width="20.7109375" style="117" customWidth="1"/>
    <col min="10" max="22" width="11.42578125" style="122"/>
    <col min="23" max="16384" width="11.42578125" style="117"/>
  </cols>
  <sheetData>
    <row r="1" spans="1:9" ht="20.25">
      <c r="F1" s="119" t="s">
        <v>442</v>
      </c>
      <c r="G1" s="120"/>
      <c r="H1" s="121" t="s">
        <v>443</v>
      </c>
      <c r="I1" s="121" t="s">
        <v>444</v>
      </c>
    </row>
    <row r="2" spans="1:9" ht="10.5" customHeight="1">
      <c r="F2" s="123"/>
      <c r="G2" s="124"/>
      <c r="H2" s="124"/>
      <c r="I2" s="125"/>
    </row>
    <row r="3" spans="1:9" ht="15" customHeight="1">
      <c r="F3" s="126"/>
      <c r="G3" s="127"/>
      <c r="H3" s="127"/>
      <c r="I3" s="127"/>
    </row>
    <row r="4" spans="1:9" ht="35.25" customHeight="1">
      <c r="D4" s="128"/>
      <c r="F4" s="71" t="s">
        <v>537</v>
      </c>
      <c r="G4" s="129"/>
      <c r="H4" s="129"/>
      <c r="I4" s="129"/>
    </row>
    <row r="5" spans="1:9" ht="15" customHeight="1">
      <c r="C5" s="122"/>
      <c r="D5" s="128"/>
      <c r="F5" s="75"/>
      <c r="G5" s="130"/>
      <c r="H5" s="130"/>
      <c r="I5" s="130"/>
    </row>
    <row r="6" spans="1:9" s="122" customFormat="1" ht="23.25" thickBot="1">
      <c r="B6" s="118"/>
      <c r="C6" s="113" t="str">
        <f ca="1">RIGHT(CELL("nombrearchivo",B2),LEN(CELL("nombrearchivo",B2))-SEARCH("]",CELL("nombrearchivo",B2)))</f>
        <v>Panorama B.</v>
      </c>
      <c r="E6" s="118"/>
      <c r="F6" s="70" t="s">
        <v>422</v>
      </c>
      <c r="G6" s="131"/>
      <c r="H6" s="132"/>
      <c r="I6" s="132"/>
    </row>
    <row r="7" spans="1:9" s="122" customFormat="1" ht="24" customHeight="1" thickTop="1">
      <c r="B7" s="118"/>
      <c r="C7" s="525" t="str">
        <f ca="1">RIGHT(CELL("nombrearchivo",B2),LEN(CELL("nombrearchivo",B2))-SEARCH("]",CELL("nombrearchivo",B2)))</f>
        <v>Panorama B.</v>
      </c>
      <c r="D7" s="526"/>
      <c r="E7" s="118"/>
      <c r="F7" s="133"/>
      <c r="G7" s="134"/>
      <c r="H7" s="527" t="s">
        <v>473</v>
      </c>
      <c r="I7" s="528"/>
    </row>
    <row r="8" spans="1:9" s="122" customFormat="1" ht="25.5" customHeight="1" thickBot="1">
      <c r="A8" s="135" t="s">
        <v>408</v>
      </c>
      <c r="B8" s="136" t="s">
        <v>409</v>
      </c>
      <c r="C8" s="137" t="s">
        <v>3</v>
      </c>
      <c r="D8" s="138" t="s">
        <v>4</v>
      </c>
      <c r="E8" s="118"/>
      <c r="F8" s="139"/>
      <c r="G8" s="140"/>
      <c r="H8" s="364" t="s">
        <v>538</v>
      </c>
      <c r="I8" s="365" t="s">
        <v>539</v>
      </c>
    </row>
    <row r="9" spans="1:9" s="122" customFormat="1" ht="30.75" customHeight="1" thickTop="1">
      <c r="A9" s="141" t="e">
        <f>+'Tabla VI. Dolares'!A55+1</f>
        <v>#REF!</v>
      </c>
      <c r="B9" s="142" t="s">
        <v>430</v>
      </c>
      <c r="C9" s="143">
        <v>335</v>
      </c>
      <c r="D9" s="144" t="e">
        <f t="shared" ref="D9:D17" si="0">CONCATENATE(A9,B9)</f>
        <v>#REF!</v>
      </c>
      <c r="E9" s="118"/>
      <c r="F9" s="145" t="e">
        <f>+D9</f>
        <v>#REF!</v>
      </c>
      <c r="G9" s="146" t="s">
        <v>17</v>
      </c>
      <c r="H9" s="147">
        <f>+H10+H13</f>
        <v>0</v>
      </c>
      <c r="I9" s="148">
        <f>+I10+I13</f>
        <v>0</v>
      </c>
    </row>
    <row r="10" spans="1:9" s="122" customFormat="1" ht="30.75" customHeight="1">
      <c r="A10" s="141" t="e">
        <f t="shared" ref="A10:A17" si="1">+A9</f>
        <v>#REF!</v>
      </c>
      <c r="B10" s="142" t="s">
        <v>431</v>
      </c>
      <c r="C10" s="149">
        <v>340</v>
      </c>
      <c r="D10" s="150" t="e">
        <f t="shared" si="0"/>
        <v>#REF!</v>
      </c>
      <c r="E10" s="118"/>
      <c r="F10" s="151" t="e">
        <f t="shared" ref="F10:F17" si="2">+D10</f>
        <v>#REF!</v>
      </c>
      <c r="G10" s="169" t="s">
        <v>423</v>
      </c>
      <c r="H10" s="347">
        <f>SUM(H11,H12)</f>
        <v>0</v>
      </c>
      <c r="I10" s="348">
        <f>SUM(I11,I12)</f>
        <v>0</v>
      </c>
    </row>
    <row r="11" spans="1:9" s="122" customFormat="1" ht="30.75" customHeight="1">
      <c r="A11" s="141" t="e">
        <f t="shared" si="1"/>
        <v>#REF!</v>
      </c>
      <c r="B11" s="142" t="s">
        <v>407</v>
      </c>
      <c r="C11" s="152"/>
      <c r="D11" s="150" t="e">
        <f t="shared" si="0"/>
        <v>#REF!</v>
      </c>
      <c r="E11" s="118"/>
      <c r="F11" s="153" t="e">
        <f t="shared" si="2"/>
        <v>#REF!</v>
      </c>
      <c r="G11" s="154" t="s">
        <v>425</v>
      </c>
      <c r="H11" s="96"/>
      <c r="I11" s="97"/>
    </row>
    <row r="12" spans="1:9" s="122" customFormat="1" ht="30.75" customHeight="1">
      <c r="A12" s="141" t="e">
        <f t="shared" si="1"/>
        <v>#REF!</v>
      </c>
      <c r="B12" s="142" t="s">
        <v>410</v>
      </c>
      <c r="C12" s="155"/>
      <c r="D12" s="150" t="e">
        <f t="shared" si="0"/>
        <v>#REF!</v>
      </c>
      <c r="E12" s="118"/>
      <c r="F12" s="156" t="e">
        <f t="shared" si="2"/>
        <v>#REF!</v>
      </c>
      <c r="G12" s="157" t="s">
        <v>426</v>
      </c>
      <c r="H12" s="98"/>
      <c r="I12" s="99"/>
    </row>
    <row r="13" spans="1:9" s="122" customFormat="1" ht="30.75" customHeight="1">
      <c r="A13" s="141" t="e">
        <f t="shared" si="1"/>
        <v>#REF!</v>
      </c>
      <c r="B13" s="142" t="s">
        <v>432</v>
      </c>
      <c r="C13" s="152">
        <v>350</v>
      </c>
      <c r="D13" s="158" t="e">
        <f t="shared" si="0"/>
        <v>#REF!</v>
      </c>
      <c r="E13" s="118"/>
      <c r="F13" s="159" t="e">
        <f t="shared" si="2"/>
        <v>#REF!</v>
      </c>
      <c r="G13" s="160" t="s">
        <v>55</v>
      </c>
      <c r="H13" s="100"/>
      <c r="I13" s="101"/>
    </row>
    <row r="14" spans="1:9" s="122" customFormat="1" ht="30.75" customHeight="1">
      <c r="A14" s="141" t="e">
        <f t="shared" si="1"/>
        <v>#REF!</v>
      </c>
      <c r="B14" s="142" t="s">
        <v>433</v>
      </c>
      <c r="C14" s="161">
        <v>355</v>
      </c>
      <c r="D14" s="162" t="e">
        <f t="shared" si="0"/>
        <v>#REF!</v>
      </c>
      <c r="E14" s="118"/>
      <c r="F14" s="163" t="e">
        <f t="shared" si="2"/>
        <v>#REF!</v>
      </c>
      <c r="G14" s="164" t="s">
        <v>18</v>
      </c>
      <c r="H14" s="165">
        <f>+H15+H16</f>
        <v>0</v>
      </c>
      <c r="I14" s="166">
        <f>+I15+I16</f>
        <v>0</v>
      </c>
    </row>
    <row r="15" spans="1:9" s="122" customFormat="1" ht="30.75" customHeight="1">
      <c r="A15" s="141" t="e">
        <f t="shared" si="1"/>
        <v>#REF!</v>
      </c>
      <c r="B15" s="142" t="s">
        <v>434</v>
      </c>
      <c r="C15" s="167">
        <v>360</v>
      </c>
      <c r="D15" s="168" t="e">
        <f t="shared" si="0"/>
        <v>#REF!</v>
      </c>
      <c r="E15" s="118"/>
      <c r="F15" s="151" t="e">
        <f t="shared" si="2"/>
        <v>#REF!</v>
      </c>
      <c r="G15" s="169" t="s">
        <v>465</v>
      </c>
      <c r="H15" s="360"/>
      <c r="I15" s="361"/>
    </row>
    <row r="16" spans="1:9" s="122" customFormat="1" ht="30.75" customHeight="1">
      <c r="A16" s="141" t="e">
        <f t="shared" si="1"/>
        <v>#REF!</v>
      </c>
      <c r="B16" s="142" t="s">
        <v>435</v>
      </c>
      <c r="C16" s="170">
        <v>370</v>
      </c>
      <c r="D16" s="171" t="e">
        <f t="shared" si="0"/>
        <v>#REF!</v>
      </c>
      <c r="E16" s="118"/>
      <c r="F16" s="156" t="e">
        <f t="shared" si="2"/>
        <v>#REF!</v>
      </c>
      <c r="G16" s="172" t="s">
        <v>466</v>
      </c>
      <c r="H16" s="98"/>
      <c r="I16" s="99"/>
    </row>
    <row r="17" spans="1:9" s="122" customFormat="1" ht="30.75" customHeight="1" thickBot="1">
      <c r="A17" s="406" t="e">
        <f t="shared" si="1"/>
        <v>#REF!</v>
      </c>
      <c r="B17" s="407" t="s">
        <v>436</v>
      </c>
      <c r="C17" s="173">
        <v>380</v>
      </c>
      <c r="D17" s="174" t="e">
        <f t="shared" si="0"/>
        <v>#REF!</v>
      </c>
      <c r="E17" s="118"/>
      <c r="F17" s="175" t="e">
        <f t="shared" si="2"/>
        <v>#REF!</v>
      </c>
      <c r="G17" s="176" t="s">
        <v>19</v>
      </c>
      <c r="H17" s="84">
        <f>+H9-H14</f>
        <v>0</v>
      </c>
      <c r="I17" s="68">
        <f>+I9-I14</f>
        <v>0</v>
      </c>
    </row>
    <row r="18" spans="1:9" s="122" customFormat="1" ht="24" customHeight="1">
      <c r="B18" s="118"/>
      <c r="C18" s="118"/>
      <c r="D18" s="118"/>
      <c r="E18" s="118"/>
      <c r="F18" s="349" t="s">
        <v>467</v>
      </c>
      <c r="G18" s="177"/>
      <c r="H18" s="177"/>
      <c r="I18" s="177"/>
    </row>
    <row r="19" spans="1:9" s="122" customFormat="1">
      <c r="B19" s="118"/>
      <c r="C19" s="118"/>
      <c r="D19" s="118"/>
      <c r="E19" s="118"/>
      <c r="F19" s="178"/>
      <c r="G19" s="177"/>
      <c r="H19" s="177"/>
      <c r="I19" s="177"/>
    </row>
    <row r="20" spans="1:9" ht="21.75" customHeight="1">
      <c r="F20" s="179"/>
      <c r="G20" s="180"/>
      <c r="H20" s="122"/>
      <c r="I20" s="122"/>
    </row>
    <row r="21" spans="1:9" ht="21.75" customHeight="1">
      <c r="F21" s="179"/>
      <c r="G21" s="122"/>
      <c r="H21" s="122"/>
      <c r="I21" s="122"/>
    </row>
    <row r="22" spans="1:9" ht="21.75" customHeight="1">
      <c r="F22" s="179"/>
      <c r="G22" s="122"/>
      <c r="H22" s="122"/>
      <c r="I22" s="122"/>
    </row>
    <row r="23" spans="1:9" ht="21.75" customHeight="1">
      <c r="F23" s="179"/>
      <c r="G23" s="122"/>
      <c r="H23" s="122"/>
      <c r="I23" s="122"/>
    </row>
    <row r="24" spans="1:9">
      <c r="F24" s="179"/>
      <c r="G24" s="122"/>
      <c r="H24" s="122"/>
      <c r="I24" s="122"/>
    </row>
    <row r="25" spans="1:9">
      <c r="F25" s="179"/>
      <c r="G25" s="122"/>
      <c r="H25" s="122"/>
      <c r="I25" s="122"/>
    </row>
    <row r="26" spans="1:9">
      <c r="F26" s="179"/>
      <c r="G26" s="181"/>
      <c r="H26" s="122"/>
      <c r="I26" s="122"/>
    </row>
    <row r="27" spans="1:9">
      <c r="F27" s="179"/>
      <c r="G27" s="122"/>
      <c r="H27" s="122"/>
      <c r="I27" s="122"/>
    </row>
    <row r="28" spans="1:9">
      <c r="F28" s="179"/>
      <c r="G28" s="122"/>
      <c r="H28" s="122"/>
      <c r="I28" s="122"/>
    </row>
    <row r="29" spans="1:9">
      <c r="F29" s="179"/>
      <c r="G29" s="122"/>
      <c r="H29" s="122"/>
      <c r="I29" s="122"/>
    </row>
    <row r="30" spans="1:9">
      <c r="F30" s="179"/>
      <c r="G30" s="122"/>
      <c r="H30" s="122"/>
      <c r="I30" s="122"/>
    </row>
    <row r="31" spans="1:9">
      <c r="F31" s="179"/>
      <c r="G31" s="122"/>
      <c r="H31" s="122"/>
      <c r="I31" s="122"/>
    </row>
    <row r="32" spans="1:9">
      <c r="F32" s="179"/>
      <c r="G32" s="122"/>
      <c r="H32" s="122"/>
      <c r="I32" s="122"/>
    </row>
    <row r="33" spans="2:6" s="122" customFormat="1">
      <c r="B33" s="118"/>
      <c r="C33" s="118"/>
      <c r="D33" s="118"/>
      <c r="E33" s="118"/>
      <c r="F33" s="179"/>
    </row>
    <row r="34" spans="2:6" s="122" customFormat="1">
      <c r="B34" s="118"/>
      <c r="C34" s="118"/>
      <c r="D34" s="118"/>
      <c r="E34" s="118"/>
      <c r="F34" s="179"/>
    </row>
    <row r="35" spans="2:6" s="122" customFormat="1">
      <c r="B35" s="118"/>
      <c r="C35" s="118"/>
      <c r="D35" s="118"/>
      <c r="E35" s="118"/>
      <c r="F35" s="179"/>
    </row>
    <row r="36" spans="2:6" s="122" customFormat="1">
      <c r="B36" s="118"/>
      <c r="C36" s="118"/>
      <c r="D36" s="118"/>
      <c r="E36" s="118"/>
      <c r="F36" s="179"/>
    </row>
    <row r="37" spans="2:6" s="122" customFormat="1">
      <c r="B37" s="118"/>
      <c r="C37" s="118"/>
      <c r="D37" s="118"/>
      <c r="E37" s="118"/>
      <c r="F37" s="179"/>
    </row>
    <row r="38" spans="2:6" s="122" customFormat="1">
      <c r="B38" s="118"/>
      <c r="C38" s="118"/>
      <c r="D38" s="118"/>
      <c r="E38" s="118"/>
      <c r="F38" s="179"/>
    </row>
    <row r="39" spans="2:6" s="122" customFormat="1">
      <c r="B39" s="118"/>
      <c r="C39" s="118"/>
      <c r="D39" s="118"/>
      <c r="E39" s="118"/>
      <c r="F39" s="179"/>
    </row>
    <row r="40" spans="2:6" s="122" customFormat="1">
      <c r="B40" s="118"/>
      <c r="C40" s="118"/>
      <c r="D40" s="118"/>
      <c r="E40" s="118"/>
      <c r="F40" s="179"/>
    </row>
    <row r="41" spans="2:6" s="122" customFormat="1">
      <c r="B41" s="118"/>
      <c r="C41" s="118"/>
      <c r="D41" s="118"/>
      <c r="E41" s="118"/>
      <c r="F41" s="179"/>
    </row>
    <row r="42" spans="2:6" s="122" customFormat="1">
      <c r="B42" s="118"/>
      <c r="C42" s="118"/>
      <c r="D42" s="118"/>
      <c r="E42" s="118"/>
      <c r="F42" s="179"/>
    </row>
    <row r="43" spans="2:6" s="122" customFormat="1">
      <c r="B43" s="118"/>
      <c r="C43" s="118"/>
      <c r="D43" s="118"/>
      <c r="E43" s="118"/>
      <c r="F43" s="179"/>
    </row>
    <row r="44" spans="2:6" s="122" customFormat="1">
      <c r="B44" s="118"/>
      <c r="C44" s="118"/>
      <c r="D44" s="118"/>
      <c r="E44" s="118"/>
      <c r="F44" s="179"/>
    </row>
    <row r="45" spans="2:6" s="122" customFormat="1">
      <c r="B45" s="118"/>
      <c r="C45" s="118"/>
      <c r="D45" s="118"/>
      <c r="E45" s="118"/>
      <c r="F45" s="179"/>
    </row>
    <row r="46" spans="2:6" s="122" customFormat="1">
      <c r="B46" s="118"/>
      <c r="C46" s="118"/>
      <c r="D46" s="118"/>
      <c r="E46" s="118"/>
      <c r="F46" s="179"/>
    </row>
    <row r="47" spans="2:6" s="122" customFormat="1">
      <c r="B47" s="118"/>
      <c r="C47" s="118"/>
      <c r="D47" s="118"/>
      <c r="E47" s="118"/>
      <c r="F47" s="179"/>
    </row>
    <row r="48" spans="2:6" s="122" customFormat="1">
      <c r="B48" s="118"/>
      <c r="C48" s="118"/>
      <c r="D48" s="118"/>
      <c r="E48" s="118"/>
      <c r="F48" s="179"/>
    </row>
    <row r="49" spans="2:6" s="122" customFormat="1">
      <c r="B49" s="118"/>
      <c r="C49" s="118"/>
      <c r="D49" s="118"/>
      <c r="E49" s="118"/>
      <c r="F49" s="179"/>
    </row>
    <row r="50" spans="2:6" s="122" customFormat="1">
      <c r="B50" s="118"/>
      <c r="C50" s="118"/>
      <c r="D50" s="118"/>
      <c r="E50" s="118"/>
      <c r="F50" s="179"/>
    </row>
    <row r="51" spans="2:6" s="122" customFormat="1">
      <c r="B51" s="118"/>
      <c r="C51" s="118"/>
      <c r="D51" s="118"/>
      <c r="E51" s="118"/>
      <c r="F51" s="179"/>
    </row>
    <row r="52" spans="2:6" s="122" customFormat="1">
      <c r="B52" s="118"/>
      <c r="C52" s="118"/>
      <c r="D52" s="118"/>
      <c r="E52" s="118"/>
      <c r="F52" s="179"/>
    </row>
    <row r="53" spans="2:6" s="122" customFormat="1">
      <c r="B53" s="118"/>
      <c r="C53" s="118"/>
      <c r="D53" s="118"/>
      <c r="E53" s="118"/>
      <c r="F53" s="179"/>
    </row>
    <row r="54" spans="2:6" s="122" customFormat="1">
      <c r="B54" s="118"/>
      <c r="C54" s="118"/>
      <c r="D54" s="118"/>
      <c r="E54" s="118"/>
      <c r="F54" s="179"/>
    </row>
    <row r="55" spans="2:6" s="122" customFormat="1">
      <c r="B55" s="118"/>
      <c r="C55" s="118"/>
      <c r="D55" s="118"/>
      <c r="E55" s="118"/>
      <c r="F55" s="179"/>
    </row>
  </sheetData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002060"/>
    <pageSetUpPr fitToPage="1"/>
  </sheetPr>
  <dimension ref="A1:AB57"/>
  <sheetViews>
    <sheetView tabSelected="1" topLeftCell="F41" zoomScale="60" zoomScaleNormal="60" zoomScaleSheetLayoutView="50" workbookViewId="0">
      <pane xSplit="2" ySplit="7" topLeftCell="H48" activePane="bottomRight" state="frozen"/>
      <selection activeCell="F41" sqref="F41"/>
      <selection pane="topRight" activeCell="H41" sqref="H41"/>
      <selection pane="bottomLeft" activeCell="F48" sqref="F48"/>
      <selection pane="bottomRight" activeCell="Q43" sqref="Q43"/>
    </sheetView>
  </sheetViews>
  <sheetFormatPr baseColWidth="10" defaultRowHeight="15.75"/>
  <cols>
    <col min="1" max="1" width="17" style="117" hidden="1" customWidth="1"/>
    <col min="2" max="2" width="22.5703125" style="117" hidden="1" customWidth="1"/>
    <col min="3" max="3" width="21.140625" style="117" hidden="1" customWidth="1"/>
    <col min="4" max="4" width="21.7109375" style="117" hidden="1" customWidth="1"/>
    <col min="5" max="5" width="7.42578125" style="105" customWidth="1"/>
    <col min="6" max="6" width="20.140625" style="114" customWidth="1"/>
    <col min="7" max="7" width="96.85546875" style="114" customWidth="1"/>
    <col min="8" max="15" width="26.85546875" style="114" customWidth="1"/>
    <col min="16" max="17" width="26.85546875" style="118" customWidth="1"/>
    <col min="18" max="18" width="26.5703125" style="118" customWidth="1"/>
    <col min="19" max="19" width="27.140625" style="118" customWidth="1"/>
    <col min="20" max="28" width="11.42578125" style="118"/>
    <col min="29" max="16384" width="11.42578125" style="117"/>
  </cols>
  <sheetData>
    <row r="1" spans="1:28" s="105" customFormat="1" ht="23.25">
      <c r="F1" s="249" t="s">
        <v>442</v>
      </c>
      <c r="G1" s="249"/>
      <c r="H1" s="250" t="s">
        <v>443</v>
      </c>
      <c r="I1" s="250" t="s">
        <v>444</v>
      </c>
      <c r="J1" s="250" t="s">
        <v>445</v>
      </c>
      <c r="K1" s="250" t="s">
        <v>446</v>
      </c>
      <c r="L1" s="250" t="s">
        <v>447</v>
      </c>
      <c r="M1" s="250" t="s">
        <v>448</v>
      </c>
      <c r="N1" s="250" t="s">
        <v>449</v>
      </c>
      <c r="O1" s="250" t="s">
        <v>450</v>
      </c>
      <c r="P1" s="250" t="s">
        <v>451</v>
      </c>
      <c r="Q1" s="250" t="s">
        <v>20</v>
      </c>
    </row>
    <row r="2" spans="1:28" s="105" customFormat="1" ht="23.25">
      <c r="F2" s="261"/>
    </row>
    <row r="3" spans="1:28" s="234" customFormat="1" ht="17.25" customHeight="1">
      <c r="C3" s="235"/>
      <c r="D3" s="235"/>
      <c r="E3" s="235"/>
      <c r="F3" s="106"/>
      <c r="G3" s="106"/>
      <c r="H3" s="107"/>
      <c r="I3" s="108"/>
      <c r="J3" s="108"/>
      <c r="K3" s="236"/>
      <c r="L3" s="236"/>
      <c r="M3" s="236"/>
      <c r="N3" s="236"/>
      <c r="O3" s="236"/>
      <c r="P3" s="262"/>
      <c r="Q3" s="262"/>
    </row>
    <row r="4" spans="1:28" s="234" customFormat="1" ht="35.25">
      <c r="E4" s="235"/>
      <c r="F4" s="421" t="str">
        <f ca="1">$C$10&amp;"  Derechos y obligaciones patrimoniales y en participaciones de capital. Posiciones y transacciones totales y con no residentes"</f>
        <v>Tabla VI. Soles  Derechos y obligaciones patrimoniales y en participaciones de capital. Posiciones y transacciones totales y con no residentes</v>
      </c>
      <c r="G4" s="422"/>
      <c r="H4" s="422"/>
      <c r="I4" s="423"/>
      <c r="J4" s="424"/>
      <c r="K4" s="422"/>
      <c r="L4" s="422"/>
      <c r="M4" s="422"/>
      <c r="N4" s="422"/>
      <c r="O4" s="422"/>
      <c r="P4" s="422"/>
      <c r="Q4" s="422"/>
    </row>
    <row r="5" spans="1:28" s="234" customFormat="1" ht="6.75" customHeight="1">
      <c r="C5" s="235"/>
      <c r="D5" s="235"/>
      <c r="E5" s="235"/>
      <c r="F5" s="430"/>
      <c r="G5" s="422"/>
      <c r="H5" s="422"/>
      <c r="I5" s="427"/>
      <c r="J5" s="427"/>
      <c r="K5" s="422"/>
      <c r="L5" s="422"/>
      <c r="M5" s="422"/>
      <c r="N5" s="422"/>
      <c r="O5" s="422"/>
      <c r="P5" s="428"/>
      <c r="Q5" s="428"/>
    </row>
    <row r="6" spans="1:28" s="234" customFormat="1" ht="19.5" customHeight="1">
      <c r="C6" s="235"/>
      <c r="D6" s="235"/>
      <c r="E6" s="235"/>
      <c r="F6" s="106"/>
      <c r="G6" s="106"/>
      <c r="H6" s="238"/>
      <c r="I6" s="239"/>
      <c r="J6" s="239"/>
      <c r="K6" s="236"/>
      <c r="L6" s="236"/>
      <c r="M6" s="236"/>
      <c r="N6" s="236"/>
      <c r="O6" s="236"/>
      <c r="P6" s="262"/>
      <c r="Q6" s="262"/>
    </row>
    <row r="7" spans="1:28" ht="15.75" hidden="1" customHeight="1">
      <c r="A7" s="118"/>
      <c r="B7" s="118"/>
      <c r="C7" s="118"/>
      <c r="D7" s="118"/>
      <c r="F7" s="9"/>
      <c r="G7" s="105"/>
      <c r="H7" s="105"/>
      <c r="I7" s="105"/>
      <c r="J7" s="105"/>
      <c r="K7" s="105"/>
      <c r="L7" s="105"/>
      <c r="M7" s="105"/>
      <c r="N7" s="105"/>
      <c r="O7" s="105"/>
    </row>
    <row r="8" spans="1:28" ht="34.5" hidden="1" customHeight="1">
      <c r="A8" s="118"/>
      <c r="B8" s="118"/>
      <c r="D8" s="118"/>
      <c r="F8" s="83" t="s">
        <v>414</v>
      </c>
      <c r="G8" s="240"/>
      <c r="H8" s="240"/>
      <c r="I8" s="240"/>
      <c r="J8" s="240"/>
      <c r="K8" s="240"/>
      <c r="L8" s="240"/>
      <c r="M8" s="240"/>
      <c r="N8" s="240"/>
      <c r="O8" s="240"/>
      <c r="P8" s="263"/>
      <c r="Q8" s="263"/>
    </row>
    <row r="9" spans="1:28" ht="21" hidden="1" customHeight="1">
      <c r="A9" s="118"/>
      <c r="B9" s="118"/>
      <c r="C9" s="118"/>
      <c r="D9" s="118"/>
      <c r="F9" s="264" t="s">
        <v>462</v>
      </c>
      <c r="G9" s="240"/>
      <c r="H9" s="240"/>
      <c r="I9" s="240"/>
      <c r="J9" s="240"/>
      <c r="K9" s="240"/>
      <c r="L9" s="240"/>
      <c r="M9" s="240"/>
      <c r="N9" s="240"/>
      <c r="O9" s="240"/>
      <c r="P9" s="263"/>
      <c r="Q9" s="263"/>
    </row>
    <row r="10" spans="1:28" ht="27.75" hidden="1" thickBot="1">
      <c r="A10" s="118"/>
      <c r="B10" s="118"/>
      <c r="C10" s="113" t="str">
        <f ca="1">RIGHT(CELL("nombrearchivo",$A$1),LEN(CELL("nombrearchivo",$A$1))-SEARCH("]",CELL("nombrearchivo",$A$1)))</f>
        <v>Tabla VI. Soles</v>
      </c>
      <c r="D10" s="118"/>
      <c r="F10" s="265" t="s">
        <v>415</v>
      </c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28" ht="41.25" hidden="1" customHeight="1" thickTop="1">
      <c r="C11" s="552" t="str">
        <f ca="1">RIGHT(CELL("nombrearchivo",$A$1),LEN(CELL("nombrearchivo",$A$1))-SEARCH("]",CELL("nombrearchivo",$A$1)))</f>
        <v>Tabla VI. Soles</v>
      </c>
      <c r="D11" s="553"/>
      <c r="F11" s="266"/>
      <c r="G11" s="267"/>
      <c r="H11" s="558" t="s">
        <v>453</v>
      </c>
      <c r="I11" s="560" t="str">
        <f>CONCATENATE("MOVIMIENTO POR TRANSACCIONES Y VARIACIONES DEL ",Menu!D3,"T",Menu!C3," ",Menu!E4, " (*)")</f>
        <v>MOVIMIENTO POR TRANSACCIONES Y VARIACIONES DEL T2018 (ENE - DIC) (*)</v>
      </c>
      <c r="J11" s="560"/>
      <c r="K11" s="560"/>
      <c r="L11" s="560"/>
      <c r="M11" s="560"/>
      <c r="N11" s="560"/>
      <c r="O11" s="558" t="s">
        <v>452</v>
      </c>
      <c r="P11" s="561"/>
      <c r="Q11" s="562"/>
    </row>
    <row r="12" spans="1:28" ht="69.75" hidden="1" customHeight="1">
      <c r="C12" s="554"/>
      <c r="D12" s="555"/>
      <c r="F12" s="268"/>
      <c r="G12" s="269"/>
      <c r="H12" s="559"/>
      <c r="I12" s="337" t="s">
        <v>413</v>
      </c>
      <c r="J12" s="567" t="str">
        <f>"ESTADO DE RESULTADOS "&amp;
"
Ganancia / Pérdida Neta del Ejercicio "&amp;$D$31&amp;"/  "&amp;$D$32&amp;"/"</f>
        <v>ESTADO DE RESULTADOS 
Ganancia / Pérdida Neta del Ejercicio 7/  8/</v>
      </c>
      <c r="K12" s="568"/>
      <c r="L12" s="569" t="s">
        <v>411</v>
      </c>
      <c r="M12" s="570"/>
      <c r="N12" s="571" t="str">
        <f>"OTRAS
 VARIACIONES "&amp;$D$36&amp;"/"</f>
        <v>OTRAS
 VARIACIONES 11/</v>
      </c>
      <c r="O12" s="559"/>
      <c r="P12" s="563"/>
      <c r="Q12" s="564"/>
    </row>
    <row r="13" spans="1:28" ht="60" hidden="1" customHeight="1" thickBot="1">
      <c r="C13" s="556"/>
      <c r="D13" s="557"/>
      <c r="F13" s="573"/>
      <c r="G13" s="574"/>
      <c r="H13" s="336" t="e">
        <f>+#REF!</f>
        <v>#REF!</v>
      </c>
      <c r="I13" s="270" t="s">
        <v>421</v>
      </c>
      <c r="J13" s="271" t="s">
        <v>56</v>
      </c>
      <c r="K13" s="272" t="str">
        <f>"Del cual, exclusiones 
para la
Balanza de Pagos "&amp;$D$33&amp;"/"</f>
        <v>Del cual, exclusiones 
para la
Balanza de Pagos 9/</v>
      </c>
      <c r="L13" s="273" t="str">
        <f>"Dividendos declarados "&amp;$D$35&amp;"/"</f>
        <v>Dividendos declarados 10/</v>
      </c>
      <c r="M13" s="274" t="s">
        <v>468</v>
      </c>
      <c r="N13" s="572"/>
      <c r="O13" s="336" t="e">
        <f>+#REF!</f>
        <v>#REF!</v>
      </c>
      <c r="P13" s="563"/>
      <c r="Q13" s="564"/>
    </row>
    <row r="14" spans="1:28" ht="57.75" hidden="1" thickTop="1" thickBot="1">
      <c r="A14" s="275" t="s">
        <v>408</v>
      </c>
      <c r="B14" s="276" t="s">
        <v>409</v>
      </c>
      <c r="C14" s="258" t="s">
        <v>3</v>
      </c>
      <c r="D14" s="259" t="s">
        <v>4</v>
      </c>
      <c r="F14" s="345" t="s">
        <v>406</v>
      </c>
      <c r="G14" s="342" t="s">
        <v>418</v>
      </c>
      <c r="H14" s="340" t="s">
        <v>396</v>
      </c>
      <c r="I14" s="340" t="s">
        <v>397</v>
      </c>
      <c r="J14" s="341" t="s">
        <v>398</v>
      </c>
      <c r="K14" s="342" t="s">
        <v>399</v>
      </c>
      <c r="L14" s="343" t="s">
        <v>400</v>
      </c>
      <c r="M14" s="344" t="s">
        <v>401</v>
      </c>
      <c r="N14" s="340" t="s">
        <v>402</v>
      </c>
      <c r="O14" s="346" t="s">
        <v>489</v>
      </c>
      <c r="P14" s="563"/>
      <c r="Q14" s="564"/>
    </row>
    <row r="15" spans="1:28" s="183" customFormat="1" ht="36" hidden="1" customHeight="1" thickBot="1">
      <c r="A15" s="243" t="e">
        <f>+#REF!+1</f>
        <v>#REF!</v>
      </c>
      <c r="B15" s="244" t="s">
        <v>430</v>
      </c>
      <c r="C15" s="277"/>
      <c r="D15" s="278" t="e">
        <f>CONCATENATE(A15,B15)</f>
        <v>#REF!</v>
      </c>
      <c r="E15" s="105"/>
      <c r="F15" s="338" t="e">
        <f>+D15</f>
        <v>#REF!</v>
      </c>
      <c r="G15" s="339" t="str">
        <f>"I. TOTAL DE DERECHOS EN EL EXTERIOR (1 + 2)   "&amp;D25&amp;"/"</f>
        <v>I. TOTAL DE DERECHOS EN EL EXTERIOR (1 + 2)   1/</v>
      </c>
      <c r="H15" s="95">
        <f>SUM(H16,H21)</f>
        <v>0</v>
      </c>
      <c r="I15" s="93">
        <f t="shared" ref="I15:O15" si="0">SUM(I16,I21)</f>
        <v>0</v>
      </c>
      <c r="J15" s="92">
        <f t="shared" si="0"/>
        <v>0</v>
      </c>
      <c r="K15" s="94">
        <f t="shared" si="0"/>
        <v>0</v>
      </c>
      <c r="L15" s="92">
        <f t="shared" si="0"/>
        <v>0</v>
      </c>
      <c r="M15" s="94">
        <f t="shared" si="0"/>
        <v>0</v>
      </c>
      <c r="N15" s="93">
        <f t="shared" si="0"/>
        <v>0</v>
      </c>
      <c r="O15" s="95">
        <f t="shared" si="0"/>
        <v>0</v>
      </c>
      <c r="P15" s="563"/>
      <c r="Q15" s="56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</row>
    <row r="16" spans="1:28" s="183" customFormat="1" ht="31.5" hidden="1" customHeight="1">
      <c r="A16" s="243" t="e">
        <f t="shared" ref="A16:A21" si="1">+A15</f>
        <v>#REF!</v>
      </c>
      <c r="B16" s="244" t="s">
        <v>431</v>
      </c>
      <c r="C16" s="279" t="s">
        <v>405</v>
      </c>
      <c r="D16" s="253" t="e">
        <f t="shared" ref="D16:D21" si="2">CONCATENATE(A16,B16)</f>
        <v>#REF!</v>
      </c>
      <c r="E16" s="105"/>
      <c r="F16" s="330" t="e">
        <f t="shared" ref="F16:F21" si="3">+D16</f>
        <v>#REF!</v>
      </c>
      <c r="G16" s="331" t="s">
        <v>429</v>
      </c>
      <c r="H16" s="95">
        <f>SUM(H17:H20)</f>
        <v>0</v>
      </c>
      <c r="I16" s="93">
        <f t="shared" ref="I16:O16" si="4">SUM(I17:I20)</f>
        <v>0</v>
      </c>
      <c r="J16" s="92">
        <f t="shared" si="4"/>
        <v>0</v>
      </c>
      <c r="K16" s="94">
        <f t="shared" si="4"/>
        <v>0</v>
      </c>
      <c r="L16" s="92">
        <f t="shared" si="4"/>
        <v>0</v>
      </c>
      <c r="M16" s="94">
        <f t="shared" si="4"/>
        <v>0</v>
      </c>
      <c r="N16" s="93">
        <f t="shared" si="4"/>
        <v>0</v>
      </c>
      <c r="O16" s="95">
        <f t="shared" si="4"/>
        <v>0</v>
      </c>
      <c r="P16" s="563"/>
      <c r="Q16" s="56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</row>
    <row r="17" spans="1:28" s="183" customFormat="1" ht="45.75" hidden="1" customHeight="1">
      <c r="A17" s="243" t="e">
        <f t="shared" si="1"/>
        <v>#REF!</v>
      </c>
      <c r="B17" s="244" t="s">
        <v>438</v>
      </c>
      <c r="C17" s="280">
        <v>501</v>
      </c>
      <c r="D17" s="251" t="e">
        <f t="shared" si="2"/>
        <v>#REF!</v>
      </c>
      <c r="E17" s="105"/>
      <c r="F17" s="332" t="e">
        <f t="shared" si="3"/>
        <v>#REF!</v>
      </c>
      <c r="G17" s="333" t="str">
        <f>"1.1.  EN EMPRESAS DE INVERSIÓN DIRECTA NO RESIDENTES  "&amp;D26&amp;"/"</f>
        <v>1.1.  EN EMPRESAS DE INVERSIÓN DIRECTA NO RESIDENTES  2/</v>
      </c>
      <c r="H17" s="351"/>
      <c r="I17" s="408"/>
      <c r="J17" s="409"/>
      <c r="K17" s="410"/>
      <c r="L17" s="409"/>
      <c r="M17" s="410"/>
      <c r="N17" s="408"/>
      <c r="O17" s="357">
        <f>+H17+I17+J17-L17-M17+N17</f>
        <v>0</v>
      </c>
      <c r="P17" s="563"/>
      <c r="Q17" s="56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</row>
    <row r="18" spans="1:28" s="183" customFormat="1" ht="45.75" hidden="1" customHeight="1">
      <c r="A18" s="243" t="e">
        <f t="shared" si="1"/>
        <v>#REF!</v>
      </c>
      <c r="B18" s="244" t="s">
        <v>439</v>
      </c>
      <c r="C18" s="246">
        <v>501</v>
      </c>
      <c r="D18" s="252" t="e">
        <f t="shared" si="2"/>
        <v>#REF!</v>
      </c>
      <c r="E18" s="105"/>
      <c r="F18" s="260" t="e">
        <f t="shared" si="3"/>
        <v>#REF!</v>
      </c>
      <c r="G18" s="333" t="str">
        <f>"1.2.  EN EL INVERSIONISTA DIRECTO (ID) NO RESIDENTE  "&amp;D27&amp;"/"</f>
        <v>1.2.  EN EL INVERSIONISTA DIRECTO (ID) NO RESIDENTE  3/</v>
      </c>
      <c r="H18" s="350"/>
      <c r="I18" s="411"/>
      <c r="J18" s="412"/>
      <c r="K18" s="413"/>
      <c r="L18" s="412"/>
      <c r="M18" s="413"/>
      <c r="N18" s="411"/>
      <c r="O18" s="358">
        <f t="shared" ref="O18:O21" si="5">+H18+I18+J18-L18-M18+N18</f>
        <v>0</v>
      </c>
      <c r="P18" s="563"/>
      <c r="Q18" s="56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</row>
    <row r="19" spans="1:28" s="183" customFormat="1" ht="45.75" hidden="1" customHeight="1">
      <c r="A19" s="243" t="e">
        <f t="shared" si="1"/>
        <v>#REF!</v>
      </c>
      <c r="B19" s="244" t="s">
        <v>440</v>
      </c>
      <c r="C19" s="246">
        <v>501</v>
      </c>
      <c r="D19" s="252" t="e">
        <f t="shared" si="2"/>
        <v>#REF!</v>
      </c>
      <c r="E19" s="105"/>
      <c r="F19" s="260" t="e">
        <f t="shared" si="3"/>
        <v>#REF!</v>
      </c>
      <c r="G19" s="333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350"/>
      <c r="I19" s="411"/>
      <c r="J19" s="412"/>
      <c r="K19" s="413"/>
      <c r="L19" s="412"/>
      <c r="M19" s="413"/>
      <c r="N19" s="411"/>
      <c r="O19" s="358">
        <f t="shared" si="5"/>
        <v>0</v>
      </c>
      <c r="P19" s="563"/>
      <c r="Q19" s="56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</row>
    <row r="20" spans="1:28" s="183" customFormat="1" ht="45.75" hidden="1" customHeight="1">
      <c r="A20" s="243" t="e">
        <f t="shared" si="1"/>
        <v>#REF!</v>
      </c>
      <c r="B20" s="244" t="s">
        <v>441</v>
      </c>
      <c r="C20" s="246">
        <v>501</v>
      </c>
      <c r="D20" s="252" t="e">
        <f t="shared" si="2"/>
        <v>#REF!</v>
      </c>
      <c r="E20" s="105"/>
      <c r="F20" s="260" t="e">
        <f t="shared" si="3"/>
        <v>#REF!</v>
      </c>
      <c r="G20" s="333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350"/>
      <c r="I20" s="411"/>
      <c r="J20" s="412"/>
      <c r="K20" s="413"/>
      <c r="L20" s="412"/>
      <c r="M20" s="413"/>
      <c r="N20" s="411"/>
      <c r="O20" s="358">
        <f t="shared" si="5"/>
        <v>0</v>
      </c>
      <c r="P20" s="563"/>
      <c r="Q20" s="56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</row>
    <row r="21" spans="1:28" s="183" customFormat="1" ht="46.5" hidden="1" customHeight="1" thickBot="1">
      <c r="A21" s="281" t="e">
        <f t="shared" si="1"/>
        <v>#REF!</v>
      </c>
      <c r="B21" s="282" t="s">
        <v>432</v>
      </c>
      <c r="C21" s="277">
        <v>502</v>
      </c>
      <c r="D21" s="278" t="e">
        <f t="shared" si="2"/>
        <v>#REF!</v>
      </c>
      <c r="E21" s="105"/>
      <c r="F21" s="334" t="e">
        <f t="shared" si="3"/>
        <v>#REF!</v>
      </c>
      <c r="G21" s="335" t="str">
        <f>"2. EN EMPRESAS NO RELACIONADAS "&amp;$D$30&amp;"/"</f>
        <v>2. EN EMPRESAS NO RELACIONADAS 6/</v>
      </c>
      <c r="H21" s="414"/>
      <c r="I21" s="415"/>
      <c r="J21" s="416"/>
      <c r="K21" s="417"/>
      <c r="L21" s="416"/>
      <c r="M21" s="417"/>
      <c r="N21" s="415"/>
      <c r="O21" s="359">
        <f t="shared" si="5"/>
        <v>0</v>
      </c>
      <c r="P21" s="565"/>
      <c r="Q21" s="566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</row>
    <row r="22" spans="1:28" ht="16.5" hidden="1" thickBot="1"/>
    <row r="23" spans="1:28" ht="27.75" hidden="1" customHeight="1" thickTop="1">
      <c r="F23" s="247" t="s">
        <v>417</v>
      </c>
      <c r="G23" s="283"/>
      <c r="H23" s="283"/>
      <c r="I23" s="283"/>
      <c r="J23" s="283"/>
      <c r="K23" s="283"/>
      <c r="L23" s="283"/>
      <c r="M23" s="283"/>
      <c r="N23" s="283"/>
      <c r="O23" s="283"/>
      <c r="P23" s="254"/>
      <c r="Q23" s="255"/>
    </row>
    <row r="24" spans="1:28" ht="33" hidden="1" customHeight="1">
      <c r="F24" s="284" t="s">
        <v>454</v>
      </c>
      <c r="G24" s="285"/>
      <c r="H24" s="286"/>
      <c r="I24" s="286"/>
      <c r="J24" s="286"/>
      <c r="K24" s="286"/>
      <c r="L24" s="286"/>
      <c r="M24" s="286"/>
      <c r="N24" s="286"/>
      <c r="O24" s="286"/>
      <c r="P24" s="256"/>
      <c r="Q24" s="257"/>
    </row>
    <row r="25" spans="1:28" ht="27.75" hidden="1" customHeight="1">
      <c r="D25" s="116">
        <v>1</v>
      </c>
      <c r="E25" s="242"/>
      <c r="F25" s="287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288"/>
      <c r="H25" s="288"/>
      <c r="I25" s="288"/>
      <c r="J25" s="288"/>
      <c r="K25" s="288"/>
      <c r="L25" s="288"/>
      <c r="M25" s="288"/>
      <c r="N25" s="288"/>
      <c r="O25" s="288"/>
      <c r="P25" s="256"/>
      <c r="Q25" s="257"/>
    </row>
    <row r="26" spans="1:28" ht="27.75" hidden="1" customHeight="1">
      <c r="C26" s="241"/>
      <c r="D26" s="116">
        <f>COUNTA($D$25:D25)+1</f>
        <v>2</v>
      </c>
      <c r="F26" s="287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115"/>
      <c r="H26" s="115"/>
      <c r="I26" s="115"/>
      <c r="J26" s="115"/>
      <c r="K26" s="115"/>
      <c r="L26" s="115"/>
      <c r="M26" s="115"/>
      <c r="N26" s="115"/>
      <c r="O26" s="115"/>
      <c r="P26" s="256"/>
      <c r="Q26" s="257"/>
    </row>
    <row r="27" spans="1:28" ht="27.75" hidden="1" customHeight="1">
      <c r="C27" s="241"/>
      <c r="D27" s="116">
        <f>COUNTA($D$25:D26)+1</f>
        <v>3</v>
      </c>
      <c r="F27" s="287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115"/>
      <c r="H27" s="115"/>
      <c r="I27" s="115"/>
      <c r="J27" s="115"/>
      <c r="K27" s="115"/>
      <c r="L27" s="115"/>
      <c r="M27" s="115"/>
      <c r="N27" s="115"/>
      <c r="O27" s="115"/>
      <c r="P27" s="256"/>
      <c r="Q27" s="257"/>
    </row>
    <row r="28" spans="1:28" ht="27.75" hidden="1" customHeight="1">
      <c r="C28" s="241"/>
      <c r="D28" s="116">
        <f>COUNTA($D$25:D27)+1</f>
        <v>4</v>
      </c>
      <c r="F28" s="287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115"/>
      <c r="H28" s="115"/>
      <c r="I28" s="115"/>
      <c r="J28" s="115"/>
      <c r="K28" s="115"/>
      <c r="L28" s="115"/>
      <c r="M28" s="115"/>
      <c r="N28" s="115"/>
      <c r="O28" s="115"/>
      <c r="P28" s="256"/>
      <c r="Q28" s="257"/>
    </row>
    <row r="29" spans="1:28" ht="27.75" hidden="1" customHeight="1">
      <c r="C29" s="241"/>
      <c r="D29" s="116">
        <f>COUNTA($D$25:D28)+1</f>
        <v>5</v>
      </c>
      <c r="F29" s="287" t="str">
        <f>D29&amp;"/"&amp; " El inversionista directo que ejerce el control final de la empresa declarante es residente."</f>
        <v>5/ El inversionista directo que ejerce el control final de la empresa declarante es residente.</v>
      </c>
      <c r="G29" s="115"/>
      <c r="H29" s="115"/>
      <c r="I29" s="115"/>
      <c r="J29" s="115"/>
      <c r="K29" s="115"/>
      <c r="L29" s="115"/>
      <c r="M29" s="115"/>
      <c r="N29" s="115"/>
      <c r="O29" s="115"/>
      <c r="P29" s="256"/>
      <c r="Q29" s="257"/>
    </row>
    <row r="30" spans="1:28" ht="27.75" hidden="1" customHeight="1">
      <c r="C30" s="241"/>
      <c r="D30" s="116">
        <f>COUNTA($D$25:D29)+1</f>
        <v>6</v>
      </c>
      <c r="F30" s="287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115"/>
      <c r="H30" s="115"/>
      <c r="I30" s="115"/>
      <c r="J30" s="115"/>
      <c r="K30" s="115"/>
      <c r="L30" s="115"/>
      <c r="M30" s="115"/>
      <c r="N30" s="115"/>
      <c r="O30" s="115"/>
      <c r="P30" s="256"/>
      <c r="Q30" s="257"/>
    </row>
    <row r="31" spans="1:28" ht="27.75" hidden="1" customHeight="1">
      <c r="C31" s="241"/>
      <c r="D31" s="116">
        <f>COUNTA($D$25:D30)+1</f>
        <v>7</v>
      </c>
      <c r="F31" s="287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115"/>
      <c r="H31" s="115"/>
      <c r="I31" s="115"/>
      <c r="J31" s="115"/>
      <c r="K31" s="115"/>
      <c r="L31" s="115"/>
      <c r="M31" s="115"/>
      <c r="N31" s="115"/>
      <c r="O31" s="115"/>
      <c r="P31" s="256"/>
      <c r="Q31" s="257"/>
    </row>
    <row r="32" spans="1:28" ht="27.75" hidden="1" customHeight="1">
      <c r="C32" s="241"/>
      <c r="D32" s="116">
        <f>COUNTA($D$25:D31)+1</f>
        <v>8</v>
      </c>
      <c r="F32" s="287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115"/>
      <c r="H32" s="115"/>
      <c r="I32" s="115"/>
      <c r="J32" s="115"/>
      <c r="K32" s="115"/>
      <c r="L32" s="115"/>
      <c r="M32" s="115"/>
      <c r="N32" s="115"/>
      <c r="O32" s="115"/>
      <c r="P32" s="256"/>
      <c r="Q32" s="257"/>
    </row>
    <row r="33" spans="1:27" ht="27.75" hidden="1" customHeight="1">
      <c r="C33" s="241"/>
      <c r="D33" s="116">
        <f>COUNTA($D$25:D32)+1</f>
        <v>9</v>
      </c>
      <c r="F33" s="287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115"/>
      <c r="H33" s="115"/>
      <c r="I33" s="115"/>
      <c r="J33" s="115"/>
      <c r="K33" s="115"/>
      <c r="L33" s="115"/>
      <c r="M33" s="115"/>
      <c r="N33" s="115"/>
      <c r="O33" s="115"/>
      <c r="P33" s="256"/>
      <c r="Q33" s="257"/>
    </row>
    <row r="34" spans="1:27" ht="27.75" hidden="1" customHeight="1">
      <c r="C34" s="241"/>
      <c r="D34" s="116"/>
      <c r="F34" s="287" t="s">
        <v>464</v>
      </c>
      <c r="G34" s="115"/>
      <c r="H34" s="115"/>
      <c r="I34" s="115"/>
      <c r="J34" s="115"/>
      <c r="K34" s="115"/>
      <c r="L34" s="115"/>
      <c r="M34" s="115"/>
      <c r="N34" s="115"/>
      <c r="O34" s="115"/>
      <c r="P34" s="256"/>
      <c r="Q34" s="257"/>
    </row>
    <row r="35" spans="1:27" ht="27.75" hidden="1" customHeight="1">
      <c r="C35" s="241"/>
      <c r="D35" s="116">
        <f>COUNTA($D$25:D33)+1</f>
        <v>10</v>
      </c>
      <c r="F35" s="287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115"/>
      <c r="H35" s="115"/>
      <c r="I35" s="115"/>
      <c r="J35" s="115"/>
      <c r="K35" s="115"/>
      <c r="L35" s="115"/>
      <c r="M35" s="115"/>
      <c r="N35" s="115"/>
      <c r="O35" s="115"/>
      <c r="P35" s="256"/>
      <c r="Q35" s="257"/>
    </row>
    <row r="36" spans="1:27" ht="27.75" hidden="1" customHeight="1" thickBot="1">
      <c r="C36" s="241"/>
      <c r="D36" s="116">
        <f>COUNTA($D$25:D35)+1</f>
        <v>11</v>
      </c>
      <c r="F36" s="289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290"/>
      <c r="H36" s="290"/>
      <c r="I36" s="290"/>
      <c r="J36" s="290"/>
      <c r="K36" s="290"/>
      <c r="L36" s="290"/>
      <c r="M36" s="290"/>
      <c r="N36" s="290"/>
      <c r="O36" s="290"/>
      <c r="P36" s="291"/>
      <c r="Q36" s="292"/>
    </row>
    <row r="37" spans="1:27" ht="16.5" hidden="1" thickTop="1"/>
    <row r="38" spans="1:27" hidden="1"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</row>
    <row r="39" spans="1:27" hidden="1">
      <c r="E39" s="242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62"/>
      <c r="Q39" s="262"/>
    </row>
    <row r="40" spans="1:27" s="118" customFormat="1"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</row>
    <row r="41" spans="1:27" ht="35.25" customHeight="1">
      <c r="A41" s="118"/>
      <c r="B41" s="118"/>
      <c r="C41" s="118"/>
      <c r="D41" s="118"/>
      <c r="F41" s="429" t="s">
        <v>419</v>
      </c>
      <c r="G41" s="425"/>
      <c r="H41" s="425"/>
      <c r="I41" s="425"/>
      <c r="J41" s="425"/>
      <c r="K41" s="425"/>
      <c r="L41" s="425"/>
      <c r="M41" s="425"/>
      <c r="N41" s="425"/>
      <c r="O41" s="425"/>
      <c r="P41" s="426"/>
      <c r="Q41" s="426"/>
    </row>
    <row r="42" spans="1:27" ht="45.75" customHeight="1" thickBot="1">
      <c r="A42" s="118"/>
      <c r="B42" s="118"/>
      <c r="C42" s="118"/>
      <c r="D42" s="118"/>
      <c r="F42" s="294" t="s">
        <v>463</v>
      </c>
      <c r="G42" s="240"/>
      <c r="H42" s="240"/>
      <c r="I42" s="240"/>
      <c r="J42" s="240"/>
      <c r="K42" s="240"/>
      <c r="L42" s="240"/>
      <c r="M42" s="240"/>
      <c r="N42" s="240"/>
      <c r="O42" s="240"/>
      <c r="P42" s="263"/>
      <c r="Q42" s="263"/>
    </row>
    <row r="43" spans="1:27" ht="38.25" customHeight="1" thickTop="1" thickBot="1">
      <c r="A43" s="118"/>
      <c r="B43" s="118"/>
      <c r="C43" s="118"/>
      <c r="D43" s="118"/>
      <c r="F43" s="265"/>
      <c r="G43" s="105"/>
      <c r="H43" s="105"/>
      <c r="I43" s="549" t="s">
        <v>487</v>
      </c>
      <c r="J43" s="550"/>
      <c r="K43" s="550"/>
      <c r="L43" s="550"/>
      <c r="M43" s="550"/>
      <c r="N43" s="550"/>
      <c r="O43" s="550"/>
      <c r="P43" s="551"/>
    </row>
    <row r="44" spans="1:27" ht="41.25" customHeight="1">
      <c r="C44" s="552" t="str">
        <f ca="1">RIGHT(CELL("nombrearchivo",$A$1),LEN(CELL("nombrearchivo",$A$1))-SEARCH("]",CELL("nombrearchivo",$A$1)))</f>
        <v>Tabla VI. Soles</v>
      </c>
      <c r="D44" s="553"/>
      <c r="F44" s="295"/>
      <c r="G44" s="295"/>
      <c r="H44" s="296"/>
      <c r="I44" s="575" t="s">
        <v>515</v>
      </c>
      <c r="J44" s="577" t="str">
        <f>+'Tabla VI. Dolares'!J44:O44</f>
        <v>MOVIMIENTO POR TRANSACCIONES Y VARIACIONES EN EL PATRIMONIO: 2018 (ENE - DIC)</v>
      </c>
      <c r="K44" s="578"/>
      <c r="L44" s="578"/>
      <c r="M44" s="578"/>
      <c r="N44" s="578"/>
      <c r="O44" s="579"/>
      <c r="P44" s="575" t="s">
        <v>515</v>
      </c>
      <c r="Q44" s="296"/>
      <c r="AA44" s="105"/>
    </row>
    <row r="45" spans="1:27" ht="53.25" customHeight="1" thickBot="1">
      <c r="C45" s="554"/>
      <c r="D45" s="555"/>
      <c r="F45" s="295"/>
      <c r="G45" s="295"/>
      <c r="H45" s="296"/>
      <c r="I45" s="576"/>
      <c r="J45" s="297" t="s">
        <v>516</v>
      </c>
      <c r="K45" s="535" t="s">
        <v>517</v>
      </c>
      <c r="L45" s="536"/>
      <c r="M45" s="537" t="s">
        <v>411</v>
      </c>
      <c r="N45" s="538"/>
      <c r="O45" s="539" t="s">
        <v>518</v>
      </c>
      <c r="P45" s="576"/>
      <c r="Q45" s="296"/>
      <c r="AA45" s="105"/>
    </row>
    <row r="46" spans="1:27" ht="109.5" customHeight="1" thickTop="1" thickBot="1">
      <c r="C46" s="556"/>
      <c r="D46" s="557"/>
      <c r="F46" s="298"/>
      <c r="G46" s="299"/>
      <c r="H46" s="457" t="str">
        <f>+'Tabla VI. Dolares'!H46</f>
        <v>PORCENTAJE DE PARTICIPACIÓN ACCIONARIA INMEDIATA A FINES DE DICIEMBRE 2018</v>
      </c>
      <c r="I46" s="418" t="str">
        <f>+'Tabla VI. Dolares'!I46</f>
        <v>SALDO A FINES DE DICIEMBRE 2018</v>
      </c>
      <c r="J46" s="270" t="s">
        <v>421</v>
      </c>
      <c r="K46" s="301" t="s">
        <v>56</v>
      </c>
      <c r="L46" s="272" t="s">
        <v>519</v>
      </c>
      <c r="M46" s="273" t="s">
        <v>520</v>
      </c>
      <c r="N46" s="274" t="s">
        <v>521</v>
      </c>
      <c r="O46" s="540"/>
      <c r="P46" s="418" t="str">
        <f>+'Tabla VI. Dolares'!P46</f>
        <v>SALDO A FINES DE DICIEMBRE 2018</v>
      </c>
      <c r="Q46" s="458" t="str">
        <f>+'Tabla VI. Dolares'!Q46</f>
        <v>PORCENTAJE DE PARTICIPACIÓN ACCIONARIA INMEDIATA A FINES DE DICIEMBRE 2018</v>
      </c>
      <c r="R46" s="480" t="s">
        <v>542</v>
      </c>
      <c r="S46" s="481" t="s">
        <v>544</v>
      </c>
      <c r="AA46" s="105"/>
    </row>
    <row r="47" spans="1:27" ht="45.75" customHeight="1" thickBot="1">
      <c r="A47" s="275" t="s">
        <v>408</v>
      </c>
      <c r="B47" s="276" t="s">
        <v>409</v>
      </c>
      <c r="C47" s="258" t="s">
        <v>3</v>
      </c>
      <c r="D47" s="259" t="s">
        <v>4</v>
      </c>
      <c r="F47" s="302" t="s">
        <v>406</v>
      </c>
      <c r="G47" s="303" t="s">
        <v>420</v>
      </c>
      <c r="H47" s="304" t="s">
        <v>396</v>
      </c>
      <c r="I47" s="305" t="s">
        <v>397</v>
      </c>
      <c r="J47" s="305" t="s">
        <v>398</v>
      </c>
      <c r="K47" s="306" t="s">
        <v>399</v>
      </c>
      <c r="L47" s="307" t="s">
        <v>400</v>
      </c>
      <c r="M47" s="308" t="s">
        <v>401</v>
      </c>
      <c r="N47" s="309" t="s">
        <v>402</v>
      </c>
      <c r="O47" s="305" t="s">
        <v>412</v>
      </c>
      <c r="P47" s="310" t="s">
        <v>540</v>
      </c>
      <c r="Q47" s="311" t="s">
        <v>416</v>
      </c>
      <c r="R47" s="482" t="s">
        <v>541</v>
      </c>
      <c r="S47" s="483" t="s">
        <v>543</v>
      </c>
      <c r="AA47" s="105"/>
    </row>
    <row r="48" spans="1:27" s="316" customFormat="1" ht="42" customHeight="1" thickBot="1">
      <c r="A48" s="243" t="e">
        <f>+A21+1</f>
        <v>#REF!</v>
      </c>
      <c r="B48" s="244" t="s">
        <v>430</v>
      </c>
      <c r="C48" s="277"/>
      <c r="D48" s="312" t="e">
        <f t="shared" ref="D48:D54" si="6">CONCATENATE(A48,B48)</f>
        <v>#REF!</v>
      </c>
      <c r="E48" s="313"/>
      <c r="F48" s="314" t="s">
        <v>522</v>
      </c>
      <c r="G48" s="315" t="s">
        <v>523</v>
      </c>
      <c r="H48" s="327">
        <f>SUM(H49,H54,H55)</f>
        <v>0</v>
      </c>
      <c r="I48" s="433"/>
      <c r="J48" s="352">
        <f>SUM(J49,J54,J55)</f>
        <v>0</v>
      </c>
      <c r="K48" s="443"/>
      <c r="L48" s="444"/>
      <c r="M48" s="445"/>
      <c r="N48" s="444"/>
      <c r="O48" s="444"/>
      <c r="P48" s="326">
        <f>+I48+J48+K48-M48-N48+O48</f>
        <v>0</v>
      </c>
      <c r="Q48" s="452">
        <f>SUM(Q49,Q54,Q55)</f>
        <v>0</v>
      </c>
      <c r="R48" s="484"/>
      <c r="S48" s="460">
        <f>+R48-P48</f>
        <v>0</v>
      </c>
      <c r="T48" s="419"/>
      <c r="AA48" s="313"/>
    </row>
    <row r="49" spans="1:27" s="183" customFormat="1" ht="42" customHeight="1" thickTop="1">
      <c r="A49" s="243" t="e">
        <f t="shared" ref="A49:A55" si="7">+A48</f>
        <v>#REF!</v>
      </c>
      <c r="B49" s="244" t="s">
        <v>431</v>
      </c>
      <c r="C49" s="279" t="s">
        <v>405</v>
      </c>
      <c r="D49" s="253" t="e">
        <f t="shared" si="6"/>
        <v>#REF!</v>
      </c>
      <c r="E49" s="105"/>
      <c r="F49" s="314" t="s">
        <v>524</v>
      </c>
      <c r="G49" s="317" t="s">
        <v>486</v>
      </c>
      <c r="H49" s="328">
        <f>SUM(H50:H53)</f>
        <v>0</v>
      </c>
      <c r="I49" s="326">
        <f>SUM(I50:I53)</f>
        <v>0</v>
      </c>
      <c r="J49" s="326">
        <f>SUM(J50:J53)</f>
        <v>0</v>
      </c>
      <c r="K49" s="544" t="s">
        <v>457</v>
      </c>
      <c r="L49" s="545"/>
      <c r="M49" s="545"/>
      <c r="N49" s="545"/>
      <c r="O49" s="546"/>
      <c r="P49" s="326">
        <f>SUM(P50:P53)</f>
        <v>0</v>
      </c>
      <c r="Q49" s="329">
        <f>SUM(Q50:Q53)</f>
        <v>0</v>
      </c>
      <c r="R49" s="529"/>
      <c r="S49" s="530"/>
      <c r="T49" s="420"/>
      <c r="AA49" s="105"/>
    </row>
    <row r="50" spans="1:27" s="183" customFormat="1" ht="42" customHeight="1">
      <c r="A50" s="243" t="e">
        <f t="shared" si="7"/>
        <v>#REF!</v>
      </c>
      <c r="B50" s="244" t="s">
        <v>438</v>
      </c>
      <c r="C50" s="280">
        <v>501</v>
      </c>
      <c r="D50" s="251" t="e">
        <f t="shared" si="6"/>
        <v>#REF!</v>
      </c>
      <c r="E50" s="105"/>
      <c r="F50" s="245" t="s">
        <v>525</v>
      </c>
      <c r="G50" s="318" t="s">
        <v>526</v>
      </c>
      <c r="H50" s="434"/>
      <c r="I50" s="353">
        <f>(+H50/100)*$I$48</f>
        <v>0</v>
      </c>
      <c r="J50" s="439"/>
      <c r="K50" s="531"/>
      <c r="L50" s="547"/>
      <c r="M50" s="547"/>
      <c r="N50" s="547"/>
      <c r="O50" s="532"/>
      <c r="P50" s="353">
        <f>+Q50/100*$P$48</f>
        <v>0</v>
      </c>
      <c r="Q50" s="446"/>
      <c r="R50" s="531"/>
      <c r="S50" s="532"/>
      <c r="AA50" s="105"/>
    </row>
    <row r="51" spans="1:27" s="183" customFormat="1" ht="42" customHeight="1">
      <c r="A51" s="243" t="e">
        <f t="shared" si="7"/>
        <v>#REF!</v>
      </c>
      <c r="B51" s="244" t="s">
        <v>439</v>
      </c>
      <c r="C51" s="246">
        <v>501</v>
      </c>
      <c r="D51" s="252" t="e">
        <f t="shared" si="6"/>
        <v>#REF!</v>
      </c>
      <c r="E51" s="105"/>
      <c r="F51" s="248" t="s">
        <v>527</v>
      </c>
      <c r="G51" s="319" t="s">
        <v>528</v>
      </c>
      <c r="H51" s="435"/>
      <c r="I51" s="354">
        <f>(+H51/100)*$I$48</f>
        <v>0</v>
      </c>
      <c r="J51" s="440"/>
      <c r="K51" s="531"/>
      <c r="L51" s="547"/>
      <c r="M51" s="547"/>
      <c r="N51" s="547"/>
      <c r="O51" s="532"/>
      <c r="P51" s="354">
        <f>+Q51/100*$P$48</f>
        <v>0</v>
      </c>
      <c r="Q51" s="447"/>
      <c r="R51" s="531"/>
      <c r="S51" s="532"/>
      <c r="AA51" s="320"/>
    </row>
    <row r="52" spans="1:27" s="183" customFormat="1" ht="42" customHeight="1">
      <c r="A52" s="243" t="e">
        <f t="shared" si="7"/>
        <v>#REF!</v>
      </c>
      <c r="B52" s="244" t="s">
        <v>440</v>
      </c>
      <c r="C52" s="246">
        <v>501</v>
      </c>
      <c r="D52" s="252" t="e">
        <f t="shared" si="6"/>
        <v>#REF!</v>
      </c>
      <c r="E52" s="105"/>
      <c r="F52" s="248" t="s">
        <v>529</v>
      </c>
      <c r="G52" s="319" t="s">
        <v>530</v>
      </c>
      <c r="H52" s="435"/>
      <c r="I52" s="354">
        <f>(+H52/100)*$I$48</f>
        <v>0</v>
      </c>
      <c r="J52" s="440"/>
      <c r="K52" s="531"/>
      <c r="L52" s="547"/>
      <c r="M52" s="547"/>
      <c r="N52" s="547"/>
      <c r="O52" s="532"/>
      <c r="P52" s="354">
        <f>+Q52/100*$P$48</f>
        <v>0</v>
      </c>
      <c r="Q52" s="447"/>
      <c r="R52" s="531"/>
      <c r="S52" s="532"/>
      <c r="AA52" s="320"/>
    </row>
    <row r="53" spans="1:27" s="183" customFormat="1" ht="42" customHeight="1">
      <c r="A53" s="243" t="e">
        <f t="shared" si="7"/>
        <v>#REF!</v>
      </c>
      <c r="B53" s="244" t="s">
        <v>441</v>
      </c>
      <c r="C53" s="246">
        <v>501</v>
      </c>
      <c r="D53" s="252" t="e">
        <f t="shared" si="6"/>
        <v>#REF!</v>
      </c>
      <c r="E53" s="105"/>
      <c r="F53" s="248" t="s">
        <v>531</v>
      </c>
      <c r="G53" s="319" t="s">
        <v>532</v>
      </c>
      <c r="H53" s="436"/>
      <c r="I53" s="353">
        <f>(+H53/100)*$I$48</f>
        <v>0</v>
      </c>
      <c r="J53" s="439"/>
      <c r="K53" s="531"/>
      <c r="L53" s="547"/>
      <c r="M53" s="547"/>
      <c r="N53" s="547"/>
      <c r="O53" s="532"/>
      <c r="P53" s="353">
        <f>+Q53/100*$P$48</f>
        <v>0</v>
      </c>
      <c r="Q53" s="448"/>
      <c r="R53" s="531"/>
      <c r="S53" s="532"/>
      <c r="AA53" s="320"/>
    </row>
    <row r="54" spans="1:27" s="183" customFormat="1" ht="42" customHeight="1">
      <c r="A54" s="281" t="e">
        <f t="shared" si="7"/>
        <v>#REF!</v>
      </c>
      <c r="B54" s="282" t="s">
        <v>432</v>
      </c>
      <c r="C54" s="279">
        <v>502</v>
      </c>
      <c r="D54" s="253" t="e">
        <f t="shared" si="6"/>
        <v>#REF!</v>
      </c>
      <c r="E54" s="105"/>
      <c r="F54" s="321" t="s">
        <v>533</v>
      </c>
      <c r="G54" s="322" t="s">
        <v>534</v>
      </c>
      <c r="H54" s="437"/>
      <c r="I54" s="355">
        <f>(+H54/100)*$I$48</f>
        <v>0</v>
      </c>
      <c r="J54" s="441"/>
      <c r="K54" s="531"/>
      <c r="L54" s="547"/>
      <c r="M54" s="547"/>
      <c r="N54" s="547"/>
      <c r="O54" s="532"/>
      <c r="P54" s="355">
        <f>+Q54/100*$P$48</f>
        <v>0</v>
      </c>
      <c r="Q54" s="449"/>
      <c r="R54" s="531"/>
      <c r="S54" s="532"/>
      <c r="AA54" s="105"/>
    </row>
    <row r="55" spans="1:27" s="183" customFormat="1" ht="42" customHeight="1" thickBot="1">
      <c r="A55" s="281" t="e">
        <f t="shared" si="7"/>
        <v>#REF!</v>
      </c>
      <c r="B55" s="282" t="s">
        <v>437</v>
      </c>
      <c r="C55" s="279" t="s">
        <v>405</v>
      </c>
      <c r="D55" s="253" t="e">
        <f>CONCATENATE(A55,B55)</f>
        <v>#REF!</v>
      </c>
      <c r="E55" s="323"/>
      <c r="F55" s="324" t="s">
        <v>535</v>
      </c>
      <c r="G55" s="325" t="s">
        <v>536</v>
      </c>
      <c r="H55" s="438"/>
      <c r="I55" s="356">
        <f>+I48-I49-I54</f>
        <v>0</v>
      </c>
      <c r="J55" s="442"/>
      <c r="K55" s="533"/>
      <c r="L55" s="548"/>
      <c r="M55" s="548"/>
      <c r="N55" s="548"/>
      <c r="O55" s="534"/>
      <c r="P55" s="356">
        <f>+P48-P49-P54</f>
        <v>0</v>
      </c>
      <c r="Q55" s="450"/>
      <c r="R55" s="531"/>
      <c r="S55" s="532"/>
      <c r="AA55" s="105"/>
    </row>
    <row r="56" spans="1:27" ht="51.75" customHeight="1" thickTop="1" thickBot="1">
      <c r="A56" s="243"/>
      <c r="B56" s="244"/>
      <c r="G56" s="459" t="s">
        <v>547</v>
      </c>
      <c r="H56" s="456">
        <f>100-SUM(H50:H55)</f>
        <v>100</v>
      </c>
      <c r="I56" s="541"/>
      <c r="J56" s="542"/>
      <c r="K56" s="542"/>
      <c r="L56" s="542"/>
      <c r="M56" s="542"/>
      <c r="N56" s="542"/>
      <c r="O56" s="542"/>
      <c r="P56" s="543"/>
      <c r="Q56" s="456">
        <f>100-SUM(Q50:Q55)</f>
        <v>100</v>
      </c>
      <c r="R56" s="533"/>
      <c r="S56" s="534"/>
    </row>
    <row r="57" spans="1:27" ht="16.5" thickTop="1"/>
  </sheetData>
  <sheetProtection algorithmName="SHA-512" hashValue="m+ZPaUa7Bbs5AsirHg9V8MVt6QbBTmDYtw6QUm2WTW0IWrYH18zTJGHn98lJVzTQvB8bbt87Pk1DGriSBZOs7A==" saltValue="ACCCAsV5E7pQQE0wiRNFTA==" spinCount="100000" sheet="1" objects="1" scenarios="1"/>
  <mergeCells count="20">
    <mergeCell ref="I43:P43"/>
    <mergeCell ref="C44:D46"/>
    <mergeCell ref="C11:D13"/>
    <mergeCell ref="H11:H12"/>
    <mergeCell ref="I11:N11"/>
    <mergeCell ref="O11:O12"/>
    <mergeCell ref="P11:Q21"/>
    <mergeCell ref="J12:K12"/>
    <mergeCell ref="L12:M12"/>
    <mergeCell ref="N12:N13"/>
    <mergeCell ref="F13:G13"/>
    <mergeCell ref="I44:I45"/>
    <mergeCell ref="J44:O44"/>
    <mergeCell ref="P44:P45"/>
    <mergeCell ref="R49:S56"/>
    <mergeCell ref="K45:L45"/>
    <mergeCell ref="M45:N45"/>
    <mergeCell ref="O45:O46"/>
    <mergeCell ref="I56:P56"/>
    <mergeCell ref="K49:O55"/>
  </mergeCells>
  <conditionalFormatting sqref="S48">
    <cfRule type="cellIs" dxfId="2" priority="3" operator="notEqual">
      <formula>0</formula>
    </cfRule>
  </conditionalFormatting>
  <conditionalFormatting sqref="H56">
    <cfRule type="cellIs" dxfId="1" priority="2" operator="notEqual">
      <formula>0</formula>
    </cfRule>
  </conditionalFormatting>
  <conditionalFormatting sqref="Q56">
    <cfRule type="cellIs" dxfId="0" priority="1" operator="notEqual">
      <formula>0</formula>
    </cfRule>
  </conditionalFormatting>
  <printOptions horizontalCentered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2060"/>
    <pageSetUpPr fitToPage="1"/>
  </sheetPr>
  <dimension ref="A1:AB57"/>
  <sheetViews>
    <sheetView topLeftCell="E3" zoomScale="65" zoomScaleNormal="65" zoomScaleSheetLayoutView="5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Q44" sqref="Q44"/>
    </sheetView>
  </sheetViews>
  <sheetFormatPr baseColWidth="10" defaultRowHeight="15.75"/>
  <cols>
    <col min="1" max="1" width="17" style="117" hidden="1" customWidth="1"/>
    <col min="2" max="2" width="22.5703125" style="117" hidden="1" customWidth="1"/>
    <col min="3" max="3" width="21.140625" style="117" hidden="1" customWidth="1"/>
    <col min="4" max="4" width="21.7109375" style="117" hidden="1" customWidth="1"/>
    <col min="5" max="5" width="7.42578125" style="105" customWidth="1"/>
    <col min="6" max="6" width="20.140625" style="114" customWidth="1"/>
    <col min="7" max="7" width="96.85546875" style="114" customWidth="1"/>
    <col min="8" max="15" width="26.85546875" style="114" customWidth="1"/>
    <col min="16" max="17" width="26.85546875" style="118" customWidth="1"/>
    <col min="18" max="18" width="27" style="118" customWidth="1"/>
    <col min="19" max="19" width="28.140625" style="118" customWidth="1"/>
    <col min="20" max="28" width="11.42578125" style="118"/>
    <col min="29" max="16384" width="11.42578125" style="117"/>
  </cols>
  <sheetData>
    <row r="1" spans="1:28" s="105" customFormat="1" ht="23.25">
      <c r="F1" s="249" t="s">
        <v>442</v>
      </c>
      <c r="G1" s="249"/>
      <c r="H1" s="250" t="s">
        <v>443</v>
      </c>
      <c r="I1" s="250" t="s">
        <v>444</v>
      </c>
      <c r="J1" s="250" t="s">
        <v>445</v>
      </c>
      <c r="K1" s="250" t="s">
        <v>446</v>
      </c>
      <c r="L1" s="250" t="s">
        <v>447</v>
      </c>
      <c r="M1" s="250" t="s">
        <v>448</v>
      </c>
      <c r="N1" s="250" t="s">
        <v>449</v>
      </c>
      <c r="O1" s="250" t="s">
        <v>450</v>
      </c>
      <c r="P1" s="250" t="s">
        <v>451</v>
      </c>
      <c r="Q1" s="250" t="s">
        <v>20</v>
      </c>
    </row>
    <row r="2" spans="1:28" s="105" customFormat="1" ht="23.25">
      <c r="F2" s="261"/>
    </row>
    <row r="3" spans="1:28" s="234" customFormat="1" ht="17.25" customHeight="1">
      <c r="C3" s="235"/>
      <c r="D3" s="235"/>
      <c r="E3" s="235"/>
      <c r="F3" s="106"/>
      <c r="G3" s="106"/>
      <c r="H3" s="107"/>
      <c r="I3" s="108"/>
      <c r="J3" s="108"/>
      <c r="K3" s="236"/>
      <c r="L3" s="236"/>
      <c r="M3" s="236"/>
      <c r="N3" s="236"/>
      <c r="O3" s="236"/>
      <c r="P3" s="262"/>
      <c r="Q3" s="262"/>
    </row>
    <row r="4" spans="1:28" s="234" customFormat="1" ht="35.25">
      <c r="E4" s="235"/>
      <c r="F4" s="69" t="s">
        <v>490</v>
      </c>
      <c r="G4" s="109"/>
      <c r="H4" s="109"/>
      <c r="I4" s="110"/>
      <c r="J4" s="237"/>
      <c r="K4" s="109"/>
      <c r="L4" s="109"/>
      <c r="M4" s="109"/>
      <c r="N4" s="109"/>
      <c r="O4" s="109"/>
      <c r="P4" s="109"/>
      <c r="Q4" s="109"/>
    </row>
    <row r="5" spans="1:28" s="234" customFormat="1" ht="6.75" customHeight="1">
      <c r="C5" s="235"/>
      <c r="D5" s="235"/>
      <c r="E5" s="235"/>
      <c r="F5" s="111"/>
      <c r="G5" s="109"/>
      <c r="H5" s="109"/>
      <c r="I5" s="112"/>
      <c r="J5" s="112"/>
      <c r="K5" s="109"/>
      <c r="L5" s="109"/>
      <c r="M5" s="109"/>
      <c r="N5" s="109"/>
      <c r="O5" s="109"/>
    </row>
    <row r="6" spans="1:28" s="234" customFormat="1" ht="19.5" customHeight="1">
      <c r="C6" s="235"/>
      <c r="D6" s="235"/>
      <c r="E6" s="235"/>
      <c r="F6" s="106"/>
      <c r="G6" s="106"/>
      <c r="H6" s="238"/>
      <c r="I6" s="239"/>
      <c r="J6" s="239"/>
      <c r="K6" s="236"/>
      <c r="L6" s="236"/>
      <c r="M6" s="236"/>
      <c r="N6" s="236"/>
      <c r="O6" s="236"/>
      <c r="P6" s="262"/>
      <c r="Q6" s="262"/>
    </row>
    <row r="7" spans="1:28" ht="15.75" customHeight="1">
      <c r="A7" s="118"/>
      <c r="B7" s="118"/>
      <c r="C7" s="118"/>
      <c r="D7" s="118"/>
      <c r="F7" s="9"/>
      <c r="G7" s="105"/>
      <c r="H7" s="105"/>
      <c r="I7" s="105"/>
      <c r="J7" s="105"/>
      <c r="K7" s="105"/>
      <c r="L7" s="105"/>
      <c r="M7" s="105"/>
      <c r="N7" s="105"/>
      <c r="O7" s="105"/>
    </row>
    <row r="8" spans="1:28" ht="34.5" hidden="1" customHeight="1">
      <c r="A8" s="118"/>
      <c r="B8" s="118"/>
      <c r="D8" s="118"/>
      <c r="F8" s="83" t="s">
        <v>414</v>
      </c>
      <c r="G8" s="240"/>
      <c r="H8" s="240"/>
      <c r="I8" s="240"/>
      <c r="J8" s="240"/>
      <c r="K8" s="240"/>
      <c r="L8" s="240"/>
      <c r="M8" s="240"/>
      <c r="N8" s="240"/>
      <c r="O8" s="240"/>
      <c r="P8" s="263"/>
      <c r="Q8" s="263"/>
    </row>
    <row r="9" spans="1:28" ht="21" hidden="1" customHeight="1">
      <c r="A9" s="118"/>
      <c r="B9" s="118"/>
      <c r="C9" s="118"/>
      <c r="D9" s="118"/>
      <c r="F9" s="264" t="s">
        <v>462</v>
      </c>
      <c r="G9" s="240"/>
      <c r="H9" s="240"/>
      <c r="I9" s="240"/>
      <c r="J9" s="240"/>
      <c r="K9" s="240"/>
      <c r="L9" s="240"/>
      <c r="M9" s="240"/>
      <c r="N9" s="240"/>
      <c r="O9" s="240"/>
      <c r="P9" s="263"/>
      <c r="Q9" s="263"/>
    </row>
    <row r="10" spans="1:28" ht="27.75" hidden="1" thickBot="1">
      <c r="A10" s="118"/>
      <c r="B10" s="118"/>
      <c r="C10" s="113" t="str">
        <f ca="1">RIGHT(CELL("nombrearchivo",$A$1),LEN(CELL("nombrearchivo",$A$1))-SEARCH("]",CELL("nombrearchivo",$A$1)))</f>
        <v>Tabla VI. Dolares</v>
      </c>
      <c r="D10" s="118"/>
      <c r="F10" s="265" t="s">
        <v>415</v>
      </c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28" ht="41.25" hidden="1" customHeight="1" thickTop="1">
      <c r="C11" s="552" t="str">
        <f ca="1">RIGHT(CELL("nombrearchivo",$A$1),LEN(CELL("nombrearchivo",$A$1))-SEARCH("]",CELL("nombrearchivo",$A$1)))</f>
        <v>Tabla VI. Dolares</v>
      </c>
      <c r="D11" s="553"/>
      <c r="F11" s="266"/>
      <c r="G11" s="267"/>
      <c r="H11" s="558" t="s">
        <v>453</v>
      </c>
      <c r="I11" s="560" t="str">
        <f>CONCATENATE("MOVIMIENTO POR TRANSACCIONES Y VARIACIONES DEL ",Menu!D3,"T",Menu!C3," ",Menu!E4, " (*)")</f>
        <v>MOVIMIENTO POR TRANSACCIONES Y VARIACIONES DEL T2018 (ENE - DIC) (*)</v>
      </c>
      <c r="J11" s="560"/>
      <c r="K11" s="560"/>
      <c r="L11" s="560"/>
      <c r="M11" s="560"/>
      <c r="N11" s="560"/>
      <c r="O11" s="558" t="s">
        <v>452</v>
      </c>
      <c r="P11" s="561"/>
      <c r="Q11" s="562"/>
    </row>
    <row r="12" spans="1:28" ht="69.75" hidden="1" customHeight="1">
      <c r="C12" s="554"/>
      <c r="D12" s="555"/>
      <c r="F12" s="268"/>
      <c r="G12" s="269"/>
      <c r="H12" s="559"/>
      <c r="I12" s="337" t="s">
        <v>413</v>
      </c>
      <c r="J12" s="567" t="str">
        <f>"ESTADO DE RESULTADOS "&amp;
"
Ganancia / Pérdida Neta del Ejercicio "&amp;$D$31&amp;"/  "&amp;$D$32&amp;"/"</f>
        <v>ESTADO DE RESULTADOS 
Ganancia / Pérdida Neta del Ejercicio 7/  8/</v>
      </c>
      <c r="K12" s="568"/>
      <c r="L12" s="569" t="s">
        <v>411</v>
      </c>
      <c r="M12" s="570"/>
      <c r="N12" s="571" t="str">
        <f>"OTRAS
 VARIACIONES "&amp;$D$36&amp;"/"</f>
        <v>OTRAS
 VARIACIONES 11/</v>
      </c>
      <c r="O12" s="559"/>
      <c r="P12" s="563"/>
      <c r="Q12" s="564"/>
    </row>
    <row r="13" spans="1:28" ht="60" hidden="1" customHeight="1" thickBot="1">
      <c r="C13" s="556"/>
      <c r="D13" s="557"/>
      <c r="F13" s="573"/>
      <c r="G13" s="574"/>
      <c r="H13" s="336" t="e">
        <f>+#REF!</f>
        <v>#REF!</v>
      </c>
      <c r="I13" s="270" t="s">
        <v>421</v>
      </c>
      <c r="J13" s="271" t="s">
        <v>56</v>
      </c>
      <c r="K13" s="272" t="str">
        <f>"Del cual, exclusiones 
para la
Balanza de Pagos "&amp;$D$33&amp;"/"</f>
        <v>Del cual, exclusiones 
para la
Balanza de Pagos 9/</v>
      </c>
      <c r="L13" s="273" t="str">
        <f>"Dividendos declarados "&amp;$D$35&amp;"/"</f>
        <v>Dividendos declarados 10/</v>
      </c>
      <c r="M13" s="274" t="s">
        <v>468</v>
      </c>
      <c r="N13" s="572"/>
      <c r="O13" s="336" t="e">
        <f>+#REF!</f>
        <v>#REF!</v>
      </c>
      <c r="P13" s="563"/>
      <c r="Q13" s="564"/>
    </row>
    <row r="14" spans="1:28" ht="57.75" hidden="1" thickTop="1" thickBot="1">
      <c r="A14" s="275" t="s">
        <v>408</v>
      </c>
      <c r="B14" s="276" t="s">
        <v>409</v>
      </c>
      <c r="C14" s="258" t="s">
        <v>3</v>
      </c>
      <c r="D14" s="259" t="s">
        <v>4</v>
      </c>
      <c r="F14" s="345" t="s">
        <v>406</v>
      </c>
      <c r="G14" s="342" t="s">
        <v>418</v>
      </c>
      <c r="H14" s="340" t="s">
        <v>396</v>
      </c>
      <c r="I14" s="340" t="s">
        <v>397</v>
      </c>
      <c r="J14" s="341" t="s">
        <v>398</v>
      </c>
      <c r="K14" s="342" t="s">
        <v>399</v>
      </c>
      <c r="L14" s="343" t="s">
        <v>400</v>
      </c>
      <c r="M14" s="344" t="s">
        <v>401</v>
      </c>
      <c r="N14" s="340" t="s">
        <v>402</v>
      </c>
      <c r="O14" s="346" t="s">
        <v>489</v>
      </c>
      <c r="P14" s="563"/>
      <c r="Q14" s="564"/>
    </row>
    <row r="15" spans="1:28" s="183" customFormat="1" ht="36" hidden="1" customHeight="1" thickBot="1">
      <c r="A15" s="243" t="e">
        <f>+#REF!+1</f>
        <v>#REF!</v>
      </c>
      <c r="B15" s="244" t="s">
        <v>430</v>
      </c>
      <c r="C15" s="277"/>
      <c r="D15" s="278" t="e">
        <f>CONCATENATE(A15,B15)</f>
        <v>#REF!</v>
      </c>
      <c r="E15" s="105"/>
      <c r="F15" s="338" t="s">
        <v>491</v>
      </c>
      <c r="G15" s="339" t="s">
        <v>492</v>
      </c>
      <c r="H15" s="95">
        <f>SUM(H16,H21)</f>
        <v>0</v>
      </c>
      <c r="I15" s="93">
        <f t="shared" ref="I15:O15" si="0">SUM(I16,I21)</f>
        <v>0</v>
      </c>
      <c r="J15" s="92">
        <f t="shared" si="0"/>
        <v>0</v>
      </c>
      <c r="K15" s="94">
        <f t="shared" si="0"/>
        <v>0</v>
      </c>
      <c r="L15" s="92">
        <f t="shared" si="0"/>
        <v>0</v>
      </c>
      <c r="M15" s="94">
        <f t="shared" si="0"/>
        <v>0</v>
      </c>
      <c r="N15" s="93">
        <f t="shared" si="0"/>
        <v>0</v>
      </c>
      <c r="O15" s="95">
        <f t="shared" si="0"/>
        <v>0</v>
      </c>
      <c r="P15" s="563"/>
      <c r="Q15" s="56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</row>
    <row r="16" spans="1:28" s="183" customFormat="1" ht="31.5" hidden="1" customHeight="1">
      <c r="A16" s="243" t="e">
        <f t="shared" ref="A16:A21" si="1">+A15</f>
        <v>#REF!</v>
      </c>
      <c r="B16" s="244" t="s">
        <v>431</v>
      </c>
      <c r="C16" s="279" t="s">
        <v>405</v>
      </c>
      <c r="D16" s="253" t="e">
        <f t="shared" ref="D16:D21" si="2">CONCATENATE(A16,B16)</f>
        <v>#REF!</v>
      </c>
      <c r="E16" s="105"/>
      <c r="F16" s="330" t="s">
        <v>493</v>
      </c>
      <c r="G16" s="331" t="s">
        <v>429</v>
      </c>
      <c r="H16" s="95">
        <f>SUM(H17:H20)</f>
        <v>0</v>
      </c>
      <c r="I16" s="93">
        <f t="shared" ref="I16:O16" si="3">SUM(I17:I20)</f>
        <v>0</v>
      </c>
      <c r="J16" s="92">
        <f t="shared" si="3"/>
        <v>0</v>
      </c>
      <c r="K16" s="94">
        <f t="shared" si="3"/>
        <v>0</v>
      </c>
      <c r="L16" s="92">
        <f t="shared" si="3"/>
        <v>0</v>
      </c>
      <c r="M16" s="94">
        <f t="shared" si="3"/>
        <v>0</v>
      </c>
      <c r="N16" s="93">
        <f t="shared" si="3"/>
        <v>0</v>
      </c>
      <c r="O16" s="95">
        <f t="shared" si="3"/>
        <v>0</v>
      </c>
      <c r="P16" s="563"/>
      <c r="Q16" s="56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</row>
    <row r="17" spans="1:28" s="183" customFormat="1" ht="45.75" hidden="1" customHeight="1">
      <c r="A17" s="243" t="e">
        <f t="shared" si="1"/>
        <v>#REF!</v>
      </c>
      <c r="B17" s="244" t="s">
        <v>438</v>
      </c>
      <c r="C17" s="280">
        <v>501</v>
      </c>
      <c r="D17" s="251" t="e">
        <f t="shared" si="2"/>
        <v>#REF!</v>
      </c>
      <c r="E17" s="105"/>
      <c r="F17" s="332" t="s">
        <v>494</v>
      </c>
      <c r="G17" s="333" t="s">
        <v>495</v>
      </c>
      <c r="H17" s="351"/>
      <c r="I17" s="408"/>
      <c r="J17" s="409"/>
      <c r="K17" s="410"/>
      <c r="L17" s="409"/>
      <c r="M17" s="410"/>
      <c r="N17" s="408"/>
      <c r="O17" s="357">
        <f>+H17+I17+J17-L17-M17+N17</f>
        <v>0</v>
      </c>
      <c r="P17" s="563"/>
      <c r="Q17" s="56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</row>
    <row r="18" spans="1:28" s="183" customFormat="1" ht="45.75" hidden="1" customHeight="1">
      <c r="A18" s="243" t="e">
        <f t="shared" si="1"/>
        <v>#REF!</v>
      </c>
      <c r="B18" s="244" t="s">
        <v>439</v>
      </c>
      <c r="C18" s="246">
        <v>501</v>
      </c>
      <c r="D18" s="252" t="e">
        <f t="shared" si="2"/>
        <v>#REF!</v>
      </c>
      <c r="E18" s="105"/>
      <c r="F18" s="260" t="s">
        <v>496</v>
      </c>
      <c r="G18" s="333" t="s">
        <v>497</v>
      </c>
      <c r="H18" s="350"/>
      <c r="I18" s="411"/>
      <c r="J18" s="412"/>
      <c r="K18" s="413"/>
      <c r="L18" s="412"/>
      <c r="M18" s="413"/>
      <c r="N18" s="411"/>
      <c r="O18" s="358">
        <f t="shared" ref="O18:O21" si="4">+H18+I18+J18-L18-M18+N18</f>
        <v>0</v>
      </c>
      <c r="P18" s="563"/>
      <c r="Q18" s="56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</row>
    <row r="19" spans="1:28" s="183" customFormat="1" ht="45.75" hidden="1" customHeight="1">
      <c r="A19" s="243" t="e">
        <f t="shared" si="1"/>
        <v>#REF!</v>
      </c>
      <c r="B19" s="244" t="s">
        <v>440</v>
      </c>
      <c r="C19" s="246">
        <v>501</v>
      </c>
      <c r="D19" s="252" t="e">
        <f t="shared" si="2"/>
        <v>#REF!</v>
      </c>
      <c r="E19" s="105"/>
      <c r="F19" s="260" t="s">
        <v>498</v>
      </c>
      <c r="G19" s="333" t="s">
        <v>499</v>
      </c>
      <c r="H19" s="350"/>
      <c r="I19" s="411"/>
      <c r="J19" s="412"/>
      <c r="K19" s="413"/>
      <c r="L19" s="412"/>
      <c r="M19" s="413"/>
      <c r="N19" s="411"/>
      <c r="O19" s="358">
        <f t="shared" si="4"/>
        <v>0</v>
      </c>
      <c r="P19" s="563"/>
      <c r="Q19" s="56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</row>
    <row r="20" spans="1:28" s="183" customFormat="1" ht="45.75" hidden="1" customHeight="1">
      <c r="A20" s="243" t="e">
        <f t="shared" si="1"/>
        <v>#REF!</v>
      </c>
      <c r="B20" s="244" t="s">
        <v>441</v>
      </c>
      <c r="C20" s="246">
        <v>501</v>
      </c>
      <c r="D20" s="252" t="e">
        <f t="shared" si="2"/>
        <v>#REF!</v>
      </c>
      <c r="E20" s="105"/>
      <c r="F20" s="260" t="s">
        <v>500</v>
      </c>
      <c r="G20" s="333" t="s">
        <v>501</v>
      </c>
      <c r="H20" s="350"/>
      <c r="I20" s="411"/>
      <c r="J20" s="412"/>
      <c r="K20" s="413"/>
      <c r="L20" s="412"/>
      <c r="M20" s="413"/>
      <c r="N20" s="411"/>
      <c r="O20" s="358">
        <f t="shared" si="4"/>
        <v>0</v>
      </c>
      <c r="P20" s="563"/>
      <c r="Q20" s="56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</row>
    <row r="21" spans="1:28" s="183" customFormat="1" ht="46.5" hidden="1" customHeight="1" thickBot="1">
      <c r="A21" s="281" t="e">
        <f t="shared" si="1"/>
        <v>#REF!</v>
      </c>
      <c r="B21" s="282" t="s">
        <v>432</v>
      </c>
      <c r="C21" s="277">
        <v>502</v>
      </c>
      <c r="D21" s="278" t="e">
        <f t="shared" si="2"/>
        <v>#REF!</v>
      </c>
      <c r="E21" s="105"/>
      <c r="F21" s="334" t="s">
        <v>502</v>
      </c>
      <c r="G21" s="335" t="s">
        <v>503</v>
      </c>
      <c r="H21" s="414"/>
      <c r="I21" s="415"/>
      <c r="J21" s="416"/>
      <c r="K21" s="417"/>
      <c r="L21" s="416"/>
      <c r="M21" s="417"/>
      <c r="N21" s="415"/>
      <c r="O21" s="359">
        <f t="shared" si="4"/>
        <v>0</v>
      </c>
      <c r="P21" s="565"/>
      <c r="Q21" s="566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</row>
    <row r="22" spans="1:28" ht="16.5" hidden="1" thickBot="1"/>
    <row r="23" spans="1:28" ht="27.75" hidden="1" customHeight="1" thickTop="1">
      <c r="F23" s="247" t="s">
        <v>417</v>
      </c>
      <c r="G23" s="283"/>
      <c r="H23" s="283"/>
      <c r="I23" s="283"/>
      <c r="J23" s="283"/>
      <c r="K23" s="283"/>
      <c r="L23" s="283"/>
      <c r="M23" s="283"/>
      <c r="N23" s="283"/>
      <c r="O23" s="283"/>
      <c r="P23" s="254"/>
      <c r="Q23" s="255"/>
    </row>
    <row r="24" spans="1:28" ht="33" hidden="1" customHeight="1">
      <c r="F24" s="284" t="s">
        <v>454</v>
      </c>
      <c r="G24" s="285"/>
      <c r="H24" s="286"/>
      <c r="I24" s="286"/>
      <c r="J24" s="286"/>
      <c r="K24" s="286"/>
      <c r="L24" s="286"/>
      <c r="M24" s="286"/>
      <c r="N24" s="286"/>
      <c r="O24" s="286"/>
      <c r="P24" s="256"/>
      <c r="Q24" s="257"/>
    </row>
    <row r="25" spans="1:28" ht="27.75" hidden="1" customHeight="1">
      <c r="D25" s="116">
        <v>1</v>
      </c>
      <c r="E25" s="242"/>
      <c r="F25" s="287" t="s">
        <v>504</v>
      </c>
      <c r="G25" s="288"/>
      <c r="H25" s="288"/>
      <c r="I25" s="288"/>
      <c r="J25" s="288"/>
      <c r="K25" s="288"/>
      <c r="L25" s="288"/>
      <c r="M25" s="288"/>
      <c r="N25" s="288"/>
      <c r="O25" s="288"/>
      <c r="P25" s="256"/>
      <c r="Q25" s="257"/>
    </row>
    <row r="26" spans="1:28" ht="27.75" hidden="1" customHeight="1">
      <c r="C26" s="241"/>
      <c r="D26" s="116">
        <f>COUNTA($D$25:D25)+1</f>
        <v>2</v>
      </c>
      <c r="F26" s="287" t="s">
        <v>505</v>
      </c>
      <c r="G26" s="115"/>
      <c r="H26" s="115"/>
      <c r="I26" s="115"/>
      <c r="J26" s="115"/>
      <c r="K26" s="115"/>
      <c r="L26" s="115"/>
      <c r="M26" s="115"/>
      <c r="N26" s="115"/>
      <c r="O26" s="115"/>
      <c r="P26" s="256"/>
      <c r="Q26" s="257"/>
    </row>
    <row r="27" spans="1:28" ht="27.75" hidden="1" customHeight="1">
      <c r="C27" s="241"/>
      <c r="D27" s="116">
        <f>COUNTA($D$25:D26)+1</f>
        <v>3</v>
      </c>
      <c r="F27" s="287" t="s">
        <v>506</v>
      </c>
      <c r="G27" s="115"/>
      <c r="H27" s="115"/>
      <c r="I27" s="115"/>
      <c r="J27" s="115"/>
      <c r="K27" s="115"/>
      <c r="L27" s="115"/>
      <c r="M27" s="115"/>
      <c r="N27" s="115"/>
      <c r="O27" s="115"/>
      <c r="P27" s="256"/>
      <c r="Q27" s="257"/>
    </row>
    <row r="28" spans="1:28" ht="27.75" hidden="1" customHeight="1">
      <c r="C28" s="241"/>
      <c r="D28" s="116">
        <f>COUNTA($D$25:D27)+1</f>
        <v>4</v>
      </c>
      <c r="F28" s="287" t="s">
        <v>507</v>
      </c>
      <c r="G28" s="115"/>
      <c r="H28" s="115"/>
      <c r="I28" s="115"/>
      <c r="J28" s="115"/>
      <c r="K28" s="115"/>
      <c r="L28" s="115"/>
      <c r="M28" s="115"/>
      <c r="N28" s="115"/>
      <c r="O28" s="115"/>
      <c r="P28" s="256"/>
      <c r="Q28" s="257"/>
    </row>
    <row r="29" spans="1:28" ht="27.75" hidden="1" customHeight="1">
      <c r="C29" s="241"/>
      <c r="D29" s="116">
        <f>COUNTA($D$25:D28)+1</f>
        <v>5</v>
      </c>
      <c r="F29" s="287" t="s">
        <v>508</v>
      </c>
      <c r="G29" s="115"/>
      <c r="H29" s="115"/>
      <c r="I29" s="115"/>
      <c r="J29" s="115"/>
      <c r="K29" s="115"/>
      <c r="L29" s="115"/>
      <c r="M29" s="115"/>
      <c r="N29" s="115"/>
      <c r="O29" s="115"/>
      <c r="P29" s="256"/>
      <c r="Q29" s="257"/>
    </row>
    <row r="30" spans="1:28" ht="27.75" hidden="1" customHeight="1">
      <c r="C30" s="241"/>
      <c r="D30" s="116">
        <f>COUNTA($D$25:D29)+1</f>
        <v>6</v>
      </c>
      <c r="F30" s="287" t="s">
        <v>509</v>
      </c>
      <c r="G30" s="115"/>
      <c r="H30" s="115"/>
      <c r="I30" s="115"/>
      <c r="J30" s="115"/>
      <c r="K30" s="115"/>
      <c r="L30" s="115"/>
      <c r="M30" s="115"/>
      <c r="N30" s="115"/>
      <c r="O30" s="115"/>
      <c r="P30" s="256"/>
      <c r="Q30" s="257"/>
    </row>
    <row r="31" spans="1:28" ht="27.75" hidden="1" customHeight="1">
      <c r="C31" s="241"/>
      <c r="D31" s="116">
        <f>COUNTA($D$25:D30)+1</f>
        <v>7</v>
      </c>
      <c r="F31" s="287" t="s">
        <v>510</v>
      </c>
      <c r="G31" s="115"/>
      <c r="H31" s="115"/>
      <c r="I31" s="115"/>
      <c r="J31" s="115"/>
      <c r="K31" s="115"/>
      <c r="L31" s="115"/>
      <c r="M31" s="115"/>
      <c r="N31" s="115"/>
      <c r="O31" s="115"/>
      <c r="P31" s="256"/>
      <c r="Q31" s="257"/>
    </row>
    <row r="32" spans="1:28" ht="27.75" hidden="1" customHeight="1">
      <c r="C32" s="241"/>
      <c r="D32" s="116">
        <f>COUNTA($D$25:D31)+1</f>
        <v>8</v>
      </c>
      <c r="F32" s="287" t="s">
        <v>511</v>
      </c>
      <c r="G32" s="115"/>
      <c r="H32" s="115"/>
      <c r="I32" s="115"/>
      <c r="J32" s="115"/>
      <c r="K32" s="115"/>
      <c r="L32" s="115"/>
      <c r="M32" s="115"/>
      <c r="N32" s="115"/>
      <c r="O32" s="115"/>
      <c r="P32" s="256"/>
      <c r="Q32" s="257"/>
    </row>
    <row r="33" spans="1:27" ht="27.75" hidden="1" customHeight="1">
      <c r="C33" s="241"/>
      <c r="D33" s="116">
        <f>COUNTA($D$25:D32)+1</f>
        <v>9</v>
      </c>
      <c r="F33" s="287" t="s">
        <v>512</v>
      </c>
      <c r="G33" s="115"/>
      <c r="H33" s="115"/>
      <c r="I33" s="115"/>
      <c r="J33" s="115"/>
      <c r="K33" s="115"/>
      <c r="L33" s="115"/>
      <c r="M33" s="115"/>
      <c r="N33" s="115"/>
      <c r="O33" s="115"/>
      <c r="P33" s="256"/>
      <c r="Q33" s="257"/>
    </row>
    <row r="34" spans="1:27" ht="27.75" hidden="1" customHeight="1">
      <c r="C34" s="241"/>
      <c r="D34" s="116"/>
      <c r="F34" s="287" t="s">
        <v>464</v>
      </c>
      <c r="G34" s="115"/>
      <c r="H34" s="115"/>
      <c r="I34" s="115"/>
      <c r="J34" s="115"/>
      <c r="K34" s="115"/>
      <c r="L34" s="115"/>
      <c r="M34" s="115"/>
      <c r="N34" s="115"/>
      <c r="O34" s="115"/>
      <c r="P34" s="256"/>
      <c r="Q34" s="257"/>
    </row>
    <row r="35" spans="1:27" ht="27.75" hidden="1" customHeight="1">
      <c r="C35" s="241"/>
      <c r="D35" s="116">
        <f>COUNTA($D$25:D33)+1</f>
        <v>10</v>
      </c>
      <c r="F35" s="287" t="s">
        <v>513</v>
      </c>
      <c r="G35" s="115"/>
      <c r="H35" s="115"/>
      <c r="I35" s="115"/>
      <c r="J35" s="115"/>
      <c r="K35" s="115"/>
      <c r="L35" s="115"/>
      <c r="M35" s="115"/>
      <c r="N35" s="115"/>
      <c r="O35" s="115"/>
      <c r="P35" s="256"/>
      <c r="Q35" s="257"/>
    </row>
    <row r="36" spans="1:27" ht="27.75" hidden="1" customHeight="1" thickBot="1">
      <c r="C36" s="241"/>
      <c r="D36" s="116">
        <f>COUNTA($D$25:D35)+1</f>
        <v>11</v>
      </c>
      <c r="F36" s="289" t="s">
        <v>514</v>
      </c>
      <c r="G36" s="290"/>
      <c r="H36" s="290"/>
      <c r="I36" s="290"/>
      <c r="J36" s="290"/>
      <c r="K36" s="290"/>
      <c r="L36" s="290"/>
      <c r="M36" s="290"/>
      <c r="N36" s="290"/>
      <c r="O36" s="290"/>
      <c r="P36" s="291"/>
      <c r="Q36" s="292"/>
    </row>
    <row r="37" spans="1:27" ht="16.5" hidden="1" thickTop="1"/>
    <row r="38" spans="1:27" hidden="1"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</row>
    <row r="39" spans="1:27" hidden="1">
      <c r="E39" s="242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62"/>
      <c r="Q39" s="262"/>
    </row>
    <row r="40" spans="1:27" s="118" customFormat="1"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</row>
    <row r="41" spans="1:27" ht="35.25" customHeight="1">
      <c r="A41" s="118"/>
      <c r="B41" s="118"/>
      <c r="C41" s="118"/>
      <c r="D41" s="118"/>
      <c r="F41" s="83" t="s">
        <v>419</v>
      </c>
      <c r="G41" s="240"/>
      <c r="H41" s="240"/>
      <c r="I41" s="240"/>
      <c r="J41" s="240"/>
      <c r="K41" s="240"/>
      <c r="L41" s="240"/>
      <c r="M41" s="240"/>
      <c r="N41" s="240"/>
      <c r="O41" s="240"/>
      <c r="P41" s="263"/>
      <c r="Q41" s="263"/>
    </row>
    <row r="42" spans="1:27" ht="45.75" customHeight="1" thickBot="1">
      <c r="A42" s="118"/>
      <c r="B42" s="118"/>
      <c r="C42" s="118"/>
      <c r="D42" s="118"/>
      <c r="F42" s="453" t="s">
        <v>550</v>
      </c>
      <c r="G42" s="425"/>
      <c r="H42" s="425"/>
      <c r="I42" s="425"/>
      <c r="J42" s="425"/>
      <c r="K42" s="425"/>
      <c r="L42" s="425"/>
      <c r="M42" s="425"/>
      <c r="N42" s="425"/>
      <c r="O42" s="425"/>
      <c r="P42" s="426"/>
      <c r="Q42" s="426"/>
    </row>
    <row r="43" spans="1:27" ht="38.25" customHeight="1" thickTop="1" thickBot="1">
      <c r="A43" s="118"/>
      <c r="B43" s="118"/>
      <c r="C43" s="118"/>
      <c r="D43" s="118"/>
      <c r="F43" s="265"/>
      <c r="G43" s="105"/>
      <c r="H43" s="105"/>
      <c r="I43" s="580" t="s">
        <v>415</v>
      </c>
      <c r="J43" s="581"/>
      <c r="K43" s="581"/>
      <c r="L43" s="581"/>
      <c r="M43" s="581"/>
      <c r="N43" s="581"/>
      <c r="O43" s="581"/>
      <c r="P43" s="582"/>
    </row>
    <row r="44" spans="1:27" ht="41.25" customHeight="1">
      <c r="C44" s="552" t="str">
        <f ca="1">RIGHT(CELL("nombrearchivo",$A$1),LEN(CELL("nombrearchivo",$A$1))-SEARCH("]",CELL("nombrearchivo",$A$1)))</f>
        <v>Tabla VI. Dolares</v>
      </c>
      <c r="D44" s="553"/>
      <c r="F44" s="295"/>
      <c r="G44" s="295"/>
      <c r="H44" s="296"/>
      <c r="I44" s="583" t="s">
        <v>515</v>
      </c>
      <c r="J44" s="577" t="str">
        <f>"MOVIMIENTO POR TRANSACCIONES Y VARIACIONES EN EL PATRIMONIO: " &amp;Menu!D3&amp;Menu!C3&amp;" " &amp; Menu!E4</f>
        <v>MOVIMIENTO POR TRANSACCIONES Y VARIACIONES EN EL PATRIMONIO: 2018 (ENE - DIC)</v>
      </c>
      <c r="K44" s="578"/>
      <c r="L44" s="578"/>
      <c r="M44" s="578"/>
      <c r="N44" s="578"/>
      <c r="O44" s="579"/>
      <c r="P44" s="583" t="s">
        <v>515</v>
      </c>
      <c r="Q44" s="431"/>
      <c r="AA44" s="105"/>
    </row>
    <row r="45" spans="1:27" ht="53.25" customHeight="1" thickBot="1">
      <c r="C45" s="554"/>
      <c r="D45" s="555"/>
      <c r="F45" s="295"/>
      <c r="G45" s="295"/>
      <c r="H45" s="296"/>
      <c r="I45" s="584"/>
      <c r="J45" s="297" t="s">
        <v>516</v>
      </c>
      <c r="K45" s="535" t="s">
        <v>517</v>
      </c>
      <c r="L45" s="536"/>
      <c r="M45" s="537" t="s">
        <v>411</v>
      </c>
      <c r="N45" s="538"/>
      <c r="O45" s="539" t="s">
        <v>518</v>
      </c>
      <c r="P45" s="584"/>
      <c r="Q45" s="432"/>
      <c r="AA45" s="105"/>
    </row>
    <row r="46" spans="1:27" ht="109.5" customHeight="1" thickTop="1" thickBot="1">
      <c r="C46" s="556"/>
      <c r="D46" s="557"/>
      <c r="F46" s="298"/>
      <c r="G46" s="299"/>
      <c r="H46" s="457" t="str">
        <f>"PORCENTAJE DE PARTICIPACIÓN ACCIONARIA INMEDIATA A FINES DE " &amp; Menu!F3&amp;" "&amp;ANUAL</f>
        <v>PORCENTAJE DE PARTICIPACIÓN ACCIONARIA INMEDIATA A FINES DE DICIEMBRE 2018</v>
      </c>
      <c r="I46" s="300" t="str">
        <f>"SALDO A FINES DE " &amp; Menu!F3&amp;" "&amp;ANUAL</f>
        <v>SALDO A FINES DE DICIEMBRE 2018</v>
      </c>
      <c r="J46" s="270" t="s">
        <v>421</v>
      </c>
      <c r="K46" s="301" t="s">
        <v>56</v>
      </c>
      <c r="L46" s="272" t="s">
        <v>519</v>
      </c>
      <c r="M46" s="273" t="s">
        <v>520</v>
      </c>
      <c r="N46" s="274" t="s">
        <v>521</v>
      </c>
      <c r="O46" s="540"/>
      <c r="P46" s="300" t="str">
        <f>"SALDO A FINES DE " &amp; Menu!E3&amp;" "&amp;ANUAL</f>
        <v>SALDO A FINES DE DICIEMBRE 2018</v>
      </c>
      <c r="Q46" s="458" t="str">
        <f>"PORCENTAJE DE PARTICIPACIÓN ACCIONARIA INMEDIATA A FINES DE " &amp; Menu!E3&amp;" "&amp;ANUAL</f>
        <v>PORCENTAJE DE PARTICIPACIÓN ACCIONARIA INMEDIATA A FINES DE DICIEMBRE 2018</v>
      </c>
      <c r="AA46" s="105"/>
    </row>
    <row r="47" spans="1:27" ht="45.75" customHeight="1" thickBot="1">
      <c r="A47" s="275" t="s">
        <v>408</v>
      </c>
      <c r="B47" s="276" t="s">
        <v>409</v>
      </c>
      <c r="C47" s="258" t="s">
        <v>3</v>
      </c>
      <c r="D47" s="259" t="s">
        <v>4</v>
      </c>
      <c r="F47" s="302" t="s">
        <v>406</v>
      </c>
      <c r="G47" s="303" t="s">
        <v>420</v>
      </c>
      <c r="H47" s="304" t="s">
        <v>396</v>
      </c>
      <c r="I47" s="305" t="s">
        <v>397</v>
      </c>
      <c r="J47" s="305" t="s">
        <v>398</v>
      </c>
      <c r="K47" s="306" t="s">
        <v>399</v>
      </c>
      <c r="L47" s="307" t="s">
        <v>400</v>
      </c>
      <c r="M47" s="308" t="s">
        <v>401</v>
      </c>
      <c r="N47" s="309" t="s">
        <v>402</v>
      </c>
      <c r="O47" s="305" t="s">
        <v>412</v>
      </c>
      <c r="P47" s="310" t="s">
        <v>488</v>
      </c>
      <c r="Q47" s="311" t="s">
        <v>416</v>
      </c>
      <c r="AA47" s="105"/>
    </row>
    <row r="48" spans="1:27" s="316" customFormat="1" ht="42" customHeight="1" thickBot="1">
      <c r="A48" s="243" t="e">
        <f>+A21+1</f>
        <v>#REF!</v>
      </c>
      <c r="B48" s="244" t="s">
        <v>430</v>
      </c>
      <c r="C48" s="277"/>
      <c r="D48" s="312" t="e">
        <f t="shared" ref="D48:D54" si="5">CONCATENATE(A48,B48)</f>
        <v>#REF!</v>
      </c>
      <c r="E48" s="313"/>
      <c r="F48" s="314" t="s">
        <v>522</v>
      </c>
      <c r="G48" s="315" t="s">
        <v>523</v>
      </c>
      <c r="H48" s="327">
        <f>SUM(H49,H54,H55)</f>
        <v>0</v>
      </c>
      <c r="I48" s="466">
        <f>+'Tabla VI. Soles'!I48*TCambioSalida!$E$7</f>
        <v>0</v>
      </c>
      <c r="J48" s="352">
        <f>SUM(J49,J54,J55)</f>
        <v>0</v>
      </c>
      <c r="K48" s="467">
        <f>+'Tabla VI. Soles'!K48*TCambioSalida!$F$8</f>
        <v>0</v>
      </c>
      <c r="L48" s="468">
        <f>+'Tabla VI. Soles'!L48*TCambioSalida!$F$8</f>
        <v>0</v>
      </c>
      <c r="M48" s="469">
        <f>+'Tabla VI. Soles'!M48*TCambioSalida!$F$8</f>
        <v>0</v>
      </c>
      <c r="N48" s="468">
        <f>+'Tabla VI. Soles'!N48*TCambioSalida!$F$8</f>
        <v>0</v>
      </c>
      <c r="O48" s="470">
        <f>+P48-(I48+J48+K48-M48-N48)</f>
        <v>0</v>
      </c>
      <c r="P48" s="326">
        <f>+'Tabla VI. Soles'!P48*TCambioSalida!$F$7</f>
        <v>0</v>
      </c>
      <c r="Q48" s="327">
        <f>SUM(Q49,Q54,Q55)</f>
        <v>0</v>
      </c>
      <c r="R48" s="454"/>
      <c r="S48" s="419"/>
      <c r="T48" s="419"/>
      <c r="AA48" s="313"/>
    </row>
    <row r="49" spans="1:27" s="183" customFormat="1" ht="42" customHeight="1">
      <c r="A49" s="243" t="e">
        <f t="shared" ref="A49:A55" si="6">+A48</f>
        <v>#REF!</v>
      </c>
      <c r="B49" s="244" t="s">
        <v>431</v>
      </c>
      <c r="C49" s="279" t="s">
        <v>405</v>
      </c>
      <c r="D49" s="253" t="e">
        <f t="shared" si="5"/>
        <v>#REF!</v>
      </c>
      <c r="E49" s="105"/>
      <c r="F49" s="314" t="s">
        <v>524</v>
      </c>
      <c r="G49" s="317" t="s">
        <v>486</v>
      </c>
      <c r="H49" s="328">
        <f>SUM(H50:H53)</f>
        <v>0</v>
      </c>
      <c r="I49" s="326">
        <f>SUM(I50:I53)</f>
        <v>0</v>
      </c>
      <c r="J49" s="326">
        <f>SUM(J50:J53)</f>
        <v>0</v>
      </c>
      <c r="K49" s="544" t="s">
        <v>457</v>
      </c>
      <c r="L49" s="545"/>
      <c r="M49" s="545"/>
      <c r="N49" s="545"/>
      <c r="O49" s="546"/>
      <c r="P49" s="326">
        <f>SUM(P50:P53)</f>
        <v>0</v>
      </c>
      <c r="Q49" s="329">
        <f>SUM(Q50:Q53)</f>
        <v>0</v>
      </c>
      <c r="R49" s="420"/>
      <c r="S49" s="420"/>
      <c r="T49" s="420"/>
      <c r="AA49" s="105"/>
    </row>
    <row r="50" spans="1:27" s="183" customFormat="1" ht="42" customHeight="1">
      <c r="A50" s="243" t="e">
        <f t="shared" si="6"/>
        <v>#REF!</v>
      </c>
      <c r="B50" s="244" t="s">
        <v>438</v>
      </c>
      <c r="C50" s="280">
        <v>501</v>
      </c>
      <c r="D50" s="251" t="e">
        <f t="shared" si="5"/>
        <v>#REF!</v>
      </c>
      <c r="E50" s="105"/>
      <c r="F50" s="245" t="s">
        <v>525</v>
      </c>
      <c r="G50" s="318" t="s">
        <v>526</v>
      </c>
      <c r="H50" s="461">
        <f>'Tabla VI. Soles'!H50</f>
        <v>0</v>
      </c>
      <c r="I50" s="353">
        <f>(+H50/100)*$I$48</f>
        <v>0</v>
      </c>
      <c r="J50" s="471">
        <f>+'Tabla VI. Soles'!J50*TCambioSalida!$F$8</f>
        <v>0</v>
      </c>
      <c r="K50" s="531"/>
      <c r="L50" s="547"/>
      <c r="M50" s="547"/>
      <c r="N50" s="547"/>
      <c r="O50" s="532"/>
      <c r="P50" s="353">
        <f>+Q50/100*$P$48</f>
        <v>0</v>
      </c>
      <c r="Q50" s="475">
        <f>'Tabla VI. Soles'!Q50</f>
        <v>0</v>
      </c>
      <c r="AA50" s="105"/>
    </row>
    <row r="51" spans="1:27" s="183" customFormat="1" ht="42" customHeight="1">
      <c r="A51" s="243" t="e">
        <f t="shared" si="6"/>
        <v>#REF!</v>
      </c>
      <c r="B51" s="244" t="s">
        <v>439</v>
      </c>
      <c r="C51" s="246">
        <v>501</v>
      </c>
      <c r="D51" s="252" t="e">
        <f t="shared" si="5"/>
        <v>#REF!</v>
      </c>
      <c r="E51" s="105"/>
      <c r="F51" s="248" t="s">
        <v>527</v>
      </c>
      <c r="G51" s="319" t="s">
        <v>528</v>
      </c>
      <c r="H51" s="462">
        <f>'Tabla VI. Soles'!H51</f>
        <v>0</v>
      </c>
      <c r="I51" s="354">
        <f>(+H51/100)*$I$48</f>
        <v>0</v>
      </c>
      <c r="J51" s="472">
        <f>+'Tabla VI. Soles'!J51*TCambioSalida!$F$8</f>
        <v>0</v>
      </c>
      <c r="K51" s="531"/>
      <c r="L51" s="547"/>
      <c r="M51" s="547"/>
      <c r="N51" s="547"/>
      <c r="O51" s="532"/>
      <c r="P51" s="354">
        <f>+Q51/100*$P$48</f>
        <v>0</v>
      </c>
      <c r="Q51" s="476">
        <f>'Tabla VI. Soles'!Q51</f>
        <v>0</v>
      </c>
      <c r="AA51" s="320"/>
    </row>
    <row r="52" spans="1:27" s="183" customFormat="1" ht="42" customHeight="1">
      <c r="A52" s="243" t="e">
        <f t="shared" si="6"/>
        <v>#REF!</v>
      </c>
      <c r="B52" s="244" t="s">
        <v>440</v>
      </c>
      <c r="C52" s="246">
        <v>501</v>
      </c>
      <c r="D52" s="252" t="e">
        <f t="shared" si="5"/>
        <v>#REF!</v>
      </c>
      <c r="E52" s="105"/>
      <c r="F52" s="248" t="s">
        <v>529</v>
      </c>
      <c r="G52" s="319" t="s">
        <v>530</v>
      </c>
      <c r="H52" s="462">
        <f>'Tabla VI. Soles'!H52</f>
        <v>0</v>
      </c>
      <c r="I52" s="354">
        <f>(+H52/100)*$I$48</f>
        <v>0</v>
      </c>
      <c r="J52" s="472">
        <f>+'Tabla VI. Soles'!J52*TCambioSalida!$F$8</f>
        <v>0</v>
      </c>
      <c r="K52" s="531"/>
      <c r="L52" s="547"/>
      <c r="M52" s="547"/>
      <c r="N52" s="547"/>
      <c r="O52" s="532"/>
      <c r="P52" s="354">
        <f>+Q52/100*$P$48</f>
        <v>0</v>
      </c>
      <c r="Q52" s="476">
        <f>'Tabla VI. Soles'!Q52</f>
        <v>0</v>
      </c>
      <c r="AA52" s="320"/>
    </row>
    <row r="53" spans="1:27" s="183" customFormat="1" ht="42" customHeight="1">
      <c r="A53" s="243" t="e">
        <f t="shared" si="6"/>
        <v>#REF!</v>
      </c>
      <c r="B53" s="244" t="s">
        <v>441</v>
      </c>
      <c r="C53" s="246">
        <v>501</v>
      </c>
      <c r="D53" s="252" t="e">
        <f t="shared" si="5"/>
        <v>#REF!</v>
      </c>
      <c r="E53" s="105"/>
      <c r="F53" s="248" t="s">
        <v>531</v>
      </c>
      <c r="G53" s="319" t="s">
        <v>532</v>
      </c>
      <c r="H53" s="463">
        <f>'Tabla VI. Soles'!H53</f>
        <v>0</v>
      </c>
      <c r="I53" s="353">
        <f>(+H53/100)*$I$48</f>
        <v>0</v>
      </c>
      <c r="J53" s="471">
        <f>+'Tabla VI. Soles'!J53*TCambioSalida!$F$8</f>
        <v>0</v>
      </c>
      <c r="K53" s="531"/>
      <c r="L53" s="547"/>
      <c r="M53" s="547"/>
      <c r="N53" s="547"/>
      <c r="O53" s="532"/>
      <c r="P53" s="353">
        <f>+Q53/100*$P$48</f>
        <v>0</v>
      </c>
      <c r="Q53" s="477">
        <f>'Tabla VI. Soles'!Q53</f>
        <v>0</v>
      </c>
      <c r="AA53" s="320"/>
    </row>
    <row r="54" spans="1:27" s="183" customFormat="1" ht="42" customHeight="1">
      <c r="A54" s="281" t="e">
        <f t="shared" si="6"/>
        <v>#REF!</v>
      </c>
      <c r="B54" s="282" t="s">
        <v>432</v>
      </c>
      <c r="C54" s="279">
        <v>502</v>
      </c>
      <c r="D54" s="253" t="e">
        <f t="shared" si="5"/>
        <v>#REF!</v>
      </c>
      <c r="E54" s="105"/>
      <c r="F54" s="321" t="s">
        <v>533</v>
      </c>
      <c r="G54" s="322" t="s">
        <v>534</v>
      </c>
      <c r="H54" s="464">
        <f>'Tabla VI. Soles'!H54</f>
        <v>0</v>
      </c>
      <c r="I54" s="355">
        <f>(+H54/100)*$I$48</f>
        <v>0</v>
      </c>
      <c r="J54" s="473">
        <f>+'Tabla VI. Soles'!J54*TCambioSalida!$F$8</f>
        <v>0</v>
      </c>
      <c r="K54" s="531"/>
      <c r="L54" s="547"/>
      <c r="M54" s="547"/>
      <c r="N54" s="547"/>
      <c r="O54" s="532"/>
      <c r="P54" s="355">
        <f>+Q54/100*$P$48</f>
        <v>0</v>
      </c>
      <c r="Q54" s="478">
        <f>'Tabla VI. Soles'!Q54</f>
        <v>0</v>
      </c>
      <c r="AA54" s="105"/>
    </row>
    <row r="55" spans="1:27" s="183" customFormat="1" ht="42" customHeight="1" thickBot="1">
      <c r="A55" s="281" t="e">
        <f t="shared" si="6"/>
        <v>#REF!</v>
      </c>
      <c r="B55" s="282" t="s">
        <v>437</v>
      </c>
      <c r="C55" s="279" t="s">
        <v>405</v>
      </c>
      <c r="D55" s="253" t="e">
        <f>CONCATENATE(A55,B55)</f>
        <v>#REF!</v>
      </c>
      <c r="E55" s="323"/>
      <c r="F55" s="324" t="s">
        <v>535</v>
      </c>
      <c r="G55" s="325" t="s">
        <v>536</v>
      </c>
      <c r="H55" s="465">
        <f>'Tabla VI. Soles'!H55</f>
        <v>0</v>
      </c>
      <c r="I55" s="356">
        <f>+I48-I49-I54</f>
        <v>0</v>
      </c>
      <c r="J55" s="474">
        <f>+'Tabla VI. Soles'!J55*TCambioSalida!$F$8</f>
        <v>0</v>
      </c>
      <c r="K55" s="533"/>
      <c r="L55" s="548"/>
      <c r="M55" s="548"/>
      <c r="N55" s="548"/>
      <c r="O55" s="534"/>
      <c r="P55" s="356">
        <f>+P48-P49-P54</f>
        <v>0</v>
      </c>
      <c r="Q55" s="479">
        <f>'Tabla VI. Soles'!Q55</f>
        <v>0</v>
      </c>
      <c r="AA55" s="105"/>
    </row>
    <row r="56" spans="1:27" ht="13.5" customHeight="1" thickTop="1">
      <c r="A56" s="243"/>
      <c r="B56" s="244"/>
    </row>
    <row r="57" spans="1:27">
      <c r="O57" s="451"/>
    </row>
  </sheetData>
  <sheetProtection algorithmName="SHA-512" hashValue="s1DoDRkfAkyJSYOEXY/GlLTYSwdAIzFU97Z7mZj8wGSdtEB0+LVZLo0TX+9yvId2XKo8IBeexuYmopNXxdJmFg==" saltValue="57GVqCP7AZa2MTbyY+wbmQ==" spinCount="100000" sheet="1" objects="1" scenarios="1"/>
  <mergeCells count="18">
    <mergeCell ref="C44:D46"/>
    <mergeCell ref="F13:G13"/>
    <mergeCell ref="J12:K12"/>
    <mergeCell ref="L12:M12"/>
    <mergeCell ref="N12:N13"/>
    <mergeCell ref="H11:H12"/>
    <mergeCell ref="C11:D13"/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</mergeCells>
  <phoneticPr fontId="0" type="noConversion"/>
  <printOptions horizontalCentered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9" tint="-0.499984740745262"/>
  </sheetPr>
  <dimension ref="A1:S40"/>
  <sheetViews>
    <sheetView topLeftCell="C4" zoomScale="80" zoomScaleNormal="80" workbookViewId="0">
      <pane xSplit="1" topLeftCell="D1" activePane="topRight" state="frozen"/>
      <selection activeCell="C2" sqref="C2"/>
      <selection pane="topRight" activeCell="E7" sqref="E7"/>
    </sheetView>
  </sheetViews>
  <sheetFormatPr baseColWidth="10" defaultRowHeight="12.75"/>
  <cols>
    <col min="1" max="1" width="11.42578125" style="63"/>
    <col min="2" max="2" width="20.140625" style="63" customWidth="1"/>
    <col min="3" max="3" width="4.5703125" style="63" customWidth="1"/>
    <col min="4" max="4" width="66.140625" style="11" customWidth="1"/>
    <col min="5" max="6" width="17" customWidth="1"/>
    <col min="7" max="19" width="11.42578125" style="37"/>
  </cols>
  <sheetData>
    <row r="1" spans="1:19" ht="14.25" customHeight="1">
      <c r="D1" s="72"/>
      <c r="E1" s="73"/>
      <c r="F1" s="74"/>
    </row>
    <row r="2" spans="1:19" ht="15" customHeight="1">
      <c r="D2" s="77"/>
      <c r="E2" s="78"/>
      <c r="F2" s="78"/>
    </row>
    <row r="3" spans="1:19" ht="30">
      <c r="B3" s="66" t="str">
        <f ca="1">RIGHT(CELL("nombrearchivo",A1),LEN(CELL("nombrearchivo",A1))-SEARCH("]",CELL("nombrearchivo",A1)))</f>
        <v>TCambioSalida</v>
      </c>
      <c r="C3" s="64"/>
      <c r="D3" s="382" t="s">
        <v>458</v>
      </c>
      <c r="E3" s="383"/>
      <c r="F3" s="383"/>
    </row>
    <row r="4" spans="1:19" ht="15" customHeight="1">
      <c r="C4" s="64"/>
      <c r="D4" s="75"/>
      <c r="E4" s="76"/>
      <c r="F4" s="76"/>
    </row>
    <row r="5" spans="1:19" s="37" customFormat="1" ht="30" customHeight="1" thickBot="1">
      <c r="A5" s="63"/>
      <c r="B5" s="63"/>
      <c r="C5" s="63"/>
      <c r="D5" s="585" t="s">
        <v>461</v>
      </c>
      <c r="E5" s="585"/>
      <c r="F5" s="585"/>
    </row>
    <row r="6" spans="1:19" s="37" customFormat="1" ht="30.75" customHeight="1" thickTop="1" thickBot="1">
      <c r="A6" s="63"/>
      <c r="B6" s="63"/>
      <c r="C6" s="63"/>
      <c r="D6" s="374"/>
      <c r="E6" s="372">
        <v>2017</v>
      </c>
      <c r="F6" s="372">
        <v>2018</v>
      </c>
    </row>
    <row r="7" spans="1:19" s="45" customFormat="1" ht="33" customHeight="1" thickTop="1">
      <c r="A7" s="65"/>
      <c r="B7" s="65"/>
      <c r="C7" s="65"/>
      <c r="D7" s="375" t="s">
        <v>480</v>
      </c>
      <c r="E7" s="378">
        <v>0.29568302779420458</v>
      </c>
      <c r="F7" s="378">
        <v>0.29638411381149971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s="45" customFormat="1" ht="33" customHeight="1" thickBot="1">
      <c r="A8" s="65"/>
      <c r="B8" s="63"/>
      <c r="C8" s="65"/>
      <c r="D8" s="376" t="s">
        <v>481</v>
      </c>
      <c r="E8" s="485"/>
      <c r="F8" s="377">
        <v>0.30427506465845122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19" ht="13.5" thickTop="1">
      <c r="D9" s="38"/>
      <c r="E9" s="37"/>
      <c r="F9" s="37"/>
    </row>
    <row r="10" spans="1:19" ht="15" customHeight="1">
      <c r="D10" s="77"/>
      <c r="E10" s="78"/>
      <c r="F10" s="78"/>
    </row>
    <row r="11" spans="1:19" ht="30">
      <c r="B11" s="37"/>
      <c r="C11" s="64"/>
      <c r="D11" s="382" t="s">
        <v>459</v>
      </c>
      <c r="E11" s="383"/>
      <c r="F11" s="383"/>
    </row>
    <row r="12" spans="1:19" ht="15" customHeight="1">
      <c r="C12" s="64"/>
      <c r="D12" s="75"/>
      <c r="E12" s="76"/>
      <c r="F12" s="76"/>
    </row>
    <row r="13" spans="1:19" s="37" customFormat="1" ht="30" customHeight="1" thickBot="1">
      <c r="A13" s="63"/>
      <c r="B13" s="63"/>
      <c r="C13" s="63"/>
      <c r="D13" s="585" t="s">
        <v>545</v>
      </c>
      <c r="E13" s="585"/>
      <c r="F13" s="585"/>
    </row>
    <row r="14" spans="1:19" s="37" customFormat="1" ht="30.75" customHeight="1" thickTop="1" thickBot="1">
      <c r="A14" s="63"/>
      <c r="B14" s="63"/>
      <c r="C14" s="63"/>
      <c r="D14" s="91"/>
      <c r="E14" s="455">
        <f>+E6</f>
        <v>2017</v>
      </c>
      <c r="F14" s="372">
        <f>+F6</f>
        <v>2018</v>
      </c>
    </row>
    <row r="15" spans="1:19" s="45" customFormat="1" ht="33" customHeight="1" thickTop="1">
      <c r="A15" s="65"/>
      <c r="B15" s="65"/>
      <c r="C15" s="65"/>
      <c r="D15" s="375" t="str">
        <f>+$D$7</f>
        <v xml:space="preserve">  1. TIPO DE CAMBIO DE FIN DE PERIODO (PARA SALDOS)</v>
      </c>
      <c r="E15" s="378">
        <v>1.1513897102306327</v>
      </c>
      <c r="F15" s="378">
        <v>1.1448200948429164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s="45" customFormat="1" ht="33" customHeight="1" thickBot="1">
      <c r="A16" s="65"/>
      <c r="B16" s="63"/>
      <c r="C16" s="65"/>
      <c r="D16" s="376" t="str">
        <f>+$D$8</f>
        <v xml:space="preserve">  2. TIPO DE  CAMBIO PROMEDIO (PARA FLUJOS)</v>
      </c>
      <c r="E16" s="485"/>
      <c r="F16" s="377">
        <v>1.1877545296717666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13.5" thickTop="1">
      <c r="D17" s="38"/>
      <c r="E17" s="37"/>
      <c r="F17" s="37"/>
    </row>
    <row r="18" spans="1:19" ht="15" customHeight="1">
      <c r="D18" s="77"/>
      <c r="E18" s="78"/>
      <c r="F18" s="78"/>
    </row>
    <row r="19" spans="1:19" ht="30">
      <c r="B19" s="37"/>
      <c r="C19" s="64"/>
      <c r="D19" s="382" t="s">
        <v>460</v>
      </c>
      <c r="E19" s="383"/>
      <c r="F19" s="383"/>
    </row>
    <row r="20" spans="1:19" ht="15" customHeight="1">
      <c r="C20" s="64"/>
      <c r="D20" s="75"/>
      <c r="E20" s="76"/>
      <c r="F20" s="76"/>
    </row>
    <row r="21" spans="1:19" s="37" customFormat="1" ht="30" customHeight="1" thickBot="1">
      <c r="A21" s="63"/>
      <c r="B21" s="63"/>
      <c r="C21" s="63"/>
      <c r="D21" s="585" t="s">
        <v>546</v>
      </c>
      <c r="E21" s="585"/>
      <c r="F21" s="585"/>
    </row>
    <row r="22" spans="1:19" s="37" customFormat="1" ht="30.75" customHeight="1" thickTop="1" thickBot="1">
      <c r="A22" s="63"/>
      <c r="B22" s="63"/>
      <c r="C22" s="63"/>
      <c r="D22" s="91"/>
      <c r="E22" s="373">
        <f>+E6</f>
        <v>2017</v>
      </c>
      <c r="F22" s="372">
        <f>+F6</f>
        <v>2018</v>
      </c>
    </row>
    <row r="23" spans="1:19" s="45" customFormat="1" ht="33" customHeight="1" thickTop="1">
      <c r="A23" s="65"/>
      <c r="B23" s="65"/>
      <c r="C23" s="65"/>
      <c r="D23" s="375" t="str">
        <f>+$D$7</f>
        <v xml:space="preserve">  1. TIPO DE CAMBIO DE FIN DE PERIODO (PARA SALDOS)</v>
      </c>
      <c r="E23" s="379">
        <v>8.5088704908338267E-3</v>
      </c>
      <c r="F23" s="380">
        <v>9.0471250740960275E-3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s="45" customFormat="1" ht="33" customHeight="1" thickBot="1">
      <c r="A24" s="65"/>
      <c r="B24" s="63"/>
      <c r="C24" s="65"/>
      <c r="D24" s="376" t="str">
        <f>+$D$8</f>
        <v xml:space="preserve">  2. TIPO DE  CAMBIO PROMEDIO (PARA FLUJOS)</v>
      </c>
      <c r="E24" s="485"/>
      <c r="F24" s="381">
        <v>9.1565302371647388E-3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s="37" customFormat="1" ht="13.5" thickTop="1">
      <c r="A25" s="63"/>
      <c r="B25" s="63"/>
      <c r="C25" s="63"/>
      <c r="D25" s="38"/>
    </row>
    <row r="26" spans="1:19" s="37" customFormat="1">
      <c r="A26" s="63"/>
      <c r="B26" s="63"/>
      <c r="C26" s="63"/>
      <c r="D26" s="38"/>
    </row>
    <row r="27" spans="1:19" s="37" customFormat="1">
      <c r="A27" s="63"/>
      <c r="B27" s="63"/>
      <c r="C27" s="63"/>
      <c r="D27" s="38"/>
    </row>
    <row r="28" spans="1:19" s="37" customFormat="1">
      <c r="A28" s="63"/>
      <c r="B28" s="63"/>
      <c r="C28" s="63"/>
      <c r="D28" s="38"/>
    </row>
    <row r="29" spans="1:19" s="37" customFormat="1">
      <c r="A29" s="63"/>
      <c r="B29" s="63"/>
      <c r="C29" s="63"/>
      <c r="D29" s="38"/>
    </row>
    <row r="30" spans="1:19" s="37" customFormat="1">
      <c r="A30" s="63"/>
      <c r="B30" s="63"/>
      <c r="C30" s="63"/>
      <c r="D30" s="38"/>
    </row>
    <row r="31" spans="1:19" s="37" customFormat="1">
      <c r="A31" s="63"/>
      <c r="B31" s="63"/>
      <c r="C31" s="63"/>
      <c r="D31" s="38"/>
    </row>
    <row r="32" spans="1:19" s="37" customFormat="1">
      <c r="A32" s="63"/>
      <c r="B32" s="63"/>
      <c r="C32" s="63"/>
      <c r="D32" s="38"/>
    </row>
    <row r="33" spans="1:4" s="37" customFormat="1">
      <c r="A33" s="63"/>
      <c r="B33" s="63"/>
      <c r="C33" s="63"/>
      <c r="D33" s="38"/>
    </row>
    <row r="34" spans="1:4" s="37" customFormat="1">
      <c r="A34" s="63"/>
      <c r="B34" s="63"/>
      <c r="C34" s="63"/>
      <c r="D34" s="38"/>
    </row>
    <row r="35" spans="1:4" s="37" customFormat="1">
      <c r="A35" s="63"/>
      <c r="B35" s="63"/>
      <c r="C35" s="63"/>
      <c r="D35" s="38"/>
    </row>
    <row r="36" spans="1:4" s="37" customFormat="1">
      <c r="A36" s="63"/>
      <c r="B36" s="63"/>
      <c r="C36" s="63"/>
      <c r="D36" s="38"/>
    </row>
    <row r="37" spans="1:4" s="37" customFormat="1">
      <c r="A37" s="63"/>
      <c r="B37" s="63"/>
      <c r="C37" s="63"/>
      <c r="D37" s="38"/>
    </row>
    <row r="38" spans="1:4" s="37" customFormat="1">
      <c r="A38" s="63"/>
      <c r="B38" s="63"/>
      <c r="C38" s="63"/>
      <c r="D38" s="38"/>
    </row>
    <row r="39" spans="1:4" s="37" customFormat="1">
      <c r="A39" s="63"/>
      <c r="B39" s="63"/>
      <c r="C39" s="63"/>
      <c r="D39" s="38"/>
    </row>
    <row r="40" spans="1:4" s="37" customFormat="1">
      <c r="A40" s="63"/>
      <c r="B40" s="63"/>
      <c r="C40" s="63"/>
      <c r="D40" s="38"/>
    </row>
  </sheetData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499984740745262"/>
  </sheetPr>
  <dimension ref="B1:W166"/>
  <sheetViews>
    <sheetView zoomScale="115" zoomScaleNormal="115" workbookViewId="0">
      <selection activeCell="G3" sqref="G3"/>
    </sheetView>
  </sheetViews>
  <sheetFormatPr baseColWidth="10" defaultRowHeight="15.7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855468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>
      <c r="C1" s="2" t="s">
        <v>59</v>
      </c>
      <c r="J1" s="42" t="s">
        <v>60</v>
      </c>
      <c r="N1" s="50" t="s">
        <v>8</v>
      </c>
      <c r="O1" s="586" t="s">
        <v>5</v>
      </c>
      <c r="P1" s="586"/>
      <c r="Q1" s="587"/>
      <c r="R1" s="586" t="s">
        <v>6</v>
      </c>
      <c r="S1" s="586"/>
      <c r="T1" s="587"/>
      <c r="U1" s="58" t="s">
        <v>22</v>
      </c>
    </row>
    <row r="2" spans="2:21" ht="27.75" customHeight="1">
      <c r="B2" s="6"/>
      <c r="C2" s="4" t="s">
        <v>393</v>
      </c>
      <c r="D2" s="4" t="s">
        <v>469</v>
      </c>
      <c r="E2" s="4" t="s">
        <v>403</v>
      </c>
      <c r="F2" s="4" t="s">
        <v>404</v>
      </c>
      <c r="G2" s="4" t="s">
        <v>10</v>
      </c>
      <c r="H2" s="4" t="s">
        <v>15</v>
      </c>
      <c r="I2" s="6"/>
      <c r="J2" s="39" t="s">
        <v>9</v>
      </c>
      <c r="K2" s="8" t="s">
        <v>0</v>
      </c>
      <c r="L2" s="8" t="s">
        <v>1</v>
      </c>
      <c r="N2" s="43" t="s">
        <v>33</v>
      </c>
      <c r="O2" s="47" t="s">
        <v>227</v>
      </c>
      <c r="P2" s="47" t="s">
        <v>297</v>
      </c>
      <c r="Q2" s="48" t="s">
        <v>58</v>
      </c>
      <c r="R2" s="47" t="s">
        <v>227</v>
      </c>
      <c r="S2" s="47" t="s">
        <v>297</v>
      </c>
      <c r="T2" s="51" t="s">
        <v>7</v>
      </c>
      <c r="U2" s="59" t="s">
        <v>21</v>
      </c>
    </row>
    <row r="3" spans="2:21" ht="20.25">
      <c r="B3" s="6"/>
      <c r="C3" s="44">
        <v>2018</v>
      </c>
      <c r="D3" s="44"/>
      <c r="E3" s="5" t="s">
        <v>548</v>
      </c>
      <c r="F3" s="5" t="s">
        <v>548</v>
      </c>
      <c r="G3" s="3">
        <f>+ANUAL</f>
        <v>2018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Dic) 2018</v>
      </c>
      <c r="I3" s="6"/>
      <c r="J3" s="40">
        <v>1</v>
      </c>
      <c r="K3" s="41" t="s">
        <v>385</v>
      </c>
      <c r="L3" s="41" t="s">
        <v>386</v>
      </c>
      <c r="N3" s="52">
        <f>VALUE(ANUAL-1)</f>
        <v>2017</v>
      </c>
      <c r="O3" s="54">
        <f>ROUND(1/(+T3*(1/R3)),3)</f>
        <v>1.046</v>
      </c>
      <c r="P3" s="61">
        <f>ROUND(1/(+T3*(1/S3)),5)</f>
        <v>8.5100000000000002E-3</v>
      </c>
      <c r="Q3" s="55">
        <f>ROUND(1/T3,3)</f>
        <v>0.29599999999999999</v>
      </c>
      <c r="R3" s="85">
        <f>ROUND(3.536179,3)</f>
        <v>3.536</v>
      </c>
      <c r="S3" s="86">
        <f>ROUND(0.028794,6)</f>
        <v>2.8794E-2</v>
      </c>
      <c r="T3" s="87">
        <v>3.3820000000000001</v>
      </c>
      <c r="U3" s="60" t="s">
        <v>427</v>
      </c>
    </row>
    <row r="4" spans="2:21">
      <c r="B4" s="6"/>
      <c r="D4" s="3"/>
      <c r="E4" s="5" t="s">
        <v>549</v>
      </c>
      <c r="I4" s="6"/>
      <c r="J4" s="3">
        <v>2</v>
      </c>
      <c r="K4" s="1" t="s">
        <v>64</v>
      </c>
      <c r="L4" s="1" t="s">
        <v>226</v>
      </c>
      <c r="N4" s="53">
        <f>VALUE(ANUAL)</f>
        <v>2018</v>
      </c>
      <c r="O4" s="56">
        <f>ROUND(1/(+T4*(1/R4)),3)</f>
        <v>1.2010000000000001</v>
      </c>
      <c r="P4" s="62">
        <f>ROUND(1/(+T4*(1/S4)),5)</f>
        <v>8.8800000000000007E-3</v>
      </c>
      <c r="Q4" s="57">
        <f>ROUND(1/T4,3)</f>
        <v>0.308</v>
      </c>
      <c r="R4" s="88">
        <f>ROUND(3.893562,3)</f>
        <v>3.8940000000000001</v>
      </c>
      <c r="S4" s="89">
        <f>ROUND(0.028777,6)</f>
        <v>2.8777E-2</v>
      </c>
      <c r="T4" s="90">
        <v>3.2414999999999998</v>
      </c>
      <c r="U4" s="60" t="s">
        <v>428</v>
      </c>
    </row>
    <row r="5" spans="2:21">
      <c r="B5" s="6"/>
      <c r="D5" s="3"/>
      <c r="G5" s="3"/>
      <c r="H5" s="3"/>
      <c r="I5" s="6"/>
      <c r="J5" s="3">
        <v>3</v>
      </c>
      <c r="K5" s="1" t="s">
        <v>65</v>
      </c>
      <c r="L5" s="1" t="s">
        <v>227</v>
      </c>
    </row>
    <row r="6" spans="2:21">
      <c r="B6" s="6"/>
      <c r="D6" s="3"/>
      <c r="G6" s="3"/>
      <c r="H6" s="3"/>
      <c r="I6" s="6"/>
      <c r="J6" s="3">
        <v>4</v>
      </c>
      <c r="K6" s="1" t="s">
        <v>215</v>
      </c>
      <c r="L6" s="1" t="s">
        <v>384</v>
      </c>
    </row>
    <row r="7" spans="2:21">
      <c r="J7" s="3">
        <v>5</v>
      </c>
      <c r="K7" s="1" t="s">
        <v>135</v>
      </c>
      <c r="L7" s="1" t="s">
        <v>297</v>
      </c>
    </row>
    <row r="8" spans="2:21">
      <c r="J8" s="3">
        <v>6</v>
      </c>
      <c r="K8" s="1" t="s">
        <v>183</v>
      </c>
      <c r="L8" s="1" t="s">
        <v>345</v>
      </c>
      <c r="O8" s="49"/>
      <c r="P8" s="49"/>
      <c r="S8" s="49"/>
      <c r="T8" s="49"/>
    </row>
    <row r="9" spans="2:21">
      <c r="J9" s="3">
        <v>7</v>
      </c>
      <c r="K9" s="1" t="s">
        <v>86</v>
      </c>
      <c r="L9" s="1" t="s">
        <v>248</v>
      </c>
    </row>
    <row r="10" spans="2:21">
      <c r="J10" s="3">
        <v>8</v>
      </c>
      <c r="K10" s="1" t="s">
        <v>92</v>
      </c>
      <c r="L10" s="1" t="s">
        <v>254</v>
      </c>
    </row>
    <row r="11" spans="2:21">
      <c r="J11" s="3">
        <v>9</v>
      </c>
      <c r="K11" s="1" t="s">
        <v>61</v>
      </c>
      <c r="L11" s="1" t="s">
        <v>223</v>
      </c>
      <c r="R11" s="79"/>
      <c r="S11" s="80"/>
    </row>
    <row r="12" spans="2:21">
      <c r="J12" s="3">
        <v>10</v>
      </c>
      <c r="K12" s="1" t="s">
        <v>63</v>
      </c>
      <c r="L12" s="1" t="s">
        <v>225</v>
      </c>
    </row>
    <row r="13" spans="2:21">
      <c r="J13" s="3">
        <v>11</v>
      </c>
      <c r="K13" s="1" t="s">
        <v>67</v>
      </c>
      <c r="L13" s="1" t="s">
        <v>229</v>
      </c>
    </row>
    <row r="14" spans="2:21">
      <c r="J14" s="3">
        <v>12</v>
      </c>
      <c r="K14" s="1" t="s">
        <v>68</v>
      </c>
      <c r="L14" s="1" t="s">
        <v>230</v>
      </c>
    </row>
    <row r="15" spans="2:21">
      <c r="J15" s="3">
        <v>13</v>
      </c>
      <c r="K15" s="1" t="s">
        <v>69</v>
      </c>
      <c r="L15" s="1" t="s">
        <v>231</v>
      </c>
    </row>
    <row r="16" spans="2:21">
      <c r="J16" s="3">
        <v>14</v>
      </c>
      <c r="K16" s="1" t="s">
        <v>70</v>
      </c>
      <c r="L16" s="1" t="s">
        <v>232</v>
      </c>
    </row>
    <row r="17" spans="10:23">
      <c r="J17" s="3">
        <v>15</v>
      </c>
      <c r="K17" s="1" t="s">
        <v>71</v>
      </c>
      <c r="L17" s="1" t="s">
        <v>233</v>
      </c>
    </row>
    <row r="18" spans="10:23" ht="40.5" customHeight="1">
      <c r="J18" s="3">
        <v>16</v>
      </c>
      <c r="K18" s="1" t="s">
        <v>72</v>
      </c>
      <c r="L18" s="1" t="s">
        <v>234</v>
      </c>
      <c r="V18" s="81"/>
      <c r="W18" s="81"/>
    </row>
    <row r="19" spans="10:23">
      <c r="J19" s="3">
        <v>17</v>
      </c>
      <c r="K19" s="1" t="s">
        <v>73</v>
      </c>
      <c r="L19" s="1" t="s">
        <v>235</v>
      </c>
      <c r="V19" s="82"/>
      <c r="W19" s="82"/>
    </row>
    <row r="20" spans="10:23">
      <c r="J20" s="3">
        <v>18</v>
      </c>
      <c r="K20" s="1" t="s">
        <v>206</v>
      </c>
      <c r="L20" s="1" t="s">
        <v>368</v>
      </c>
      <c r="V20" s="82"/>
      <c r="W20" s="82"/>
    </row>
    <row r="21" spans="10:23">
      <c r="J21" s="3">
        <v>19</v>
      </c>
      <c r="K21" s="1" t="s">
        <v>174</v>
      </c>
      <c r="L21" s="1" t="s">
        <v>336</v>
      </c>
    </row>
    <row r="22" spans="10:23">
      <c r="J22" s="3">
        <v>20</v>
      </c>
      <c r="K22" s="1" t="s">
        <v>75</v>
      </c>
      <c r="L22" s="1" t="s">
        <v>237</v>
      </c>
    </row>
    <row r="23" spans="10:23">
      <c r="J23" s="3">
        <v>21</v>
      </c>
      <c r="K23" s="1" t="s">
        <v>76</v>
      </c>
      <c r="L23" s="1" t="s">
        <v>238</v>
      </c>
    </row>
    <row r="24" spans="10:23">
      <c r="J24" s="3">
        <v>22</v>
      </c>
      <c r="K24" s="1" t="s">
        <v>77</v>
      </c>
      <c r="L24" s="1" t="s">
        <v>239</v>
      </c>
    </row>
    <row r="25" spans="10:23">
      <c r="J25" s="3">
        <v>23</v>
      </c>
      <c r="K25" s="1" t="s">
        <v>79</v>
      </c>
      <c r="L25" s="1" t="s">
        <v>241</v>
      </c>
    </row>
    <row r="26" spans="10:23">
      <c r="J26" s="3">
        <v>24</v>
      </c>
      <c r="K26" s="1" t="s">
        <v>219</v>
      </c>
      <c r="L26" s="1" t="s">
        <v>380</v>
      </c>
    </row>
    <row r="27" spans="10:23">
      <c r="J27" s="3">
        <v>25</v>
      </c>
      <c r="K27" s="1" t="s">
        <v>82</v>
      </c>
      <c r="L27" s="1" t="s">
        <v>244</v>
      </c>
    </row>
    <row r="28" spans="10:23">
      <c r="J28" s="3">
        <v>26</v>
      </c>
      <c r="K28" s="1" t="s">
        <v>87</v>
      </c>
      <c r="L28" s="1" t="s">
        <v>249</v>
      </c>
    </row>
    <row r="29" spans="10:23">
      <c r="J29" s="3">
        <v>27</v>
      </c>
      <c r="K29" s="1" t="s">
        <v>88</v>
      </c>
      <c r="L29" s="1" t="s">
        <v>250</v>
      </c>
    </row>
    <row r="30" spans="10:23">
      <c r="J30" s="3">
        <v>28</v>
      </c>
      <c r="K30" s="1" t="s">
        <v>89</v>
      </c>
      <c r="L30" s="1" t="s">
        <v>251</v>
      </c>
    </row>
    <row r="31" spans="10:23">
      <c r="J31" s="3">
        <v>29</v>
      </c>
      <c r="K31" s="1" t="s">
        <v>93</v>
      </c>
      <c r="L31" s="1" t="s">
        <v>255</v>
      </c>
    </row>
    <row r="32" spans="10:23">
      <c r="J32" s="3">
        <v>30</v>
      </c>
      <c r="K32" s="1" t="s">
        <v>94</v>
      </c>
      <c r="L32" s="1" t="s">
        <v>256</v>
      </c>
    </row>
    <row r="33" spans="10:12">
      <c r="J33" s="3">
        <v>31</v>
      </c>
      <c r="K33" s="1" t="s">
        <v>119</v>
      </c>
      <c r="L33" s="1" t="s">
        <v>281</v>
      </c>
    </row>
    <row r="34" spans="10:12">
      <c r="J34" s="3">
        <v>32</v>
      </c>
      <c r="K34" s="1" t="s">
        <v>78</v>
      </c>
      <c r="L34" s="1" t="s">
        <v>240</v>
      </c>
    </row>
    <row r="35" spans="10:12">
      <c r="J35" s="3">
        <v>33</v>
      </c>
      <c r="K35" s="1" t="s">
        <v>91</v>
      </c>
      <c r="L35" s="1" t="s">
        <v>253</v>
      </c>
    </row>
    <row r="36" spans="10:12">
      <c r="J36" s="3">
        <v>34</v>
      </c>
      <c r="K36" s="1" t="s">
        <v>116</v>
      </c>
      <c r="L36" s="1" t="s">
        <v>278</v>
      </c>
    </row>
    <row r="37" spans="10:12">
      <c r="J37" s="3">
        <v>35</v>
      </c>
      <c r="K37" s="1" t="s">
        <v>95</v>
      </c>
      <c r="L37" s="1" t="s">
        <v>257</v>
      </c>
    </row>
    <row r="38" spans="10:12">
      <c r="J38" s="3">
        <v>36</v>
      </c>
      <c r="K38" s="1" t="s">
        <v>97</v>
      </c>
      <c r="L38" s="1" t="s">
        <v>259</v>
      </c>
    </row>
    <row r="39" spans="10:12">
      <c r="J39" s="3">
        <v>37</v>
      </c>
      <c r="K39" s="1" t="s">
        <v>98</v>
      </c>
      <c r="L39" s="1" t="s">
        <v>260</v>
      </c>
    </row>
    <row r="40" spans="10:12">
      <c r="J40" s="3">
        <v>38</v>
      </c>
      <c r="K40" s="1" t="s">
        <v>83</v>
      </c>
      <c r="L40" s="1" t="s">
        <v>245</v>
      </c>
    </row>
    <row r="41" spans="10:12">
      <c r="J41" s="3">
        <v>39</v>
      </c>
      <c r="K41" s="1" t="s">
        <v>170</v>
      </c>
      <c r="L41" s="1" t="s">
        <v>332</v>
      </c>
    </row>
    <row r="42" spans="10:12">
      <c r="J42" s="3">
        <v>40</v>
      </c>
      <c r="K42" s="1" t="s">
        <v>101</v>
      </c>
      <c r="L42" s="1" t="s">
        <v>263</v>
      </c>
    </row>
    <row r="43" spans="10:12">
      <c r="J43" s="3">
        <v>41</v>
      </c>
      <c r="K43" s="1" t="s">
        <v>102</v>
      </c>
      <c r="L43" s="1" t="s">
        <v>264</v>
      </c>
    </row>
    <row r="44" spans="10:12">
      <c r="J44" s="3">
        <v>42</v>
      </c>
      <c r="K44" s="1" t="s">
        <v>103</v>
      </c>
      <c r="L44" s="1" t="s">
        <v>265</v>
      </c>
    </row>
    <row r="45" spans="10:12">
      <c r="J45" s="3">
        <v>43</v>
      </c>
      <c r="K45" s="1" t="s">
        <v>104</v>
      </c>
      <c r="L45" s="1" t="s">
        <v>266</v>
      </c>
    </row>
    <row r="46" spans="10:12">
      <c r="J46" s="3">
        <v>44</v>
      </c>
      <c r="K46" s="1" t="s">
        <v>105</v>
      </c>
      <c r="L46" s="1" t="s">
        <v>267</v>
      </c>
    </row>
    <row r="47" spans="10:12">
      <c r="J47" s="3">
        <v>45</v>
      </c>
      <c r="K47" s="1" t="s">
        <v>117</v>
      </c>
      <c r="L47" s="1" t="s">
        <v>279</v>
      </c>
    </row>
    <row r="48" spans="10:12">
      <c r="J48" s="3">
        <v>46</v>
      </c>
      <c r="K48" s="1" t="s">
        <v>106</v>
      </c>
      <c r="L48" s="1" t="s">
        <v>268</v>
      </c>
    </row>
    <row r="49" spans="10:12">
      <c r="J49" s="3">
        <v>47</v>
      </c>
      <c r="K49" s="1" t="s">
        <v>153</v>
      </c>
      <c r="L49" s="1" t="s">
        <v>315</v>
      </c>
    </row>
    <row r="50" spans="10:12">
      <c r="J50" s="3">
        <v>48</v>
      </c>
      <c r="K50" s="1" t="s">
        <v>107</v>
      </c>
      <c r="L50" s="1" t="s">
        <v>269</v>
      </c>
    </row>
    <row r="51" spans="10:12">
      <c r="J51" s="3">
        <v>49</v>
      </c>
      <c r="K51" s="1" t="s">
        <v>187</v>
      </c>
      <c r="L51" s="1" t="s">
        <v>349</v>
      </c>
    </row>
    <row r="52" spans="10:12">
      <c r="J52" s="3">
        <v>50</v>
      </c>
      <c r="K52" s="1" t="s">
        <v>108</v>
      </c>
      <c r="L52" s="1" t="s">
        <v>270</v>
      </c>
    </row>
    <row r="53" spans="10:12">
      <c r="J53" s="3">
        <v>51</v>
      </c>
      <c r="K53" s="1" t="s">
        <v>220</v>
      </c>
      <c r="L53" s="1" t="s">
        <v>381</v>
      </c>
    </row>
    <row r="54" spans="10:12">
      <c r="J54" s="3">
        <v>52</v>
      </c>
      <c r="K54" s="1" t="s">
        <v>66</v>
      </c>
      <c r="L54" s="1" t="s">
        <v>228</v>
      </c>
    </row>
    <row r="55" spans="10:12">
      <c r="J55" s="3">
        <v>53</v>
      </c>
      <c r="K55" s="1" t="s">
        <v>109</v>
      </c>
      <c r="L55" s="1" t="s">
        <v>271</v>
      </c>
    </row>
    <row r="56" spans="10:12">
      <c r="J56" s="3">
        <v>54</v>
      </c>
      <c r="K56" s="1" t="s">
        <v>110</v>
      </c>
      <c r="L56" s="1" t="s">
        <v>272</v>
      </c>
    </row>
    <row r="57" spans="10:12">
      <c r="J57" s="3">
        <v>55</v>
      </c>
      <c r="K57" s="1" t="s">
        <v>113</v>
      </c>
      <c r="L57" s="1" t="s">
        <v>275</v>
      </c>
    </row>
    <row r="58" spans="10:12">
      <c r="J58" s="3">
        <v>56</v>
      </c>
      <c r="K58" s="1" t="s">
        <v>114</v>
      </c>
      <c r="L58" s="1" t="s">
        <v>276</v>
      </c>
    </row>
    <row r="59" spans="10:12">
      <c r="J59" s="3">
        <v>57</v>
      </c>
      <c r="K59" s="1" t="s">
        <v>115</v>
      </c>
      <c r="L59" s="1" t="s">
        <v>277</v>
      </c>
    </row>
    <row r="60" spans="10:12">
      <c r="J60" s="3">
        <v>58</v>
      </c>
      <c r="K60" s="1" t="s">
        <v>128</v>
      </c>
      <c r="L60" s="1" t="s">
        <v>290</v>
      </c>
    </row>
    <row r="61" spans="10:12">
      <c r="J61" s="3">
        <v>59</v>
      </c>
      <c r="K61" s="1" t="s">
        <v>99</v>
      </c>
      <c r="L61" s="1" t="s">
        <v>261</v>
      </c>
    </row>
    <row r="62" spans="10:12">
      <c r="J62" s="3">
        <v>60</v>
      </c>
      <c r="K62" s="1" t="s">
        <v>120</v>
      </c>
      <c r="L62" s="1" t="s">
        <v>282</v>
      </c>
    </row>
    <row r="63" spans="10:12">
      <c r="J63" s="3">
        <v>61</v>
      </c>
      <c r="K63" s="1" t="s">
        <v>125</v>
      </c>
      <c r="L63" s="1" t="s">
        <v>287</v>
      </c>
    </row>
    <row r="64" spans="10:12">
      <c r="J64" s="3">
        <v>62</v>
      </c>
      <c r="K64" s="1" t="s">
        <v>176</v>
      </c>
      <c r="L64" s="1" t="s">
        <v>338</v>
      </c>
    </row>
    <row r="65" spans="10:12">
      <c r="J65" s="3">
        <v>63</v>
      </c>
      <c r="K65" s="1" t="s">
        <v>122</v>
      </c>
      <c r="L65" s="1" t="s">
        <v>284</v>
      </c>
    </row>
    <row r="66" spans="10:12">
      <c r="J66" s="3">
        <v>64</v>
      </c>
      <c r="K66" s="1" t="s">
        <v>123</v>
      </c>
      <c r="L66" s="1" t="s">
        <v>285</v>
      </c>
    </row>
    <row r="67" spans="10:12">
      <c r="J67" s="3">
        <v>65</v>
      </c>
      <c r="K67" s="1" t="s">
        <v>124</v>
      </c>
      <c r="L67" s="1" t="s">
        <v>286</v>
      </c>
    </row>
    <row r="68" spans="10:12">
      <c r="J68" s="3">
        <v>66</v>
      </c>
      <c r="K68" s="1" t="s">
        <v>127</v>
      </c>
      <c r="L68" s="1" t="s">
        <v>289</v>
      </c>
    </row>
    <row r="69" spans="10:12">
      <c r="J69" s="3">
        <v>67</v>
      </c>
      <c r="K69" s="1" t="s">
        <v>213</v>
      </c>
      <c r="L69" s="1" t="s">
        <v>375</v>
      </c>
    </row>
    <row r="70" spans="10:12">
      <c r="J70" s="3">
        <v>68</v>
      </c>
      <c r="K70" s="1" t="s">
        <v>129</v>
      </c>
      <c r="L70" s="1" t="s">
        <v>291</v>
      </c>
    </row>
    <row r="71" spans="10:12">
      <c r="J71" s="3">
        <v>69</v>
      </c>
      <c r="K71" s="1" t="s">
        <v>80</v>
      </c>
      <c r="L71" s="1" t="s">
        <v>242</v>
      </c>
    </row>
    <row r="72" spans="10:12">
      <c r="J72" s="3">
        <v>70</v>
      </c>
      <c r="K72" s="1" t="s">
        <v>131</v>
      </c>
      <c r="L72" s="1" t="s">
        <v>293</v>
      </c>
    </row>
    <row r="73" spans="10:12">
      <c r="J73" s="3">
        <v>71</v>
      </c>
      <c r="K73" s="1" t="s">
        <v>132</v>
      </c>
      <c r="L73" s="1" t="s">
        <v>294</v>
      </c>
    </row>
    <row r="74" spans="10:12">
      <c r="J74" s="3">
        <v>72</v>
      </c>
      <c r="K74" s="1" t="s">
        <v>134</v>
      </c>
      <c r="L74" s="1" t="s">
        <v>296</v>
      </c>
    </row>
    <row r="75" spans="10:12">
      <c r="J75" s="3">
        <v>73</v>
      </c>
      <c r="K75" s="1" t="s">
        <v>136</v>
      </c>
      <c r="L75" s="1" t="s">
        <v>298</v>
      </c>
    </row>
    <row r="76" spans="10:12">
      <c r="J76" s="3">
        <v>74</v>
      </c>
      <c r="K76" s="1" t="s">
        <v>138</v>
      </c>
      <c r="L76" s="1" t="s">
        <v>300</v>
      </c>
    </row>
    <row r="77" spans="10:12">
      <c r="J77" s="3">
        <v>75</v>
      </c>
      <c r="K77" s="1" t="s">
        <v>175</v>
      </c>
      <c r="L77" s="1" t="s">
        <v>337</v>
      </c>
    </row>
    <row r="78" spans="10:12">
      <c r="J78" s="3">
        <v>76</v>
      </c>
      <c r="K78" s="1" t="s">
        <v>143</v>
      </c>
      <c r="L78" s="1" t="s">
        <v>305</v>
      </c>
    </row>
    <row r="79" spans="10:12">
      <c r="J79" s="3">
        <v>77</v>
      </c>
      <c r="K79" s="1" t="s">
        <v>112</v>
      </c>
      <c r="L79" s="1" t="s">
        <v>274</v>
      </c>
    </row>
    <row r="80" spans="10:12">
      <c r="J80" s="3">
        <v>78</v>
      </c>
      <c r="K80" s="1" t="s">
        <v>141</v>
      </c>
      <c r="L80" s="1" t="s">
        <v>303</v>
      </c>
    </row>
    <row r="81" spans="10:12">
      <c r="J81" s="3">
        <v>79</v>
      </c>
      <c r="K81" s="1" t="s">
        <v>155</v>
      </c>
      <c r="L81" s="1" t="s">
        <v>317</v>
      </c>
    </row>
    <row r="82" spans="10:12">
      <c r="J82" s="3">
        <v>80</v>
      </c>
      <c r="K82" s="1" t="s">
        <v>166</v>
      </c>
      <c r="L82" s="1" t="s">
        <v>328</v>
      </c>
    </row>
    <row r="83" spans="10:12">
      <c r="J83" s="3">
        <v>81</v>
      </c>
      <c r="K83" s="1" t="s">
        <v>118</v>
      </c>
      <c r="L83" s="1" t="s">
        <v>280</v>
      </c>
    </row>
    <row r="84" spans="10:12">
      <c r="J84" s="3">
        <v>82</v>
      </c>
      <c r="K84" s="1" t="s">
        <v>144</v>
      </c>
      <c r="L84" s="1" t="s">
        <v>306</v>
      </c>
    </row>
    <row r="85" spans="10:12">
      <c r="J85" s="3">
        <v>83</v>
      </c>
      <c r="K85" s="1" t="s">
        <v>145</v>
      </c>
      <c r="L85" s="1" t="s">
        <v>307</v>
      </c>
    </row>
    <row r="86" spans="10:12">
      <c r="J86" s="3">
        <v>84</v>
      </c>
      <c r="K86" s="1" t="s">
        <v>62</v>
      </c>
      <c r="L86" s="1" t="s">
        <v>224</v>
      </c>
    </row>
    <row r="87" spans="10:12">
      <c r="J87" s="3">
        <v>85</v>
      </c>
      <c r="K87" s="1" t="s">
        <v>126</v>
      </c>
      <c r="L87" s="1" t="s">
        <v>288</v>
      </c>
    </row>
    <row r="88" spans="10:12">
      <c r="J88" s="3">
        <v>86</v>
      </c>
      <c r="K88" s="1" t="s">
        <v>191</v>
      </c>
      <c r="L88" s="1" t="s">
        <v>353</v>
      </c>
    </row>
    <row r="89" spans="10:12">
      <c r="J89" s="3">
        <v>87</v>
      </c>
      <c r="K89" s="1" t="s">
        <v>148</v>
      </c>
      <c r="L89" s="1" t="s">
        <v>310</v>
      </c>
    </row>
    <row r="90" spans="10:12">
      <c r="J90" s="3">
        <v>88</v>
      </c>
      <c r="K90" s="1" t="s">
        <v>149</v>
      </c>
      <c r="L90" s="1" t="s">
        <v>311</v>
      </c>
    </row>
    <row r="91" spans="10:12">
      <c r="J91" s="3">
        <v>89</v>
      </c>
      <c r="K91" s="1" t="s">
        <v>200</v>
      </c>
      <c r="L91" s="1" t="s">
        <v>362</v>
      </c>
    </row>
    <row r="92" spans="10:12">
      <c r="J92" s="3">
        <v>90</v>
      </c>
      <c r="K92" s="1" t="s">
        <v>151</v>
      </c>
      <c r="L92" s="1" t="s">
        <v>313</v>
      </c>
    </row>
    <row r="93" spans="10:12">
      <c r="J93" s="3">
        <v>91</v>
      </c>
      <c r="K93" s="1" t="s">
        <v>147</v>
      </c>
      <c r="L93" s="1" t="s">
        <v>309</v>
      </c>
    </row>
    <row r="94" spans="10:12">
      <c r="J94" s="3">
        <v>92</v>
      </c>
      <c r="K94" s="1" t="s">
        <v>154</v>
      </c>
      <c r="L94" s="1" t="s">
        <v>316</v>
      </c>
    </row>
    <row r="95" spans="10:12">
      <c r="J95" s="3">
        <v>93</v>
      </c>
      <c r="K95" s="1" t="s">
        <v>156</v>
      </c>
      <c r="L95" s="1" t="s">
        <v>318</v>
      </c>
    </row>
    <row r="96" spans="10:12">
      <c r="J96" s="3">
        <v>94</v>
      </c>
      <c r="K96" s="1" t="s">
        <v>158</v>
      </c>
      <c r="L96" s="1" t="s">
        <v>320</v>
      </c>
    </row>
    <row r="97" spans="10:12">
      <c r="J97" s="3">
        <v>95</v>
      </c>
      <c r="K97" s="1" t="s">
        <v>211</v>
      </c>
      <c r="L97" s="1" t="s">
        <v>373</v>
      </c>
    </row>
    <row r="98" spans="10:12">
      <c r="J98" s="3">
        <v>96</v>
      </c>
      <c r="K98" s="1" t="s">
        <v>160</v>
      </c>
      <c r="L98" s="1" t="s">
        <v>322</v>
      </c>
    </row>
    <row r="99" spans="10:12">
      <c r="J99" s="3">
        <v>97</v>
      </c>
      <c r="K99" s="1" t="s">
        <v>165</v>
      </c>
      <c r="L99" s="1" t="s">
        <v>327</v>
      </c>
    </row>
    <row r="100" spans="10:12">
      <c r="J100" s="3">
        <v>98</v>
      </c>
      <c r="K100" s="1" t="s">
        <v>161</v>
      </c>
      <c r="L100" s="1" t="s">
        <v>323</v>
      </c>
    </row>
    <row r="101" spans="10:12">
      <c r="J101" s="3">
        <v>99</v>
      </c>
      <c r="K101" s="1" t="s">
        <v>162</v>
      </c>
      <c r="L101" s="1" t="s">
        <v>324</v>
      </c>
    </row>
    <row r="102" spans="10:12">
      <c r="J102" s="3">
        <v>100</v>
      </c>
      <c r="K102" s="1" t="s">
        <v>164</v>
      </c>
      <c r="L102" s="1" t="s">
        <v>326</v>
      </c>
    </row>
    <row r="103" spans="10:12">
      <c r="J103" s="3">
        <v>101</v>
      </c>
      <c r="K103" s="1" t="s">
        <v>171</v>
      </c>
      <c r="L103" s="1" t="s">
        <v>333</v>
      </c>
    </row>
    <row r="104" spans="10:12">
      <c r="J104" s="3">
        <v>102</v>
      </c>
      <c r="K104" s="1" t="s">
        <v>111</v>
      </c>
      <c r="L104" s="1" t="s">
        <v>273</v>
      </c>
    </row>
    <row r="105" spans="10:12">
      <c r="J105" s="3">
        <v>103</v>
      </c>
      <c r="K105" s="1" t="s">
        <v>167</v>
      </c>
      <c r="L105" s="1" t="s">
        <v>329</v>
      </c>
    </row>
    <row r="106" spans="10:12">
      <c r="J106" s="3">
        <v>104</v>
      </c>
      <c r="K106" s="1" t="s">
        <v>168</v>
      </c>
      <c r="L106" s="1" t="s">
        <v>330</v>
      </c>
    </row>
    <row r="107" spans="10:12">
      <c r="J107" s="3">
        <v>105</v>
      </c>
      <c r="K107" s="1" t="s">
        <v>169</v>
      </c>
      <c r="L107" s="1" t="s">
        <v>331</v>
      </c>
    </row>
    <row r="108" spans="10:12">
      <c r="J108" s="3">
        <v>106</v>
      </c>
      <c r="K108" s="1" t="s">
        <v>133</v>
      </c>
      <c r="L108" s="1" t="s">
        <v>295</v>
      </c>
    </row>
    <row r="109" spans="10:12">
      <c r="J109" s="3">
        <v>107</v>
      </c>
      <c r="K109" s="1" t="s">
        <v>182</v>
      </c>
      <c r="L109" s="1" t="s">
        <v>344</v>
      </c>
    </row>
    <row r="110" spans="10:12">
      <c r="J110" s="3">
        <v>108</v>
      </c>
      <c r="K110" s="1" t="s">
        <v>203</v>
      </c>
      <c r="L110" s="1" t="s">
        <v>365</v>
      </c>
    </row>
    <row r="111" spans="10:12">
      <c r="J111" s="3">
        <v>109</v>
      </c>
      <c r="K111" s="1" t="s">
        <v>210</v>
      </c>
      <c r="L111" s="1" t="s">
        <v>372</v>
      </c>
    </row>
    <row r="112" spans="10:12">
      <c r="J112" s="3">
        <v>110</v>
      </c>
      <c r="K112" s="1" t="s">
        <v>100</v>
      </c>
      <c r="L112" s="1" t="s">
        <v>262</v>
      </c>
    </row>
    <row r="113" spans="10:12">
      <c r="J113" s="3">
        <v>111</v>
      </c>
      <c r="K113" s="1" t="s">
        <v>81</v>
      </c>
      <c r="L113" s="1" t="s">
        <v>243</v>
      </c>
    </row>
    <row r="114" spans="10:12">
      <c r="J114" s="3">
        <v>112</v>
      </c>
      <c r="K114" s="1" t="s">
        <v>139</v>
      </c>
      <c r="L114" s="1" t="s">
        <v>301</v>
      </c>
    </row>
    <row r="115" spans="10:12">
      <c r="J115" s="3">
        <v>113</v>
      </c>
      <c r="K115" s="1" t="s">
        <v>85</v>
      </c>
      <c r="L115" s="1" t="s">
        <v>247</v>
      </c>
    </row>
    <row r="116" spans="10:12">
      <c r="J116" s="3">
        <v>114</v>
      </c>
      <c r="K116" s="1" t="s">
        <v>177</v>
      </c>
      <c r="L116" s="1" t="s">
        <v>339</v>
      </c>
    </row>
    <row r="117" spans="10:12">
      <c r="J117" s="3">
        <v>115</v>
      </c>
      <c r="K117" s="1" t="s">
        <v>181</v>
      </c>
      <c r="L117" s="1" t="s">
        <v>343</v>
      </c>
    </row>
    <row r="118" spans="10:12">
      <c r="J118" s="3">
        <v>116</v>
      </c>
      <c r="K118" s="1" t="s">
        <v>159</v>
      </c>
      <c r="L118" s="1" t="s">
        <v>321</v>
      </c>
    </row>
    <row r="119" spans="10:12">
      <c r="J119" s="3">
        <v>117</v>
      </c>
      <c r="K119" s="1" t="s">
        <v>207</v>
      </c>
      <c r="L119" s="1" t="s">
        <v>369</v>
      </c>
    </row>
    <row r="120" spans="10:12">
      <c r="J120" s="3">
        <v>118</v>
      </c>
      <c r="K120" s="1" t="s">
        <v>173</v>
      </c>
      <c r="L120" s="1" t="s">
        <v>335</v>
      </c>
    </row>
    <row r="121" spans="10:12">
      <c r="J121" s="3">
        <v>119</v>
      </c>
      <c r="K121" s="1" t="s">
        <v>152</v>
      </c>
      <c r="L121" s="1" t="s">
        <v>314</v>
      </c>
    </row>
    <row r="122" spans="10:12">
      <c r="J122" s="3">
        <v>120</v>
      </c>
      <c r="K122" s="1" t="s">
        <v>216</v>
      </c>
      <c r="L122" s="1" t="s">
        <v>377</v>
      </c>
    </row>
    <row r="123" spans="10:12">
      <c r="J123" s="3">
        <v>121</v>
      </c>
      <c r="K123" s="1" t="s">
        <v>178</v>
      </c>
      <c r="L123" s="1" t="s">
        <v>340</v>
      </c>
    </row>
    <row r="124" spans="10:12">
      <c r="J124" s="3">
        <v>122</v>
      </c>
      <c r="K124" s="1" t="s">
        <v>84</v>
      </c>
      <c r="L124" s="1" t="s">
        <v>246</v>
      </c>
    </row>
    <row r="125" spans="10:12">
      <c r="J125" s="3">
        <v>123</v>
      </c>
      <c r="K125" s="1" t="s">
        <v>180</v>
      </c>
      <c r="L125" s="1" t="s">
        <v>342</v>
      </c>
    </row>
    <row r="126" spans="10:12">
      <c r="J126" s="3">
        <v>124</v>
      </c>
      <c r="K126" s="1" t="s">
        <v>121</v>
      </c>
      <c r="L126" s="1" t="s">
        <v>283</v>
      </c>
    </row>
    <row r="127" spans="10:12">
      <c r="J127" s="3">
        <v>125</v>
      </c>
      <c r="K127" s="1" t="s">
        <v>146</v>
      </c>
      <c r="L127" s="1" t="s">
        <v>308</v>
      </c>
    </row>
    <row r="128" spans="10:12">
      <c r="J128" s="3">
        <v>126</v>
      </c>
      <c r="K128" s="1" t="s">
        <v>172</v>
      </c>
      <c r="L128" s="1" t="s">
        <v>334</v>
      </c>
    </row>
    <row r="129" spans="10:12">
      <c r="J129" s="3">
        <v>127</v>
      </c>
      <c r="K129" s="1" t="s">
        <v>90</v>
      </c>
      <c r="L129" s="1" t="s">
        <v>252</v>
      </c>
    </row>
    <row r="130" spans="10:12">
      <c r="J130" s="3">
        <v>128</v>
      </c>
      <c r="K130" s="1" t="s">
        <v>157</v>
      </c>
      <c r="L130" s="1" t="s">
        <v>319</v>
      </c>
    </row>
    <row r="131" spans="10:12">
      <c r="J131" s="3">
        <v>129</v>
      </c>
      <c r="K131" s="1" t="s">
        <v>130</v>
      </c>
      <c r="L131" s="1" t="s">
        <v>292</v>
      </c>
    </row>
    <row r="132" spans="10:12">
      <c r="J132" s="3">
        <v>130</v>
      </c>
      <c r="K132" s="1" t="s">
        <v>184</v>
      </c>
      <c r="L132" s="1" t="s">
        <v>346</v>
      </c>
    </row>
    <row r="133" spans="10:12">
      <c r="J133" s="3">
        <v>131</v>
      </c>
      <c r="K133" s="1" t="s">
        <v>185</v>
      </c>
      <c r="L133" s="1" t="s">
        <v>347</v>
      </c>
    </row>
    <row r="134" spans="10:12">
      <c r="J134" s="3">
        <v>132</v>
      </c>
      <c r="K134" s="1" t="s">
        <v>188</v>
      </c>
      <c r="L134" s="1" t="s">
        <v>350</v>
      </c>
    </row>
    <row r="135" spans="10:12">
      <c r="J135" s="3">
        <v>133</v>
      </c>
      <c r="K135" s="1" t="s">
        <v>189</v>
      </c>
      <c r="L135" s="1" t="s">
        <v>351</v>
      </c>
    </row>
    <row r="136" spans="10:12">
      <c r="J136" s="3">
        <v>134</v>
      </c>
      <c r="K136" s="1" t="s">
        <v>190</v>
      </c>
      <c r="L136" s="1" t="s">
        <v>352</v>
      </c>
    </row>
    <row r="137" spans="10:12">
      <c r="J137" s="3">
        <v>135</v>
      </c>
      <c r="K137" s="1" t="s">
        <v>192</v>
      </c>
      <c r="L137" s="1" t="s">
        <v>354</v>
      </c>
    </row>
    <row r="138" spans="10:12">
      <c r="J138" s="3">
        <v>136</v>
      </c>
      <c r="K138" s="1" t="s">
        <v>193</v>
      </c>
      <c r="L138" s="1" t="s">
        <v>355</v>
      </c>
    </row>
    <row r="139" spans="10:12">
      <c r="J139" s="3">
        <v>137</v>
      </c>
      <c r="K139" s="1" t="s">
        <v>195</v>
      </c>
      <c r="L139" s="1" t="s">
        <v>357</v>
      </c>
    </row>
    <row r="140" spans="10:12">
      <c r="J140" s="3">
        <v>138</v>
      </c>
      <c r="K140" s="1" t="s">
        <v>142</v>
      </c>
      <c r="L140" s="1" t="s">
        <v>304</v>
      </c>
    </row>
    <row r="141" spans="10:12">
      <c r="J141" s="3">
        <v>139</v>
      </c>
      <c r="K141" s="1" t="s">
        <v>196</v>
      </c>
      <c r="L141" s="1" t="s">
        <v>358</v>
      </c>
    </row>
    <row r="142" spans="10:12">
      <c r="J142" s="3">
        <v>140</v>
      </c>
      <c r="K142" s="1" t="s">
        <v>204</v>
      </c>
      <c r="L142" s="1" t="s">
        <v>366</v>
      </c>
    </row>
    <row r="143" spans="10:12">
      <c r="J143" s="3">
        <v>141</v>
      </c>
      <c r="K143" s="1" t="s">
        <v>197</v>
      </c>
      <c r="L143" s="1" t="s">
        <v>359</v>
      </c>
    </row>
    <row r="144" spans="10:12">
      <c r="J144" s="3">
        <v>142</v>
      </c>
      <c r="K144" s="1" t="s">
        <v>198</v>
      </c>
      <c r="L144" s="1" t="s">
        <v>360</v>
      </c>
    </row>
    <row r="145" spans="10:12">
      <c r="J145" s="3">
        <v>143</v>
      </c>
      <c r="K145" s="1" t="s">
        <v>199</v>
      </c>
      <c r="L145" s="1" t="s">
        <v>361</v>
      </c>
    </row>
    <row r="146" spans="10:12">
      <c r="J146" s="3">
        <v>144</v>
      </c>
      <c r="K146" s="1" t="s">
        <v>201</v>
      </c>
      <c r="L146" s="1" t="s">
        <v>363</v>
      </c>
    </row>
    <row r="147" spans="10:12">
      <c r="J147" s="3">
        <v>145</v>
      </c>
      <c r="K147" s="1" t="s">
        <v>150</v>
      </c>
      <c r="L147" s="1" t="s">
        <v>312</v>
      </c>
    </row>
    <row r="148" spans="10:12">
      <c r="J148" s="3">
        <v>146</v>
      </c>
      <c r="K148" s="1" t="s">
        <v>202</v>
      </c>
      <c r="L148" s="1" t="s">
        <v>364</v>
      </c>
    </row>
    <row r="149" spans="10:12">
      <c r="J149" s="3">
        <v>147</v>
      </c>
      <c r="K149" s="1" t="s">
        <v>74</v>
      </c>
      <c r="L149" s="1" t="s">
        <v>236</v>
      </c>
    </row>
    <row r="150" spans="10:12">
      <c r="J150" s="3">
        <v>148</v>
      </c>
      <c r="K150" s="1" t="s">
        <v>186</v>
      </c>
      <c r="L150" s="1" t="s">
        <v>348</v>
      </c>
    </row>
    <row r="151" spans="10:12">
      <c r="J151" s="3">
        <v>149</v>
      </c>
      <c r="K151" s="1" t="s">
        <v>205</v>
      </c>
      <c r="L151" s="1" t="s">
        <v>367</v>
      </c>
    </row>
    <row r="152" spans="10:12">
      <c r="J152" s="3">
        <v>150</v>
      </c>
      <c r="K152" s="1" t="s">
        <v>137</v>
      </c>
      <c r="L152" s="1" t="s">
        <v>299</v>
      </c>
    </row>
    <row r="153" spans="10:12">
      <c r="J153" s="3">
        <v>151</v>
      </c>
      <c r="K153" s="1" t="s">
        <v>194</v>
      </c>
      <c r="L153" s="1" t="s">
        <v>356</v>
      </c>
    </row>
    <row r="154" spans="10:12">
      <c r="J154" s="3">
        <v>152</v>
      </c>
      <c r="K154" s="1" t="s">
        <v>208</v>
      </c>
      <c r="L154" s="1" t="s">
        <v>370</v>
      </c>
    </row>
    <row r="155" spans="10:12">
      <c r="J155" s="3">
        <v>153</v>
      </c>
      <c r="K155" s="1" t="s">
        <v>163</v>
      </c>
      <c r="L155" s="1" t="s">
        <v>325</v>
      </c>
    </row>
    <row r="156" spans="10:12">
      <c r="J156" s="3">
        <v>154</v>
      </c>
      <c r="K156" s="1" t="s">
        <v>209</v>
      </c>
      <c r="L156" s="1" t="s">
        <v>371</v>
      </c>
    </row>
    <row r="157" spans="10:12">
      <c r="J157" s="3">
        <v>155</v>
      </c>
      <c r="K157" s="1" t="s">
        <v>214</v>
      </c>
      <c r="L157" s="1" t="s">
        <v>376</v>
      </c>
    </row>
    <row r="158" spans="10:12">
      <c r="J158" s="3">
        <v>156</v>
      </c>
      <c r="K158" s="1" t="s">
        <v>212</v>
      </c>
      <c r="L158" s="1" t="s">
        <v>374</v>
      </c>
    </row>
    <row r="159" spans="10:12">
      <c r="J159" s="3">
        <v>157</v>
      </c>
      <c r="K159" s="1" t="s">
        <v>217</v>
      </c>
      <c r="L159" s="1" t="s">
        <v>378</v>
      </c>
    </row>
    <row r="160" spans="10:12">
      <c r="J160" s="3">
        <v>158</v>
      </c>
      <c r="K160" s="1" t="s">
        <v>218</v>
      </c>
      <c r="L160" s="1" t="s">
        <v>379</v>
      </c>
    </row>
    <row r="161" spans="10:12">
      <c r="J161" s="3">
        <v>159</v>
      </c>
      <c r="K161" s="1" t="s">
        <v>140</v>
      </c>
      <c r="L161" s="1" t="s">
        <v>302</v>
      </c>
    </row>
    <row r="162" spans="10:12">
      <c r="J162" s="3">
        <v>160</v>
      </c>
      <c r="K162" s="1" t="s">
        <v>221</v>
      </c>
      <c r="L162" s="1" t="s">
        <v>382</v>
      </c>
    </row>
    <row r="163" spans="10:12">
      <c r="J163" s="3">
        <v>161</v>
      </c>
      <c r="K163" s="1" t="s">
        <v>96</v>
      </c>
      <c r="L163" s="1" t="s">
        <v>258</v>
      </c>
    </row>
    <row r="164" spans="10:12">
      <c r="J164" s="3">
        <v>162</v>
      </c>
      <c r="K164" s="1" t="s">
        <v>222</v>
      </c>
      <c r="L164" s="1" t="s">
        <v>383</v>
      </c>
    </row>
    <row r="165" spans="10:12">
      <c r="J165" s="3">
        <v>163</v>
      </c>
      <c r="K165" s="1" t="s">
        <v>179</v>
      </c>
      <c r="L165" s="1" t="s">
        <v>341</v>
      </c>
    </row>
    <row r="166" spans="10:12">
      <c r="J166" s="3">
        <v>999</v>
      </c>
      <c r="K166" s="10" t="s">
        <v>387</v>
      </c>
      <c r="L166" s="1" t="s">
        <v>12</v>
      </c>
    </row>
  </sheetData>
  <mergeCells count="2">
    <mergeCell ref="O1:Q1"/>
    <mergeCell ref="R1:T1"/>
  </mergeCells>
  <phoneticPr fontId="0" type="noConversion"/>
  <hyperlinks>
    <hyperlink ref="U2" r:id="rId1"/>
    <hyperlink ref="U8" r:id="rId2" display="http://www.sbs.gob.pe/app/stats/TC-Contable.asp"/>
    <hyperlink ref="U1" r:id="rId3" display="http://www.sbs.gob.pe/app/stats/TC-Contable.asp"/>
  </hyperlinks>
  <pageMargins left="0.75" right="0.75" top="1" bottom="1" header="0" footer="0"/>
  <pageSetup paperSize="9" orientation="portrait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-0.499984740745262"/>
  </sheetPr>
  <dimension ref="A1:R13"/>
  <sheetViews>
    <sheetView workbookViewId="0">
      <selection activeCell="B4" sqref="B4"/>
    </sheetView>
  </sheetViews>
  <sheetFormatPr baseColWidth="10" defaultRowHeight="12.75"/>
  <cols>
    <col min="1" max="1" width="7.5703125" customWidth="1"/>
    <col min="6" max="6" width="13.28515625" bestFit="1" customWidth="1"/>
    <col min="7" max="7" width="4.140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1:18"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</row>
    <row r="2" spans="1:18">
      <c r="B2" s="371" t="s">
        <v>482</v>
      </c>
      <c r="H2" s="371" t="s">
        <v>484</v>
      </c>
      <c r="N2" s="371" t="s">
        <v>483</v>
      </c>
    </row>
    <row r="3" spans="1:18">
      <c r="B3" s="366" t="s">
        <v>474</v>
      </c>
      <c r="C3" s="366" t="s">
        <v>475</v>
      </c>
      <c r="D3" s="366" t="s">
        <v>479</v>
      </c>
      <c r="E3" s="366" t="s">
        <v>476</v>
      </c>
      <c r="F3" s="366" t="s">
        <v>477</v>
      </c>
      <c r="H3" s="366" t="s">
        <v>474</v>
      </c>
      <c r="I3" s="366" t="s">
        <v>475</v>
      </c>
      <c r="J3" s="366" t="s">
        <v>479</v>
      </c>
      <c r="K3" s="366" t="s">
        <v>476</v>
      </c>
      <c r="L3" s="366" t="s">
        <v>477</v>
      </c>
      <c r="N3" s="366" t="s">
        <v>474</v>
      </c>
      <c r="O3" s="366" t="s">
        <v>475</v>
      </c>
      <c r="P3" s="366" t="s">
        <v>479</v>
      </c>
      <c r="Q3" s="366" t="s">
        <v>476</v>
      </c>
      <c r="R3" s="366" t="s">
        <v>477</v>
      </c>
    </row>
    <row r="4" spans="1:18">
      <c r="B4" s="11">
        <v>2017</v>
      </c>
      <c r="C4" s="11">
        <v>4</v>
      </c>
      <c r="D4" s="369" t="str">
        <f>C4&amp;"T"&amp;B4</f>
        <v>4T2017</v>
      </c>
      <c r="E4" s="367"/>
      <c r="F4" s="367">
        <v>3.3820000000000001</v>
      </c>
      <c r="H4" s="11">
        <v>2017</v>
      </c>
      <c r="I4" s="11">
        <v>4</v>
      </c>
      <c r="J4" s="369" t="str">
        <f>I4&amp;"T"&amp;H4</f>
        <v>4T2017</v>
      </c>
      <c r="K4" s="367"/>
      <c r="L4" s="384">
        <v>3.8940000000000001</v>
      </c>
      <c r="N4" s="11">
        <v>2017</v>
      </c>
      <c r="O4" s="11">
        <v>4</v>
      </c>
      <c r="P4" s="369" t="str">
        <f>O4&amp;"T"&amp;N4</f>
        <v>4T2017</v>
      </c>
      <c r="Q4" s="384"/>
      <c r="R4" s="404">
        <v>2.8777E-2</v>
      </c>
    </row>
    <row r="5" spans="1:18" s="387" customFormat="1">
      <c r="B5" s="389">
        <v>2018</v>
      </c>
      <c r="C5" s="389">
        <v>1</v>
      </c>
      <c r="D5" s="390" t="str">
        <f>C5&amp;"T"&amp;B5</f>
        <v>1T2018</v>
      </c>
      <c r="E5" s="391">
        <v>3.238</v>
      </c>
      <c r="F5" s="391">
        <v>3.2265000000000001</v>
      </c>
      <c r="H5" s="389">
        <v>2018</v>
      </c>
      <c r="I5" s="389">
        <v>1</v>
      </c>
      <c r="J5" s="390" t="str">
        <f>I5&amp;"T"&amp;H5</f>
        <v>1T2018</v>
      </c>
      <c r="K5" s="391">
        <v>3.9945000000000004</v>
      </c>
      <c r="L5" s="400">
        <v>3.9740000000000002</v>
      </c>
      <c r="N5" s="389">
        <v>2018</v>
      </c>
      <c r="O5" s="389">
        <v>1</v>
      </c>
      <c r="P5" s="390" t="str">
        <f>O5&amp;"T"&amp;N5</f>
        <v>1T2018</v>
      </c>
      <c r="Q5" s="391">
        <v>3.0442105263157899E-2</v>
      </c>
      <c r="R5" s="400">
        <v>3.0200999999999999E-2</v>
      </c>
    </row>
    <row r="6" spans="1:18" s="387" customFormat="1">
      <c r="B6" s="392">
        <v>2018</v>
      </c>
      <c r="C6" s="392">
        <v>2</v>
      </c>
      <c r="D6" s="393" t="str">
        <f t="shared" ref="D6:D12" si="0">C6&amp;"T"&amp;B6</f>
        <v>2T2018</v>
      </c>
      <c r="E6" s="394">
        <v>3.258</v>
      </c>
      <c r="F6" s="394">
        <v>3.2719999999999998</v>
      </c>
      <c r="H6" s="392">
        <v>2018</v>
      </c>
      <c r="I6" s="392">
        <v>2</v>
      </c>
      <c r="J6" s="393" t="str">
        <f t="shared" ref="J6:J12" si="1">I6&amp;"T"&amp;H6</f>
        <v>2T2018</v>
      </c>
      <c r="K6" s="394">
        <v>3.9006854838709684</v>
      </c>
      <c r="L6" s="401">
        <v>3.790985</v>
      </c>
      <c r="N6" s="392">
        <v>2018</v>
      </c>
      <c r="O6" s="392">
        <v>2</v>
      </c>
      <c r="P6" s="393" t="str">
        <f t="shared" ref="P6:P12" si="2">O6&amp;"T"&amp;N6</f>
        <v>2T2018</v>
      </c>
      <c r="Q6" s="394">
        <v>2.9843137254901949E-2</v>
      </c>
      <c r="R6" s="401">
        <v>2.9635000000000002E-2</v>
      </c>
    </row>
    <row r="7" spans="1:18" s="387" customFormat="1">
      <c r="B7" s="392">
        <v>2018</v>
      </c>
      <c r="C7" s="392">
        <v>3</v>
      </c>
      <c r="D7" s="393" t="str">
        <f t="shared" si="0"/>
        <v>3T2018</v>
      </c>
      <c r="E7" s="394">
        <v>3.2919999999999998</v>
      </c>
      <c r="F7" s="394">
        <v>3.3</v>
      </c>
      <c r="H7" s="392">
        <v>2018</v>
      </c>
      <c r="I7" s="392">
        <v>3</v>
      </c>
      <c r="J7" s="393" t="str">
        <f t="shared" si="1"/>
        <v>3T2018</v>
      </c>
      <c r="K7" s="394">
        <v>3.8518306451612903</v>
      </c>
      <c r="L7" s="401">
        <v>3.8327520000000002</v>
      </c>
      <c r="N7" s="392">
        <v>2018</v>
      </c>
      <c r="O7" s="392">
        <v>3</v>
      </c>
      <c r="P7" s="393" t="str">
        <f t="shared" si="2"/>
        <v>3T2018</v>
      </c>
      <c r="Q7" s="394">
        <v>2.9825242718446582E-2</v>
      </c>
      <c r="R7" s="401">
        <v>2.9052999999999999E-2</v>
      </c>
    </row>
    <row r="8" spans="1:18" s="387" customFormat="1">
      <c r="B8" s="395">
        <v>2018</v>
      </c>
      <c r="C8" s="395">
        <v>4</v>
      </c>
      <c r="D8" s="396" t="str">
        <f t="shared" si="0"/>
        <v>4T2018</v>
      </c>
      <c r="E8" s="397">
        <v>3.3580000000000001</v>
      </c>
      <c r="F8" s="397">
        <v>3.3740000000000001</v>
      </c>
      <c r="H8" s="395">
        <v>2018</v>
      </c>
      <c r="I8" s="395">
        <v>4</v>
      </c>
      <c r="J8" s="396" t="str">
        <f t="shared" si="1"/>
        <v>4T2018</v>
      </c>
      <c r="K8" s="397">
        <v>3.8672049180327859</v>
      </c>
      <c r="L8" s="402">
        <v>3.8626230000000001</v>
      </c>
      <c r="N8" s="395">
        <v>2018</v>
      </c>
      <c r="O8" s="395">
        <v>4</v>
      </c>
      <c r="P8" s="396" t="str">
        <f t="shared" si="2"/>
        <v>4T2018</v>
      </c>
      <c r="Q8" s="397">
        <v>3.0261261261261233E-2</v>
      </c>
      <c r="R8" s="402">
        <v>3.0525E-2</v>
      </c>
    </row>
    <row r="9" spans="1:18">
      <c r="B9" s="11">
        <v>2019</v>
      </c>
      <c r="C9" s="11">
        <v>1</v>
      </c>
      <c r="D9" s="369" t="str">
        <f t="shared" si="0"/>
        <v>1T2019</v>
      </c>
      <c r="E9" s="388">
        <v>3.3236984126984122</v>
      </c>
      <c r="F9" s="388">
        <f>AVERAGE(3.316,3.321)</f>
        <v>3.3185000000000002</v>
      </c>
      <c r="H9" s="11">
        <v>2019</v>
      </c>
      <c r="I9" s="11">
        <v>1</v>
      </c>
      <c r="J9" s="369" t="str">
        <f t="shared" si="1"/>
        <v>1T2019</v>
      </c>
      <c r="K9" s="388">
        <v>3.8116031746031753</v>
      </c>
      <c r="L9" s="403">
        <f>AVERAGE(3.68,3.89)</f>
        <v>3.7850000000000001</v>
      </c>
      <c r="N9" s="11">
        <v>2019</v>
      </c>
      <c r="O9" s="11">
        <v>1</v>
      </c>
      <c r="P9" s="369" t="str">
        <f t="shared" si="2"/>
        <v>1T2019</v>
      </c>
      <c r="Q9" s="388">
        <v>3.0729166666666644E-2</v>
      </c>
      <c r="R9" s="403">
        <f>AVERAGE(0.03,0.031)</f>
        <v>3.0499999999999999E-2</v>
      </c>
    </row>
    <row r="10" spans="1:18">
      <c r="B10" s="11">
        <v>2019</v>
      </c>
      <c r="C10" s="11">
        <v>2</v>
      </c>
      <c r="D10" s="369" t="str">
        <f t="shared" si="0"/>
        <v>2T2019</v>
      </c>
      <c r="E10" s="67"/>
      <c r="F10" s="398"/>
      <c r="H10" s="11">
        <v>2019</v>
      </c>
      <c r="I10" s="11">
        <v>2</v>
      </c>
      <c r="J10" s="369" t="str">
        <f t="shared" si="1"/>
        <v>2T2019</v>
      </c>
      <c r="K10" s="67"/>
      <c r="L10" s="398"/>
      <c r="N10" s="11">
        <v>2019</v>
      </c>
      <c r="O10" s="11">
        <v>2</v>
      </c>
      <c r="P10" s="369" t="str">
        <f t="shared" si="2"/>
        <v>2T2019</v>
      </c>
      <c r="Q10" s="67"/>
      <c r="R10" s="399"/>
    </row>
    <row r="11" spans="1:18">
      <c r="B11" s="11">
        <v>2019</v>
      </c>
      <c r="C11" s="11">
        <v>3</v>
      </c>
      <c r="D11" s="369" t="str">
        <f t="shared" si="0"/>
        <v>3T2019</v>
      </c>
      <c r="E11" s="67"/>
      <c r="F11" s="398"/>
      <c r="H11" s="11">
        <v>2019</v>
      </c>
      <c r="I11" s="11">
        <v>3</v>
      </c>
      <c r="J11" s="369" t="str">
        <f t="shared" si="1"/>
        <v>3T2019</v>
      </c>
      <c r="K11" s="67"/>
      <c r="L11" s="398"/>
      <c r="N11" s="11">
        <v>2019</v>
      </c>
      <c r="O11" s="11">
        <v>3</v>
      </c>
      <c r="P11" s="369" t="str">
        <f t="shared" si="2"/>
        <v>3T2019</v>
      </c>
      <c r="Q11" s="67"/>
      <c r="R11" s="399"/>
    </row>
    <row r="12" spans="1:18">
      <c r="B12" s="11">
        <v>2019</v>
      </c>
      <c r="C12" s="11">
        <v>4</v>
      </c>
      <c r="D12" s="369" t="str">
        <f t="shared" si="0"/>
        <v>4T2019</v>
      </c>
      <c r="E12" s="67"/>
      <c r="F12" s="398"/>
      <c r="H12" s="11">
        <v>2019</v>
      </c>
      <c r="I12" s="11">
        <v>4</v>
      </c>
      <c r="J12" s="369" t="str">
        <f t="shared" si="1"/>
        <v>4T2019</v>
      </c>
      <c r="K12" s="67"/>
      <c r="L12" s="398"/>
      <c r="N12" s="11">
        <v>2019</v>
      </c>
      <c r="O12" s="11">
        <v>4</v>
      </c>
      <c r="P12" s="369" t="str">
        <f t="shared" si="2"/>
        <v>4T2019</v>
      </c>
      <c r="Q12" s="67"/>
      <c r="R12" s="399"/>
    </row>
    <row r="13" spans="1:18">
      <c r="A13" s="368" t="s">
        <v>478</v>
      </c>
      <c r="B13" s="370"/>
      <c r="C13" s="370"/>
      <c r="D13" s="370"/>
      <c r="E13" s="370"/>
      <c r="F13" s="370"/>
      <c r="H13" s="370"/>
      <c r="I13" s="370"/>
      <c r="J13" s="370"/>
      <c r="K13" s="370"/>
      <c r="L13" s="370"/>
      <c r="N13" s="370"/>
      <c r="O13" s="370"/>
      <c r="P13" s="370"/>
      <c r="Q13" s="370"/>
      <c r="R13" s="385"/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theme="9" tint="-0.499984740745262"/>
  </sheetPr>
  <dimension ref="A1:AL3"/>
  <sheetViews>
    <sheetView workbookViewId="0">
      <selection activeCell="E19" sqref="E19"/>
    </sheetView>
  </sheetViews>
  <sheetFormatPr baseColWidth="10" defaultRowHeight="12.75"/>
  <cols>
    <col min="1" max="1" width="12" bestFit="1" customWidth="1"/>
  </cols>
  <sheetData>
    <row r="1" spans="1:38" ht="15.75">
      <c r="A1" s="11"/>
      <c r="B1" s="12" t="s">
        <v>39</v>
      </c>
      <c r="C1" s="13"/>
      <c r="D1" s="13"/>
      <c r="E1" s="13"/>
      <c r="F1" s="13"/>
      <c r="G1" s="13"/>
      <c r="H1" s="13"/>
      <c r="I1" s="13"/>
      <c r="J1" s="13"/>
      <c r="K1" s="13"/>
      <c r="L1" s="14"/>
      <c r="M1" s="15"/>
      <c r="N1" s="16" t="s">
        <v>40</v>
      </c>
      <c r="O1" s="17"/>
      <c r="P1" s="17"/>
      <c r="Q1" s="17"/>
      <c r="R1" s="17"/>
      <c r="S1" s="17"/>
      <c r="T1" s="17"/>
      <c r="U1" s="17"/>
      <c r="V1" s="17"/>
      <c r="W1" s="18"/>
      <c r="X1" s="15"/>
      <c r="Y1" s="19" t="s">
        <v>41</v>
      </c>
      <c r="Z1" s="20"/>
      <c r="AA1" s="20"/>
      <c r="AB1" s="20"/>
      <c r="AC1" s="20"/>
      <c r="AD1" s="20"/>
      <c r="AE1" s="20"/>
      <c r="AF1" s="20"/>
      <c r="AG1" s="20"/>
      <c r="AH1" s="21"/>
      <c r="AI1" s="15"/>
      <c r="AJ1" s="11"/>
      <c r="AK1" s="11"/>
      <c r="AL1" s="11"/>
    </row>
    <row r="2" spans="1:38">
      <c r="A2" s="22" t="s">
        <v>11</v>
      </c>
      <c r="B2" s="23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5">
        <v>11</v>
      </c>
      <c r="M2" s="26"/>
      <c r="N2" s="27" t="s">
        <v>42</v>
      </c>
      <c r="O2" s="28" t="s">
        <v>43</v>
      </c>
      <c r="P2" s="28" t="s">
        <v>44</v>
      </c>
      <c r="Q2" s="28" t="s">
        <v>45</v>
      </c>
      <c r="R2" s="28" t="s">
        <v>46</v>
      </c>
      <c r="S2" s="28" t="s">
        <v>47</v>
      </c>
      <c r="T2" s="28" t="s">
        <v>48</v>
      </c>
      <c r="U2" s="28" t="s">
        <v>49</v>
      </c>
      <c r="V2" s="28" t="s">
        <v>50</v>
      </c>
      <c r="W2" s="29" t="s">
        <v>51</v>
      </c>
      <c r="X2" s="30"/>
      <c r="Y2" s="31">
        <v>1</v>
      </c>
      <c r="Z2" s="32">
        <v>2</v>
      </c>
      <c r="AA2" s="32">
        <v>3</v>
      </c>
      <c r="AB2" s="32">
        <v>4</v>
      </c>
      <c r="AC2" s="32">
        <v>5</v>
      </c>
      <c r="AD2" s="32">
        <v>6</v>
      </c>
      <c r="AE2" s="32">
        <v>7</v>
      </c>
      <c r="AF2" s="32">
        <v>8</v>
      </c>
      <c r="AG2" s="32">
        <v>9</v>
      </c>
      <c r="AH2" s="33">
        <v>10</v>
      </c>
      <c r="AI2" s="30"/>
      <c r="AJ2" s="34" t="s">
        <v>52</v>
      </c>
      <c r="AK2" s="35" t="s">
        <v>53</v>
      </c>
      <c r="AL2" s="36" t="s">
        <v>54</v>
      </c>
    </row>
    <row r="3" spans="1:38">
      <c r="A3" s="11">
        <f>IF(DatosGenerales!D11=0,12345678911,DatosGenerales!D11)</f>
        <v>12345678911</v>
      </c>
      <c r="B3" s="11">
        <f>VALUE(MID(A3,1,1))</f>
        <v>1</v>
      </c>
      <c r="C3" s="11">
        <f>VALUE(MID(A3,2,1))</f>
        <v>2</v>
      </c>
      <c r="D3" s="11">
        <f>VALUE(MID(A3,3,1))</f>
        <v>3</v>
      </c>
      <c r="E3" s="11">
        <f>VALUE(MID(A3,4,1))</f>
        <v>4</v>
      </c>
      <c r="F3" s="11">
        <f>VALUE(MID(A3,5,1))</f>
        <v>5</v>
      </c>
      <c r="G3" s="11">
        <f>VALUE(MID(A3,6,1))</f>
        <v>6</v>
      </c>
      <c r="H3" s="11">
        <f>VALUE(MID(A3,7,1))</f>
        <v>7</v>
      </c>
      <c r="I3" s="11">
        <f>VALUE(MID(A3,8,1))</f>
        <v>8</v>
      </c>
      <c r="J3" s="11">
        <f>VALUE(MID(A3,9,1))</f>
        <v>9</v>
      </c>
      <c r="K3" s="11">
        <f>VALUE(MID(A3,10,1))</f>
        <v>1</v>
      </c>
      <c r="L3" s="11">
        <f>VALUE(MID(A3,11,1))</f>
        <v>1</v>
      </c>
      <c r="M3" s="15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5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5"/>
      <c r="AJ3" s="11">
        <f>SUM(Y3:AH3)</f>
        <v>197</v>
      </c>
      <c r="AK3" s="11">
        <f>IF(11-MOD(+AJ3,11)=11,1,IF(11-MOD(+AJ3,11)=10,0,11-MOD(+AJ3,11)))</f>
        <v>1</v>
      </c>
      <c r="AL3" s="11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14</vt:i4>
      </vt:variant>
    </vt:vector>
  </HeadingPairs>
  <TitlesOfParts>
    <vt:vector size="22" baseType="lpstr">
      <vt:lpstr>DatosGenerales</vt:lpstr>
      <vt:lpstr>Panorama B.</vt:lpstr>
      <vt:lpstr>Tabla VI. Soles</vt:lpstr>
      <vt:lpstr>Tabla VI. Dolares</vt:lpstr>
      <vt:lpstr>TCambioSalida</vt:lpstr>
      <vt:lpstr>Menu</vt:lpstr>
      <vt:lpstr>TCambio</vt:lpstr>
      <vt:lpstr>VALIDACION_RUC</vt:lpstr>
      <vt:lpstr>ANUAL</vt:lpstr>
      <vt:lpstr>DatosGenerales!Área_de_impresión</vt:lpstr>
      <vt:lpstr>'Panorama B.'!Área_de_impresión</vt:lpstr>
      <vt:lpstr>'Tabla VI. Dolares'!Área_de_impresión</vt:lpstr>
      <vt:lpstr>'Tabla VI. Soles'!Área_de_impresión</vt:lpstr>
      <vt:lpstr>TCambioSalida!Área_de_impresión</vt:lpstr>
      <vt:lpstr>PERIODO</vt:lpstr>
      <vt:lpstr>RUC</vt:lpstr>
      <vt:lpstr>TC_DOLAR</vt:lpstr>
      <vt:lpstr>TC_Euro</vt:lpstr>
      <vt:lpstr>TC_Yen</vt:lpstr>
      <vt:lpstr>'Tabla VI. Dolares'!Títulos_a_imprimir</vt:lpstr>
      <vt:lpstr>'Tabla VI. Soles'!Títulos_a_imprimir</vt:lpstr>
      <vt:lpstr>TRIM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Cruz Labrin, Miguel  Teodoro</cp:lastModifiedBy>
  <cp:lastPrinted>2019-03-28T22:23:35Z</cp:lastPrinted>
  <dcterms:created xsi:type="dcterms:W3CDTF">2005-08-25T22:05:06Z</dcterms:created>
  <dcterms:modified xsi:type="dcterms:W3CDTF">2019-10-24T22:33:01Z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