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activeX/activeX10.xml" ContentType="application/vnd.ms-office.activeX+xml"/>
  <Override PartName="/xl/activeX/activeX10.bin" ContentType="application/vnd.ms-office.activeX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 codeName="ThisWorkbook"/>
  <mc:AlternateContent xmlns:mc="http://schemas.openxmlformats.org/markup-compatibility/2006">
    <mc:Choice Requires="x15">
      <x15ac:absPath xmlns:x15ac="http://schemas.microsoft.com/office/spreadsheetml/2010/11/ac" url="L:\ESDEIE\TRIMES\2025\FORMATOS\3TRIM\"/>
    </mc:Choice>
  </mc:AlternateContent>
  <xr:revisionPtr revIDLastSave="0" documentId="13_ncr:1_{4FE94F9F-DEE1-44CE-A6EE-07C539B33352}" xr6:coauthVersionLast="47" xr6:coauthVersionMax="47" xr10:uidLastSave="{00000000-0000-0000-0000-000000000000}"/>
  <bookViews>
    <workbookView xWindow="-120" yWindow="-120" windowWidth="29040" windowHeight="15840" tabRatio="786" firstSheet="2" activeTab="3" xr2:uid="{00000000-000D-0000-FFFF-FFFF00000000}"/>
  </bookViews>
  <sheets>
    <sheet name="DatosGenerales" sheetId="5" state="hidden" r:id="rId1"/>
    <sheet name="Panorama B." sheetId="4" state="hidden" r:id="rId2"/>
    <sheet name="Explicacion Moneda Panorama B" sheetId="53" r:id="rId3"/>
    <sheet name="Tabla VI. Soles" sheetId="52" r:id="rId4"/>
    <sheet name="Tabla VI. Dolares" sheetId="6" r:id="rId5"/>
    <sheet name="TCambioSalida" sheetId="39" r:id="rId6"/>
    <sheet name="Menu" sheetId="28" state="hidden" r:id="rId7"/>
    <sheet name="TCambio" sheetId="24" state="hidden" r:id="rId8"/>
    <sheet name="VALIDACION_RUC" sheetId="15" state="hidden" r:id="rId9"/>
  </sheets>
  <externalReferences>
    <externalReference r:id="rId10"/>
  </externalReferences>
  <definedNames>
    <definedName name="_xlnm._FilterDatabase" localSheetId="6" hidden="1">Menu!$K$11:$L$165</definedName>
    <definedName name="ANUAL" localSheetId="2">[1]Menu!$C$3</definedName>
    <definedName name="ANUAL">Menu!$C$3</definedName>
    <definedName name="_xlnm.Print_Area" localSheetId="0">DatosGenerales!$B$1:$L$41</definedName>
    <definedName name="_xlnm.Print_Area" localSheetId="1">'Panorama B.'!$F$3:$I$17</definedName>
    <definedName name="_xlnm.Print_Area" localSheetId="4">'Tabla VI. Dolares'!$F$8:$Q$36,'Tabla VI. Dolares'!$F$41:$Q$56</definedName>
    <definedName name="_xlnm.Print_Area" localSheetId="3">'Tabla VI. Soles'!$F$8:$Q$36,'Tabla VI. Soles'!$F$41:$Q$56</definedName>
    <definedName name="_xlnm.Print_Area" localSheetId="5">TCambioSalida!$D$2:$F$24</definedName>
    <definedName name="ENCARGADO">#REF!</definedName>
    <definedName name="Opciones">#REF!</definedName>
    <definedName name="pais">#REF!</definedName>
    <definedName name="PERIODO">Menu!$G$3</definedName>
    <definedName name="RUC">DatosGenerales!$D$11</definedName>
    <definedName name="TABPAIS">#REF!</definedName>
    <definedName name="TC_DOLAR">TCambio!$B$3:$F$13</definedName>
    <definedName name="TC_Euro">TCambio!$H$3:$L$13</definedName>
    <definedName name="TC_Yen">TCambio!$N$3:$R$13</definedName>
    <definedName name="_xlnm.Print_Titles" localSheetId="4">'Tabla VI. Dolares'!$3:$7</definedName>
    <definedName name="_xlnm.Print_Titles" localSheetId="3">'Tabla VI. Soles'!$3:$7</definedName>
    <definedName name="TRIM" localSheetId="2">[1]Menu!$D$3</definedName>
    <definedName name="TRIM">Menu!$D$3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6" i="53" l="1"/>
  <c r="F15" i="53"/>
  <c r="C7" i="53"/>
  <c r="C6" i="53"/>
  <c r="Q56" i="52" l="1"/>
  <c r="H56" i="52"/>
  <c r="Q50" i="6" l="1"/>
  <c r="Q51" i="6"/>
  <c r="Q52" i="6"/>
  <c r="Q53" i="6"/>
  <c r="Q54" i="6"/>
  <c r="Q55" i="6"/>
  <c r="H50" i="6"/>
  <c r="H51" i="6"/>
  <c r="H52" i="6"/>
  <c r="H53" i="6"/>
  <c r="H54" i="6"/>
  <c r="H55" i="6"/>
  <c r="I52" i="52"/>
  <c r="I54" i="52"/>
  <c r="I53" i="52"/>
  <c r="I51" i="52"/>
  <c r="I50" i="52"/>
  <c r="Q49" i="52"/>
  <c r="Q48" i="52" s="1"/>
  <c r="J49" i="52"/>
  <c r="J48" i="52" s="1"/>
  <c r="P48" i="52" s="1"/>
  <c r="H49" i="52"/>
  <c r="H48" i="52" s="1"/>
  <c r="C44" i="52"/>
  <c r="D26" i="52"/>
  <c r="D27" i="52" s="1"/>
  <c r="F25" i="52"/>
  <c r="O21" i="52"/>
  <c r="O20" i="52"/>
  <c r="O19" i="52"/>
  <c r="O18" i="52"/>
  <c r="O17" i="52"/>
  <c r="N16" i="52"/>
  <c r="N15" i="52" s="1"/>
  <c r="M16" i="52"/>
  <c r="M15" i="52" s="1"/>
  <c r="L16" i="52"/>
  <c r="L15" i="52" s="1"/>
  <c r="K16" i="52"/>
  <c r="K15" i="52" s="1"/>
  <c r="J16" i="52"/>
  <c r="J15" i="52" s="1"/>
  <c r="I16" i="52"/>
  <c r="I15" i="52" s="1"/>
  <c r="H16" i="52"/>
  <c r="H15" i="52" s="1"/>
  <c r="G15" i="52"/>
  <c r="A15" i="52"/>
  <c r="A16" i="52" s="1"/>
  <c r="A17" i="52" s="1"/>
  <c r="C11" i="52"/>
  <c r="C10" i="52"/>
  <c r="F4" i="52" s="1"/>
  <c r="O21" i="6"/>
  <c r="O20" i="6"/>
  <c r="O19" i="6"/>
  <c r="O18" i="6"/>
  <c r="O17" i="6"/>
  <c r="P50" i="52" l="1"/>
  <c r="P53" i="52"/>
  <c r="P54" i="52"/>
  <c r="P51" i="52"/>
  <c r="P52" i="52"/>
  <c r="D15" i="52"/>
  <c r="F15" i="52" s="1"/>
  <c r="I49" i="52"/>
  <c r="I55" i="52" s="1"/>
  <c r="G17" i="52"/>
  <c r="F26" i="52"/>
  <c r="O16" i="52"/>
  <c r="O15" i="52" s="1"/>
  <c r="D17" i="52"/>
  <c r="F17" i="52" s="1"/>
  <c r="A18" i="52"/>
  <c r="F27" i="52"/>
  <c r="D16" i="52"/>
  <c r="F16" i="52" s="1"/>
  <c r="D28" i="52"/>
  <c r="D29" i="52" s="1"/>
  <c r="G18" i="52"/>
  <c r="P49" i="52" l="1"/>
  <c r="P55" i="52" s="1"/>
  <c r="D30" i="52"/>
  <c r="F30" i="52" s="1"/>
  <c r="G20" i="52"/>
  <c r="F29" i="52"/>
  <c r="A19" i="52"/>
  <c r="D18" i="52"/>
  <c r="F18" i="52" s="1"/>
  <c r="F28" i="52"/>
  <c r="G19" i="52"/>
  <c r="G21" i="52" l="1"/>
  <c r="D31" i="52"/>
  <c r="D32" i="52" s="1"/>
  <c r="F32" i="52" s="1"/>
  <c r="D19" i="52"/>
  <c r="F19" i="52" s="1"/>
  <c r="A20" i="52"/>
  <c r="F31" i="52"/>
  <c r="J12" i="52"/>
  <c r="D33" i="52" l="1"/>
  <c r="K13" i="52" s="1"/>
  <c r="F33" i="52"/>
  <c r="D35" i="52"/>
  <c r="D36" i="52" s="1"/>
  <c r="D20" i="52"/>
  <c r="F20" i="52" s="1"/>
  <c r="A21" i="52"/>
  <c r="A48" i="52" l="1"/>
  <c r="D21" i="52"/>
  <c r="F21" i="52" s="1"/>
  <c r="F36" i="52"/>
  <c r="N12" i="52"/>
  <c r="L13" i="52"/>
  <c r="F35" i="52"/>
  <c r="D48" i="52" l="1"/>
  <c r="A49" i="52"/>
  <c r="R9" i="24"/>
  <c r="L9" i="24"/>
  <c r="F9" i="24"/>
  <c r="D49" i="52" l="1"/>
  <c r="A50" i="52"/>
  <c r="P5" i="24"/>
  <c r="J5" i="24"/>
  <c r="D5" i="24"/>
  <c r="A51" i="52" l="1"/>
  <c r="D50" i="52"/>
  <c r="D9" i="24"/>
  <c r="D24" i="39"/>
  <c r="D23" i="39"/>
  <c r="D16" i="39"/>
  <c r="D15" i="39"/>
  <c r="P9" i="24"/>
  <c r="P6" i="24"/>
  <c r="P4" i="24"/>
  <c r="J9" i="24"/>
  <c r="J4" i="24"/>
  <c r="D4" i="24"/>
  <c r="P12" i="24"/>
  <c r="J12" i="24"/>
  <c r="J6" i="24"/>
  <c r="J7" i="24"/>
  <c r="B4" i="5"/>
  <c r="E4" i="28"/>
  <c r="F3" i="28"/>
  <c r="E3" i="28"/>
  <c r="A3" i="15"/>
  <c r="C3" i="15" s="1"/>
  <c r="Z3" i="15" s="1"/>
  <c r="G3" i="28"/>
  <c r="H3" i="28"/>
  <c r="N3" i="28"/>
  <c r="Q3" i="28"/>
  <c r="R3" i="28"/>
  <c r="O3" i="28" s="1"/>
  <c r="S3" i="28"/>
  <c r="P3" i="28" s="1"/>
  <c r="N4" i="28"/>
  <c r="Q4" i="28"/>
  <c r="R4" i="28"/>
  <c r="O4" i="28" s="1"/>
  <c r="S4" i="28"/>
  <c r="P4" i="28" s="1"/>
  <c r="B3" i="39"/>
  <c r="C10" i="6"/>
  <c r="C11" i="6"/>
  <c r="H16" i="6"/>
  <c r="H15" i="6" s="1"/>
  <c r="I16" i="6"/>
  <c r="I15" i="6" s="1"/>
  <c r="J16" i="6"/>
  <c r="J15" i="6" s="1"/>
  <c r="K16" i="6"/>
  <c r="K15" i="6" s="1"/>
  <c r="L16" i="6"/>
  <c r="L15" i="6" s="1"/>
  <c r="M16" i="6"/>
  <c r="M15" i="6" s="1"/>
  <c r="N16" i="6"/>
  <c r="N15" i="6" s="1"/>
  <c r="D26" i="6"/>
  <c r="D27" i="6" s="1"/>
  <c r="C44" i="6"/>
  <c r="H49" i="6"/>
  <c r="Q49" i="6"/>
  <c r="C6" i="4"/>
  <c r="C7" i="4"/>
  <c r="H10" i="4"/>
  <c r="H9" i="4" s="1"/>
  <c r="I10" i="4"/>
  <c r="I9" i="4" s="1"/>
  <c r="H14" i="4"/>
  <c r="I14" i="4"/>
  <c r="J10" i="24"/>
  <c r="P11" i="24"/>
  <c r="P10" i="24"/>
  <c r="J11" i="24"/>
  <c r="I46" i="6" l="1"/>
  <c r="I46" i="52" s="1"/>
  <c r="H46" i="6"/>
  <c r="H46" i="52" s="1"/>
  <c r="I11" i="52"/>
  <c r="J44" i="6"/>
  <c r="J44" i="52" s="1"/>
  <c r="I11" i="6"/>
  <c r="Q46" i="6"/>
  <c r="Q46" i="52" s="1"/>
  <c r="P46" i="6"/>
  <c r="P46" i="52" s="1"/>
  <c r="O13" i="6"/>
  <c r="O13" i="52"/>
  <c r="D28" i="6"/>
  <c r="D29" i="6" s="1"/>
  <c r="D30" i="6" s="1"/>
  <c r="A52" i="52"/>
  <c r="D51" i="52"/>
  <c r="B3" i="15"/>
  <c r="Y3" i="15" s="1"/>
  <c r="Q48" i="6"/>
  <c r="I17" i="4"/>
  <c r="H17" i="4"/>
  <c r="O16" i="6"/>
  <c r="O15" i="6" s="1"/>
  <c r="H48" i="6"/>
  <c r="P8" i="24"/>
  <c r="P7" i="24"/>
  <c r="J8" i="24"/>
  <c r="D8" i="24"/>
  <c r="D7" i="24"/>
  <c r="D6" i="24"/>
  <c r="J3" i="15"/>
  <c r="AG3" i="15" s="1"/>
  <c r="G3" i="15"/>
  <c r="AD3" i="15" s="1"/>
  <c r="F3" i="15"/>
  <c r="AC3" i="15" s="1"/>
  <c r="I3" i="15"/>
  <c r="AF3" i="15" s="1"/>
  <c r="H3" i="15"/>
  <c r="AE3" i="15" s="1"/>
  <c r="E3" i="15"/>
  <c r="AB3" i="15" s="1"/>
  <c r="L3" i="15"/>
  <c r="D3" i="15"/>
  <c r="AA3" i="15" s="1"/>
  <c r="K3" i="15"/>
  <c r="AH3" i="15" s="1"/>
  <c r="H13" i="52" l="1"/>
  <c r="D52" i="52"/>
  <c r="A53" i="52"/>
  <c r="D31" i="6"/>
  <c r="D10" i="24"/>
  <c r="AJ3" i="15"/>
  <c r="AK3" i="15" s="1"/>
  <c r="AL3" i="15" s="1"/>
  <c r="H13" i="6" l="1"/>
  <c r="A54" i="52"/>
  <c r="D53" i="52"/>
  <c r="D32" i="6"/>
  <c r="J12" i="6" s="1"/>
  <c r="D11" i="24"/>
  <c r="D12" i="24"/>
  <c r="A55" i="52" l="1"/>
  <c r="D55" i="52" s="1"/>
  <c r="D54" i="52"/>
  <c r="D33" i="6"/>
  <c r="K13" i="6" l="1"/>
  <c r="D35" i="6"/>
  <c r="L13" i="6" l="1"/>
  <c r="D36" i="6"/>
  <c r="N12" i="6" l="1"/>
  <c r="A15" i="6" l="1"/>
  <c r="A16" i="6" l="1"/>
  <c r="D15" i="6"/>
  <c r="D16" i="6" l="1"/>
  <c r="A17" i="6"/>
  <c r="D17" i="6" l="1"/>
  <c r="A18" i="6"/>
  <c r="D18" i="6" l="1"/>
  <c r="A19" i="6"/>
  <c r="D19" i="6" l="1"/>
  <c r="A20" i="6"/>
  <c r="A21" i="6" l="1"/>
  <c r="D20" i="6"/>
  <c r="A48" i="6" l="1"/>
  <c r="D21" i="6"/>
  <c r="A49" i="6" l="1"/>
  <c r="D48" i="6"/>
  <c r="D49" i="6" l="1"/>
  <c r="A50" i="6"/>
  <c r="D50" i="6" l="1"/>
  <c r="A51" i="6"/>
  <c r="D51" i="6" l="1"/>
  <c r="A52" i="6"/>
  <c r="D52" i="6" l="1"/>
  <c r="A53" i="6"/>
  <c r="A54" i="6" l="1"/>
  <c r="D53" i="6"/>
  <c r="A55" i="6" l="1"/>
  <c r="D54" i="6"/>
  <c r="A9" i="4" l="1"/>
  <c r="D55" i="6"/>
  <c r="D9" i="4" l="1"/>
  <c r="F9" i="4" s="1"/>
  <c r="A10" i="4"/>
  <c r="A11" i="4" l="1"/>
  <c r="D10" i="4"/>
  <c r="F10" i="4" s="1"/>
  <c r="A12" i="4" l="1"/>
  <c r="D11" i="4"/>
  <c r="F11" i="4" s="1"/>
  <c r="D12" i="4" l="1"/>
  <c r="F12" i="4" s="1"/>
  <c r="A13" i="4"/>
  <c r="A14" i="4" l="1"/>
  <c r="D13" i="4"/>
  <c r="F13" i="4" s="1"/>
  <c r="A15" i="4" l="1"/>
  <c r="D14" i="4"/>
  <c r="F14" i="4" s="1"/>
  <c r="A16" i="4" l="1"/>
  <c r="D15" i="4"/>
  <c r="F15" i="4" s="1"/>
  <c r="D16" i="4" l="1"/>
  <c r="F16" i="4" s="1"/>
  <c r="A17" i="4"/>
  <c r="D17" i="4" l="1"/>
  <c r="F17" i="4" s="1"/>
  <c r="S48" i="52" l="1"/>
  <c r="P48" i="6" l="1"/>
  <c r="I48" i="6"/>
  <c r="K48" i="6" l="1"/>
  <c r="J55" i="6"/>
  <c r="J54" i="6"/>
  <c r="N48" i="6"/>
  <c r="J53" i="6"/>
  <c r="M48" i="6"/>
  <c r="J52" i="6"/>
  <c r="L48" i="6"/>
  <c r="J51" i="6"/>
  <c r="J50" i="6"/>
  <c r="I50" i="6"/>
  <c r="I52" i="6"/>
  <c r="I53" i="6"/>
  <c r="I54" i="6"/>
  <c r="I51" i="6"/>
  <c r="P51" i="6"/>
  <c r="P53" i="6"/>
  <c r="P52" i="6"/>
  <c r="P50" i="6"/>
  <c r="P54" i="6"/>
  <c r="J49" i="6" l="1"/>
  <c r="J48" i="6" s="1"/>
  <c r="O48" i="6" s="1"/>
  <c r="I49" i="6"/>
  <c r="I55" i="6" s="1"/>
  <c r="P49" i="6"/>
  <c r="P55" i="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Cruz Labrin, Miguel  Teodoro</author>
  </authors>
  <commentList>
    <comment ref="P48" authorId="0" shapeId="0" xr:uid="{00000000-0006-0000-0200-000001000000}">
      <text>
        <r>
          <rPr>
            <b/>
            <sz val="18"/>
            <color indexed="81"/>
            <rFont val="Tahoma"/>
            <family val="2"/>
          </rPr>
          <t>Verificar que el saldo de la celda P48 sea igual al patrimonio del balance de la empresa.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Miguel Cruz Labrin</author>
  </authors>
  <commentList>
    <comment ref="AK3" authorId="0" shapeId="0" xr:uid="{00000000-0006-0000-0700-000001000000}">
      <text>
        <r>
          <rPr>
            <sz val="8"/>
            <color indexed="81"/>
            <rFont val="Tahoma"/>
            <family val="2"/>
          </rPr>
          <t>Debe ser igual a último dígito del RUC. Si fuese igual a 10, se reemplaza por cero (así el último dígito del RUC deberá ser igual a Cero).</t>
        </r>
      </text>
    </comment>
  </commentList>
</comments>
</file>

<file path=xl/sharedStrings.xml><?xml version="1.0" encoding="utf-8"?>
<sst xmlns="http://schemas.openxmlformats.org/spreadsheetml/2006/main" count="749" uniqueCount="571">
  <si>
    <t>Codigo</t>
  </si>
  <si>
    <t>DESCRIPTOR</t>
  </si>
  <si>
    <t>10. TELÉFONO Y ANEXO:</t>
  </si>
  <si>
    <t xml:space="preserve"> cod_ETBP_ANT</t>
  </si>
  <si>
    <t xml:space="preserve"> cod_ETBP_NEW</t>
  </si>
  <si>
    <t>(Dólar / Otras Monedas)</t>
  </si>
  <si>
    <t>(Nuevo Sol / Otras Monedas)</t>
  </si>
  <si>
    <t>DÓLAR</t>
  </si>
  <si>
    <t>TIPO DE CAMBIO PARA SALDOS</t>
  </si>
  <si>
    <t>#</t>
  </si>
  <si>
    <t>PERIODO</t>
  </si>
  <si>
    <t>RUC</t>
  </si>
  <si>
    <t>RESTO</t>
  </si>
  <si>
    <t>7. CARGO:</t>
  </si>
  <si>
    <t>8. CORREO ELECTRÓNICO:</t>
  </si>
  <si>
    <t>ACUMULADO</t>
  </si>
  <si>
    <t>5. GIRO DEL NEGOCIO:</t>
  </si>
  <si>
    <t>I. ACTIVO TOTAL</t>
  </si>
  <si>
    <t>II. PASIVO TOTAL</t>
  </si>
  <si>
    <t>III. PATRIMONIO ( I - II )</t>
  </si>
  <si>
    <t>10</t>
  </si>
  <si>
    <t>http://www.sbs.gob.pe/app/stats/TC-Contable.asp</t>
  </si>
  <si>
    <t>NOTA: DESDE EL 4T2011 SE EMPLEA INFO DE LA SBS (ver link)</t>
  </si>
  <si>
    <t>¿Su empresa presta o recibe servicios de franquicia y/o regalía del exterior? (Hoja 2.b)</t>
  </si>
  <si>
    <t>¿Su empresa presta o recibe servicios al o del exterior? (Hojas 2.a y 2.b)</t>
  </si>
  <si>
    <t>Ver</t>
  </si>
  <si>
    <t>Participación Extranjera: ¿Tiene o ha tenido la empresa participación extranjera en su capital? (Hoja 4)</t>
  </si>
  <si>
    <t>Derivados Financieros (opciones, futuros financieros, swaps, etc.): ¿Tiene la empresa operaciones ...? (Hoja 5)</t>
  </si>
  <si>
    <t>Utilidades: ¿Ha generado la empresa utilidades / pérdidas? (Hoja 5)</t>
  </si>
  <si>
    <t>Préstamos del Exterior: ¿Tiene o ha tenido la empresa saldos por préstamos del exterior? (Hoja 3)</t>
  </si>
  <si>
    <t>¿Lleva la empresa contabilidad en Dólares U.S.?</t>
  </si>
  <si>
    <t>Activos en el Exterior: ¿Tiene o ha tenido la empresa activos externos, cuentas por cobrar o inversiones en el exterior? (Hoja 6)</t>
  </si>
  <si>
    <t>Depósitos en moneda extranjera: ¿Tiene o ha tenido la empresa depósitos en moneda extranjera, sea en el exterior o en el país?</t>
  </si>
  <si>
    <t>AÑO_TRIM</t>
  </si>
  <si>
    <t>Inversiones en el exterior : ¿Tiene o ha tenido la empresa participación en empresas del exterior ?</t>
  </si>
  <si>
    <t>4. INICIO DE OPERACIONES ( mm/aaaa):</t>
  </si>
  <si>
    <t>9. PÁGINA WEB:</t>
  </si>
  <si>
    <t>Proyección de inversiones futuras: ¿Tiene planeado realizar inversiones en 2007-2009 ? (Hoja 7)</t>
  </si>
  <si>
    <t>RESPONDA LAS SIGUIENTES PREGUNTAS (SI/NO)</t>
  </si>
  <si>
    <t>DESCOMPOSICION DEL RUC EN SUS DIGITOS</t>
  </si>
  <si>
    <t>FACTORES DE MULTIPLICACION</t>
  </si>
  <si>
    <t>DIGITOS x FACTORES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</si>
  <si>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</si>
  <si>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</si>
  <si>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</si>
  <si>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</si>
  <si>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</si>
  <si>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</si>
  <si>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</si>
  <si>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</si>
  <si>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</si>
  <si>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</si>
  <si>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SUMA</t>
  </si>
  <si>
    <t>RESIDUO</t>
  </si>
  <si>
    <t>PRUEBA</t>
  </si>
  <si>
    <t>2. Activo no corriente</t>
  </si>
  <si>
    <t>TOTAL</t>
  </si>
  <si>
    <t>Poner NO donde corresponda.</t>
  </si>
  <si>
    <t>NUEVOS 
SOLES</t>
  </si>
  <si>
    <t>TABLA DE PERIODOS</t>
  </si>
  <si>
    <t>TABLA DE MONEDAS</t>
  </si>
  <si>
    <t>AFN</t>
  </si>
  <si>
    <t>ALL</t>
  </si>
  <si>
    <t>DZD</t>
  </si>
  <si>
    <t>USD</t>
  </si>
  <si>
    <t>EUR</t>
  </si>
  <si>
    <t>XCD</t>
  </si>
  <si>
    <t>ARS</t>
  </si>
  <si>
    <t>AMD</t>
  </si>
  <si>
    <t>AWG</t>
  </si>
  <si>
    <t>AUD</t>
  </si>
  <si>
    <t>AZN</t>
  </si>
  <si>
    <t>BSD</t>
  </si>
  <si>
    <t>BHD</t>
  </si>
  <si>
    <t>BDT</t>
  </si>
  <si>
    <t>BBD</t>
  </si>
  <si>
    <t>BYR</t>
  </si>
  <si>
    <t>BZD</t>
  </si>
  <si>
    <t>XOF</t>
  </si>
  <si>
    <t>BMD</t>
  </si>
  <si>
    <t>INR</t>
  </si>
  <si>
    <t>BTN</t>
  </si>
  <si>
    <t>BOB</t>
  </si>
  <si>
    <t>BAM</t>
  </si>
  <si>
    <t>BWP</t>
  </si>
  <si>
    <t>NOK</t>
  </si>
  <si>
    <t>BRL</t>
  </si>
  <si>
    <t>BND</t>
  </si>
  <si>
    <t>BGN</t>
  </si>
  <si>
    <t>BIF</t>
  </si>
  <si>
    <t>KHR</t>
  </si>
  <si>
    <t>XAF</t>
  </si>
  <si>
    <t>CAD</t>
  </si>
  <si>
    <t>CVE</t>
  </si>
  <si>
    <t>KYD</t>
  </si>
  <si>
    <t>CLP</t>
  </si>
  <si>
    <t>CNY</t>
  </si>
  <si>
    <t>COP</t>
  </si>
  <si>
    <t>KMF</t>
  </si>
  <si>
    <t>CDF</t>
  </si>
  <si>
    <t>NZD</t>
  </si>
  <si>
    <t>CRC</t>
  </si>
  <si>
    <t>HRK</t>
  </si>
  <si>
    <t>CUP</t>
  </si>
  <si>
    <t>CYP</t>
  </si>
  <si>
    <t>CZK</t>
  </si>
  <si>
    <t>DKK</t>
  </si>
  <si>
    <t>DJF</t>
  </si>
  <si>
    <t>DOP</t>
  </si>
  <si>
    <t>EGP</t>
  </si>
  <si>
    <t>SVC</t>
  </si>
  <si>
    <t>ERN</t>
  </si>
  <si>
    <t>EEK</t>
  </si>
  <si>
    <t>ETB</t>
  </si>
  <si>
    <t>FKP</t>
  </si>
  <si>
    <t>FJD</t>
  </si>
  <si>
    <t>XPF</t>
  </si>
  <si>
    <t>GMD</t>
  </si>
  <si>
    <t>GEL</t>
  </si>
  <si>
    <t>GHC</t>
  </si>
  <si>
    <t>GIP</t>
  </si>
  <si>
    <t>GTQ</t>
  </si>
  <si>
    <t>GNF</t>
  </si>
  <si>
    <t>GWP</t>
  </si>
  <si>
    <t>GYD</t>
  </si>
  <si>
    <t>HTG</t>
  </si>
  <si>
    <t>HNL</t>
  </si>
  <si>
    <t>HKD</t>
  </si>
  <si>
    <t>HUF</t>
  </si>
  <si>
    <t>ISK</t>
  </si>
  <si>
    <t>IDR</t>
  </si>
  <si>
    <t>IRR</t>
  </si>
  <si>
    <t>IQD</t>
  </si>
  <si>
    <t>ILS</t>
  </si>
  <si>
    <t>JMD</t>
  </si>
  <si>
    <t>JPY</t>
  </si>
  <si>
    <t>JOD</t>
  </si>
  <si>
    <t>KZT</t>
  </si>
  <si>
    <t>KES</t>
  </si>
  <si>
    <t>KPW</t>
  </si>
  <si>
    <t>KRW</t>
  </si>
  <si>
    <t>KWD</t>
  </si>
  <si>
    <t>KGS</t>
  </si>
  <si>
    <t>LAK</t>
  </si>
  <si>
    <t>LVL</t>
  </si>
  <si>
    <t>LBP</t>
  </si>
  <si>
    <t>ZAR</t>
  </si>
  <si>
    <t>LSL</t>
  </si>
  <si>
    <t>LRD</t>
  </si>
  <si>
    <t>LYD</t>
  </si>
  <si>
    <t>CHF</t>
  </si>
  <si>
    <t>LTL</t>
  </si>
  <si>
    <t>MOP</t>
  </si>
  <si>
    <t>MKD</t>
  </si>
  <si>
    <t>MGA</t>
  </si>
  <si>
    <t>MWK</t>
  </si>
  <si>
    <t>MYR</t>
  </si>
  <si>
    <t>MVR</t>
  </si>
  <si>
    <t>MTL</t>
  </si>
  <si>
    <t>MRO</t>
  </si>
  <si>
    <t>MUR</t>
  </si>
  <si>
    <t>MXN</t>
  </si>
  <si>
    <t>MDL</t>
  </si>
  <si>
    <t>MNT</t>
  </si>
  <si>
    <t>MAD</t>
  </si>
  <si>
    <t>MZN</t>
  </si>
  <si>
    <t>MMK</t>
  </si>
  <si>
    <t>NAD</t>
  </si>
  <si>
    <t>NPR</t>
  </si>
  <si>
    <t>ANG</t>
  </si>
  <si>
    <t>NIO</t>
  </si>
  <si>
    <t>NGN</t>
  </si>
  <si>
    <t>OMR</t>
  </si>
  <si>
    <t>PKR</t>
  </si>
  <si>
    <t>PAB</t>
  </si>
  <si>
    <t>PGK</t>
  </si>
  <si>
    <t>PYG</t>
  </si>
  <si>
    <t>PEN</t>
  </si>
  <si>
    <t>PHP</t>
  </si>
  <si>
    <t>PLN</t>
  </si>
  <si>
    <t>QAR</t>
  </si>
  <si>
    <t>ROL</t>
  </si>
  <si>
    <t>RON</t>
  </si>
  <si>
    <t>RUB</t>
  </si>
  <si>
    <t>RWF</t>
  </si>
  <si>
    <t>SHP</t>
  </si>
  <si>
    <t>WST</t>
  </si>
  <si>
    <t>STD</t>
  </si>
  <si>
    <t>SAR</t>
  </si>
  <si>
    <t>RSD</t>
  </si>
  <si>
    <t>SCR</t>
  </si>
  <si>
    <t>SLL</t>
  </si>
  <si>
    <t>SGD</t>
  </si>
  <si>
    <t>SKK</t>
  </si>
  <si>
    <t>SIT</t>
  </si>
  <si>
    <t>SBD</t>
  </si>
  <si>
    <t>SOS</t>
  </si>
  <si>
    <t>LKR</t>
  </si>
  <si>
    <t>SDD</t>
  </si>
  <si>
    <t>SRD</t>
  </si>
  <si>
    <t>SZL</t>
  </si>
  <si>
    <t>SEK</t>
  </si>
  <si>
    <t>SYP</t>
  </si>
  <si>
    <t>TWD</t>
  </si>
  <si>
    <t>TJS</t>
  </si>
  <si>
    <t>TZS</t>
  </si>
  <si>
    <t>THB</t>
  </si>
  <si>
    <t>TOP</t>
  </si>
  <si>
    <t>TTD</t>
  </si>
  <si>
    <t>TND</t>
  </si>
  <si>
    <t>TRY</t>
  </si>
  <si>
    <t>TMM</t>
  </si>
  <si>
    <t>UGX</t>
  </si>
  <si>
    <t>UAH</t>
  </si>
  <si>
    <t>AED</t>
  </si>
  <si>
    <t>GBP</t>
  </si>
  <si>
    <t>UYU</t>
  </si>
  <si>
    <t>UZS</t>
  </si>
  <si>
    <t>VUV</t>
  </si>
  <si>
    <t>VEB</t>
  </si>
  <si>
    <t>VND</t>
  </si>
  <si>
    <t>YER</t>
  </si>
  <si>
    <t>ZWD</t>
  </si>
  <si>
    <t>AFGHANI</t>
  </si>
  <si>
    <t>LEK</t>
  </si>
  <si>
    <t>ALGERIAN DINAR</t>
  </si>
  <si>
    <t>US DOLLAR</t>
  </si>
  <si>
    <t>EURO</t>
  </si>
  <si>
    <t>EAST CARIBBEAN DOLLAR</t>
  </si>
  <si>
    <t>ARGENTINE PESO</t>
  </si>
  <si>
    <t>ARMENIAN DRAM</t>
  </si>
  <si>
    <t>ARUBAN GUILDER</t>
  </si>
  <si>
    <t>AUSTRALIAN DOLLAR</t>
  </si>
  <si>
    <t>AZERBAIJANIAN MANAT</t>
  </si>
  <si>
    <t>BAHAMIAN DOLLAR</t>
  </si>
  <si>
    <t>BAHRAINI DINAR</t>
  </si>
  <si>
    <t>TAKA</t>
  </si>
  <si>
    <t>BARBADOS DOLLAR</t>
  </si>
  <si>
    <t>BELARUSSIAN RUBLE</t>
  </si>
  <si>
    <t>BELIZE DOLLAR</t>
  </si>
  <si>
    <t>CFA FRANC BCEAO †</t>
  </si>
  <si>
    <t>BERMUDIAN DOLLAR (BERMUDA DOLLAR)</t>
  </si>
  <si>
    <t>INDIAN RUPEE</t>
  </si>
  <si>
    <t>NGULTRUM</t>
  </si>
  <si>
    <t>BOLIVIANO</t>
  </si>
  <si>
    <t>CONVERTIBLE MARKS</t>
  </si>
  <si>
    <t>PULA</t>
  </si>
  <si>
    <t>NORWEGIAN KRONE</t>
  </si>
  <si>
    <t>BRAZILIAN REAL</t>
  </si>
  <si>
    <t>BRUNEI DOLLAR</t>
  </si>
  <si>
    <t>BULGARIAN LEV</t>
  </si>
  <si>
    <t>BURUNDI FRANC</t>
  </si>
  <si>
    <t>RIEL</t>
  </si>
  <si>
    <t>CFA FRANC BEAC ‡</t>
  </si>
  <si>
    <t>CANADIAN DOLLAR</t>
  </si>
  <si>
    <t>CAPE VERDE ESCUDO</t>
  </si>
  <si>
    <t>CAYMAN ISLANDS DOLLAR</t>
  </si>
  <si>
    <t>CHILEAN PESO</t>
  </si>
  <si>
    <t>YUAN RENMINBI</t>
  </si>
  <si>
    <t>COLOMBIAN PESO</t>
  </si>
  <si>
    <t>COMORO FRANC</t>
  </si>
  <si>
    <t>FRANC CONGOLAIS</t>
  </si>
  <si>
    <t>NEW ZEALAND DOLLAR</t>
  </si>
  <si>
    <t>COSTA RICAN COLON</t>
  </si>
  <si>
    <t>CROATIAN KUNA</t>
  </si>
  <si>
    <t>CUBAN PESO</t>
  </si>
  <si>
    <t>CYPRUS POUND</t>
  </si>
  <si>
    <t>CZECH KORUNA</t>
  </si>
  <si>
    <t>DANISH KRONE</t>
  </si>
  <si>
    <t>DJIBOUTI FRANC</t>
  </si>
  <si>
    <t>DOMINICAN PESO</t>
  </si>
  <si>
    <t>EGYPTIAN POUND</t>
  </si>
  <si>
    <t>EL SALVADOR COLON</t>
  </si>
  <si>
    <t>NAKFA</t>
  </si>
  <si>
    <t>KROON</t>
  </si>
  <si>
    <t>ETHIOPIAN BIRR</t>
  </si>
  <si>
    <t>FALKLAND ISLANDS POUND</t>
  </si>
  <si>
    <t>FIJI DOLLAR</t>
  </si>
  <si>
    <t>CFP FRANC</t>
  </si>
  <si>
    <t>DALASI</t>
  </si>
  <si>
    <t>LARI</t>
  </si>
  <si>
    <t>CEDI</t>
  </si>
  <si>
    <t>GIBRALTAR POUND</t>
  </si>
  <si>
    <t>QUETZAL</t>
  </si>
  <si>
    <t>GUINEA FRANC</t>
  </si>
  <si>
    <t>GUINEA-BISSAU PESO</t>
  </si>
  <si>
    <t>GUYANA DOLLAR</t>
  </si>
  <si>
    <t>GOURDE</t>
  </si>
  <si>
    <t>LEMPIRA</t>
  </si>
  <si>
    <t>HONG KONG DOLLAR</t>
  </si>
  <si>
    <t>FORINT</t>
  </si>
  <si>
    <t>ICELAND KRONA</t>
  </si>
  <si>
    <t>RUPIAH</t>
  </si>
  <si>
    <t>IRANIAN RIAL</t>
  </si>
  <si>
    <t>IRAQI DINAR</t>
  </si>
  <si>
    <t>NEW ISRAELI SHEQEL</t>
  </si>
  <si>
    <t>JAMAICAN DOLLAR</t>
  </si>
  <si>
    <t>YEN</t>
  </si>
  <si>
    <t>JORDANIAN DINAR</t>
  </si>
  <si>
    <t>TENGE</t>
  </si>
  <si>
    <t>KENYAN SHILLING</t>
  </si>
  <si>
    <t>NORTH KOREAN WON</t>
  </si>
  <si>
    <t>WON</t>
  </si>
  <si>
    <t>KUWAITI DINAR</t>
  </si>
  <si>
    <t>SOM</t>
  </si>
  <si>
    <t>KIP</t>
  </si>
  <si>
    <t>LATVIAN LATS</t>
  </si>
  <si>
    <t>LEBANESE POUND</t>
  </si>
  <si>
    <t>RAND</t>
  </si>
  <si>
    <t>LOTI</t>
  </si>
  <si>
    <t>LIBERIAN DOLLAR</t>
  </si>
  <si>
    <t>LIBYAN DINAR</t>
  </si>
  <si>
    <t>SWISS FRANC</t>
  </si>
  <si>
    <t>LITHUANIAN LITAS</t>
  </si>
  <si>
    <t>PATACA</t>
  </si>
  <si>
    <t>DENAR</t>
  </si>
  <si>
    <t>MALAGASCY ARIARY</t>
  </si>
  <si>
    <t>KWACHA</t>
  </si>
  <si>
    <t>MALAYSIAN RINGGIT</t>
  </si>
  <si>
    <t>RUFIYAA</t>
  </si>
  <si>
    <t>MALTESE LIRA</t>
  </si>
  <si>
    <t>OUGUIYA</t>
  </si>
  <si>
    <t>MAURITIUS RUPEE</t>
  </si>
  <si>
    <t>MEXICAN PESO</t>
  </si>
  <si>
    <t>MOLDOVAN LEU</t>
  </si>
  <si>
    <t>TUGRIK</t>
  </si>
  <si>
    <t>MOROCCAN DIRHAM</t>
  </si>
  <si>
    <t>METICAL</t>
  </si>
  <si>
    <t>KYAT</t>
  </si>
  <si>
    <t>NAMIBIAN DOLLAR</t>
  </si>
  <si>
    <t>NEPALESE RUPEE</t>
  </si>
  <si>
    <t>NETHERLANDS ANTILLIAN GUILDER</t>
  </si>
  <si>
    <t>CORDOBA ORO</t>
  </si>
  <si>
    <t>NAIRA</t>
  </si>
  <si>
    <t>RIAL OMANI</t>
  </si>
  <si>
    <t>PAKISTAN RUPEE</t>
  </si>
  <si>
    <t>BALBOA</t>
  </si>
  <si>
    <t>KINA</t>
  </si>
  <si>
    <t>GUARANI</t>
  </si>
  <si>
    <t>NUEVO SOL</t>
  </si>
  <si>
    <t>PHILIPPINE PESO</t>
  </si>
  <si>
    <t>ZLOTY</t>
  </si>
  <si>
    <t>QATARI RIAL</t>
  </si>
  <si>
    <t>OLD LEU</t>
  </si>
  <si>
    <t>NEW LEU</t>
  </si>
  <si>
    <t>RUSSIAN RUBLE</t>
  </si>
  <si>
    <t>RWANDA FRANC</t>
  </si>
  <si>
    <t>SAINT HELENA POUND</t>
  </si>
  <si>
    <t>TALA</t>
  </si>
  <si>
    <t>DOBRA</t>
  </si>
  <si>
    <t>SAUDI RIYAL</t>
  </si>
  <si>
    <t>SERBIAN DINAR</t>
  </si>
  <si>
    <t>SEYCHELLES RUPEE</t>
  </si>
  <si>
    <t>LEONE</t>
  </si>
  <si>
    <t>SINGAPORE DOLLAR</t>
  </si>
  <si>
    <t>SLOVAK KORUNA</t>
  </si>
  <si>
    <t>TOLAR</t>
  </si>
  <si>
    <t>SOLOMON ISLANDS DOLLAR</t>
  </si>
  <si>
    <t>SOMALI SHILLING</t>
  </si>
  <si>
    <t>SRI LANKA RUPEE</t>
  </si>
  <si>
    <t>SUDANESE DINAR</t>
  </si>
  <si>
    <t>SURINAM DOLLAR</t>
  </si>
  <si>
    <t>LILANGENI</t>
  </si>
  <si>
    <t>SWEDISH KRONA</t>
  </si>
  <si>
    <t>SYRIAN POUND</t>
  </si>
  <si>
    <t>NEW TAIWAN DOLLAR</t>
  </si>
  <si>
    <t>SOMONI</t>
  </si>
  <si>
    <t>TANZANIAN SHILLING</t>
  </si>
  <si>
    <t>BAHT</t>
  </si>
  <si>
    <t>PA'ANGA</t>
  </si>
  <si>
    <t>TRINIDAD AND TOBAGO DOLLAR</t>
  </si>
  <si>
    <t>TUNISIAN DINAR</t>
  </si>
  <si>
    <t>NEW TURKISH LIRA</t>
  </si>
  <si>
    <t>MANAT</t>
  </si>
  <si>
    <t>UGANDA SHILLING</t>
  </si>
  <si>
    <t>HRYVNIA</t>
  </si>
  <si>
    <t>UAE DIRHAM</t>
  </si>
  <si>
    <t>PESO URUGUAYO</t>
  </si>
  <si>
    <t>UZBEKISTAN SUM</t>
  </si>
  <si>
    <t>VATU</t>
  </si>
  <si>
    <t>BOLIVAR</t>
  </si>
  <si>
    <t>DONG</t>
  </si>
  <si>
    <t>YEMENI RIAL</t>
  </si>
  <si>
    <t>ZIMBABWE DOLLAR</t>
  </si>
  <si>
    <t>LIBRA ESTERLINA</t>
  </si>
  <si>
    <t>AAA</t>
  </si>
  <si>
    <t>ELIJA LA MONEDA</t>
  </si>
  <si>
    <t>999</t>
  </si>
  <si>
    <t>6. PERSONA RESPONSABLE:</t>
  </si>
  <si>
    <t>1. RUC:</t>
  </si>
  <si>
    <t xml:space="preserve">       - Con entidades residentes (mercado local)</t>
  </si>
  <si>
    <t xml:space="preserve">       - Con no residentes (exterior)</t>
  </si>
  <si>
    <t>BANCO CENTRAL DE RESERVA DEL PERÚ</t>
  </si>
  <si>
    <t>AÑO</t>
  </si>
  <si>
    <t>2. RAZÓN SOCIAL:</t>
  </si>
  <si>
    <t>3. RAZÓN COMERCIAL:</t>
  </si>
  <si>
    <t>A</t>
  </si>
  <si>
    <t>B</t>
  </si>
  <si>
    <t>C</t>
  </si>
  <si>
    <t>D</t>
  </si>
  <si>
    <t>E</t>
  </si>
  <si>
    <t>F</t>
  </si>
  <si>
    <t>G</t>
  </si>
  <si>
    <t>SALDO ACTUAL</t>
  </si>
  <si>
    <t>SALDO ANTERIOR</t>
  </si>
  <si>
    <t>n.a.</t>
  </si>
  <si>
    <t>CÓDIGO</t>
  </si>
  <si>
    <t>.01.01.01.</t>
  </si>
  <si>
    <t>Pivote_1</t>
  </si>
  <si>
    <t>Pivote_2</t>
  </si>
  <si>
    <t>.01.01.02.</t>
  </si>
  <si>
    <t>DIVIDENDOS</t>
  </si>
  <si>
    <t>H</t>
  </si>
  <si>
    <t>PARTICIPACIONES
 DE CAPITAL</t>
  </si>
  <si>
    <t>Parte A. Derechos por las participaciones de la empresa declarante en empresas del exterior</t>
  </si>
  <si>
    <t>En miles de US dólares</t>
  </si>
  <si>
    <t>J</t>
  </si>
  <si>
    <t>Notas para la parte A:</t>
  </si>
  <si>
    <t>DERECHOS EN:</t>
  </si>
  <si>
    <t xml:space="preserve">Parte B. Obligaciones de la empresa declarante por las participaciones de empresas relacionadas y no relacionadas </t>
  </si>
  <si>
    <t>OBLIGACIONES CON:</t>
  </si>
  <si>
    <t xml:space="preserve">Transacciones:
Aumentos - Disminuciones </t>
  </si>
  <si>
    <t>(En miles de US dólares)</t>
  </si>
  <si>
    <t>1. Activo corriente</t>
  </si>
  <si>
    <t xml:space="preserve">De acuerdo con el artículo 2° de la Circular N° 025–2012–BCRP, la información recibida goza del secreto estadístico. 
Asimismo, la declaración de los datos requerida es de carácter  obligatorio (artículo 3° de la Circular). </t>
  </si>
  <si>
    <t>1.1. Denominados en moneda extranjera</t>
  </si>
  <si>
    <t>1.2. Denominados en moneda nacional</t>
  </si>
  <si>
    <t>actualizado</t>
  </si>
  <si>
    <t>a 13.12.2018</t>
  </si>
  <si>
    <t>1. SOBRE EMPRESAS RELACIONADAS</t>
  </si>
  <si>
    <t>.01.</t>
  </si>
  <si>
    <t>.01.01.</t>
  </si>
  <si>
    <t>.01.02.</t>
  </si>
  <si>
    <t>.02.</t>
  </si>
  <si>
    <t>.02.01.</t>
  </si>
  <si>
    <t>.02.02.</t>
  </si>
  <si>
    <t>.99.</t>
  </si>
  <si>
    <t>.01.03.</t>
  </si>
  <si>
    <t>.01.01.01</t>
  </si>
  <si>
    <t>.01.01.02</t>
  </si>
  <si>
    <t>.01.01.03</t>
  </si>
  <si>
    <t>.01.01.04</t>
  </si>
  <si>
    <t>NUMERACIÓN DE COLUMNAS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</si>
  <si>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</si>
  <si>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</si>
  <si>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</si>
  <si>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</si>
  <si>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</si>
  <si>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</si>
  <si>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</si>
  <si>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</si>
  <si>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</si>
  <si>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VALOR DE LA PARTICIPACIÓN PATRIMONIAL
(*)</t>
  </si>
  <si>
    <t>VALOR DE LA PARTICIPACIÓN PATRIMONIAL
 (*)</t>
  </si>
  <si>
    <t>(*) Si la empresa declarante emplea el método de costo, para la coherencia entre los saldos (columnas A y H) y las transacciones y variaciones (columnas de la B a la G), los dividendos deben reportarse simultáneamente en las columnas C (signo positivo) y E (signo negativo).</t>
  </si>
  <si>
    <r>
      <rPr>
        <b/>
        <sz val="26"/>
        <color indexed="9"/>
        <rFont val="Arial Narrow"/>
        <family val="2"/>
      </rPr>
      <t>A.</t>
    </r>
    <r>
      <rPr>
        <b/>
        <sz val="23"/>
        <color indexed="9"/>
        <rFont val="Arial Narrow"/>
        <family val="2"/>
      </rPr>
      <t xml:space="preserve">  D A T O S  G E N E R A L E  S   D E   L A   E M P R E S A   D E C L A R A N T E 
</t>
    </r>
    <r>
      <rPr>
        <sz val="28"/>
        <color indexed="9"/>
        <rFont val="Browallia New"/>
        <family val="2"/>
      </rPr>
      <t>(Ingrese su RUC y obtendrá, en la sección C, la persona de contacto para sus consultas sobre esta encuesta)</t>
    </r>
  </si>
  <si>
    <r>
      <rPr>
        <b/>
        <sz val="26"/>
        <color indexed="9"/>
        <rFont val="Arial Narrow"/>
        <family val="2"/>
      </rPr>
      <t>B.</t>
    </r>
    <r>
      <rPr>
        <b/>
        <sz val="20"/>
        <color indexed="9"/>
        <rFont val="Arial Narrow"/>
        <family val="2"/>
      </rPr>
      <t xml:space="preserve">  M A R C O  L E G A L  (H A G A  "CLICK"  A Q U Í)</t>
    </r>
  </si>
  <si>
    <t xml:space="preserve">N O  L L E N A R  E S T A  A R E A </t>
  </si>
  <si>
    <t>Tipo de cambio. US Dólar por Sol</t>
  </si>
  <si>
    <t>Tipo de cambio. US Dólar por Euro</t>
  </si>
  <si>
    <t>Tipo de cambio. US Dólar por Yen</t>
  </si>
  <si>
    <t>Unidades de US Dólar por Sol</t>
  </si>
  <si>
    <t>Llenar esta Parte A sólo si la empresa declarante tiene participaciones de capital en empresas del exterior.</t>
  </si>
  <si>
    <t>Llenar esta Parte B cuando exista participación extranjera (inmediata o indirecta) en el capital de la empresa declarante (*)</t>
  </si>
  <si>
    <t xml:space="preserve">    Incluya también la amortización total de gastos de investigación (por ejemplo, gastos en exploración minera o petrolera), las reducciones contables de deudas incobrables, las reservas o provisiones para distintas pérdidas (por deudas incobrables, por ejemplo).</t>
  </si>
  <si>
    <t>1. Denominados en moneda extranjera</t>
  </si>
  <si>
    <t>2. Denominados en moneda nacional</t>
  </si>
  <si>
    <t xml:space="preserve">(*) Para convertir de soles a dólares use las cifras de la hoja "Tipo de Cambio". </t>
  </si>
  <si>
    <t>Dividendos cobrados o utilidades recibidas</t>
  </si>
  <si>
    <t>TRIMESTRE</t>
  </si>
  <si>
    <t>E N C U E S T A  T R I M E S T R A L 
D E  B A L A N Z A  D E  P A G O S  
E  I N V E R S I Ó N  D I R E C T A  P O R  P A Í S</t>
  </si>
  <si>
    <r>
      <rPr>
        <b/>
        <i/>
        <sz val="20"/>
        <color indexed="9"/>
        <rFont val="Arial"/>
        <family val="2"/>
      </rPr>
      <t xml:space="preserve">Envíe su formulario de vuelta a: </t>
    </r>
    <r>
      <rPr>
        <b/>
        <sz val="20"/>
        <color indexed="9"/>
        <rFont val="Arial"/>
        <family val="2"/>
      </rPr>
      <t xml:space="preserve">
encuesta.trimestral@bcrp.gob.pe</t>
    </r>
  </si>
  <si>
    <t>DEPARTAMENTO DE ESTADÍSTICAS DE BALANZA DE PAGOS</t>
  </si>
  <si>
    <t>Periodos</t>
  </si>
  <si>
    <t>Año</t>
  </si>
  <si>
    <t>Trimestre</t>
  </si>
  <si>
    <t>Promedio</t>
  </si>
  <si>
    <t xml:space="preserve">Fin </t>
  </si>
  <si>
    <t>pivote</t>
  </si>
  <si>
    <t>Trim_Año</t>
  </si>
  <si>
    <t xml:space="preserve">  1. TIPO DE CAMBIO DE FIN DE PERIODO (PARA SALDOS)</t>
  </si>
  <si>
    <t xml:space="preserve">  2. TIPO DE  CAMBIO PROMEDIO (PARA FLUJOS)</t>
  </si>
  <si>
    <t xml:space="preserve">Tipo de cambio de Soles x Dólar US </t>
  </si>
  <si>
    <t>Tipo de cambio Soles x Yen</t>
  </si>
  <si>
    <t>Tipo de cambio Soles x Euro</t>
  </si>
  <si>
    <t xml:space="preserve">  Jr. Santa Rosa 441 (6to. piso) - Lima 1 - Perú
Central telefónica: 6132000, anexos 23994, 23999, 23880, 23924, 23877.</t>
  </si>
  <si>
    <t>1. CON EMPRESAS NO RESIDENTES RELACIONADAS</t>
  </si>
  <si>
    <t>En miles de Soles</t>
  </si>
  <si>
    <t>H = 
A + B + C - E - F + G</t>
  </si>
  <si>
    <t>Tabla VI.  Derechos y obligaciones patrimoniales y en participaciones de capital. Posiciones y transacciones totales y con no residentes</t>
  </si>
  <si>
    <t>17.01.</t>
  </si>
  <si>
    <t>I. TOTAL DE DERECHOS EN EL EXTERIOR (1 + 2)   1/</t>
  </si>
  <si>
    <t>17.01.01.</t>
  </si>
  <si>
    <t>17.01.01.01</t>
  </si>
  <si>
    <t>1.1.  EN EMPRESAS DE INVERSIÓN DIRECTA NO RESIDENTES  2/</t>
  </si>
  <si>
    <t>17.01.01.02</t>
  </si>
  <si>
    <t>1.2.  EN EL INVERSIONISTA DIRECTO (ID) NO RESIDENTE  3/</t>
  </si>
  <si>
    <t>17.01.01.03</t>
  </si>
  <si>
    <t xml:space="preserve">1.3.  SOBRE EMPARENTADAS, SI MATRIZ COMÚN QUE EJERCE EL
         CONTROL FINAL RESIDE EN EL EXTERIOR 4/ </t>
  </si>
  <si>
    <t>17.01.01.04</t>
  </si>
  <si>
    <t>1.4.  SOBRE EMPARENTADAS, SI MATRIZ COMÚN QUE EJERCE EL
         CONTROL FINAL RESIDE EN EL PAÍS 5/</t>
  </si>
  <si>
    <t>17.01.02.</t>
  </si>
  <si>
    <t>2. EN EMPRESAS NO RELACIONADAS 6/</t>
  </si>
  <si>
    <t>1/ Las columnas A y H representan la suma del valor patrimonial que la empresa declarante posee en todas sus empresas del exterior  (participación porcentual multiplicada por el valor del patrimonio en cada empresa).</t>
  </si>
  <si>
    <t>2/ La empresa declarante actúa como inversionista directo al poseer, de manera inmediata o indirecta, una participación igual o mayor al 10% en empresas no residentes.</t>
  </si>
  <si>
    <t>3/ La empresa declarante posee una participación menor al 10 por ciento en su matriz o inversionista directo del exterior (se le conoce como inversión en sentido contrario).</t>
  </si>
  <si>
    <t>4/ El inversionista directo que ejerce el control final de la empresa declarante es no residente.</t>
  </si>
  <si>
    <t>5/ El inversionista directo que ejerce el control final de la empresa declarante es residente.</t>
  </si>
  <si>
    <t>6/ Incluye a toda empresa no residente no-emparentada en donde la participación de la empresa declarante es menor al 10%. A estas inversiones se les conoce también como inversiones de cartera.</t>
  </si>
  <si>
    <t>7/ Equivalente al estado de resultados de la empresa, por lo general igual a:  +superávit de explotacion (ingresos  - gastos) + dividendos (por cobrar - por pagar) + intereses (por cobrar - por pagar) + renta (por cobrar - por pagar) -  impuestos</t>
  </si>
  <si>
    <t>8/ Incluya la porción correspondiente de las utilidades / pérdidas de las subsidiarias, asociadas o emparentadas.</t>
  </si>
  <si>
    <t>9/ Ganancias (+) o pérdidas (-) por tenencia (realizadas o no realizadas) como resultado de variaciones cambiarias, de la revaloración de activos fijos y de las variaciones de los precios de mercado de activos y pasivos financieros y de derivados financieros.</t>
  </si>
  <si>
    <t>10/ Dividendos que, sin ser aún cobrados, la empresa declarante los reconoce contablemente como derechos (en sus activos de balance).</t>
  </si>
  <si>
    <t>11/ Registre los montos que afectan al patrimonio como resultado de fusiones, escisiones u otras operaciones distintas de los aportes, utilidades corrientes y dividendos.</t>
  </si>
  <si>
    <t>VALOR TOTAL
 DEL PATRIMONIO 7/</t>
  </si>
  <si>
    <t>PARTICIPACIONES
 DE CAPITAL 8/</t>
  </si>
  <si>
    <t>ESTADO DE RESULTADOS
Resultado Neto del Ejercicio 9/ 10/</t>
  </si>
  <si>
    <t>OTRAS
 VARIACIONES 14/</t>
  </si>
  <si>
    <t>Del cual: 
exclusiones para la
Balanza de Pagos 11/</t>
  </si>
  <si>
    <t>18.01.</t>
  </si>
  <si>
    <t>I. TOTAL DE OBLIGACIONES DE LA DECLARANTE (1 + 2 + 3)   1/</t>
  </si>
  <si>
    <t>18.01.01.</t>
  </si>
  <si>
    <t>18.01.01.01</t>
  </si>
  <si>
    <t>1.1.  CON SUS INVERSIONISTAS DIRECTOS 2/</t>
  </si>
  <si>
    <t>18.01.01.02</t>
  </si>
  <si>
    <t>1.2.  CON EMPRESAS DE INVERSIÓN DIRECTA  3/</t>
  </si>
  <si>
    <t>18.01.01.03</t>
  </si>
  <si>
    <t xml:space="preserve">1.3.  CON EMPARENTADAS, SI MATRIZ COMÚN QUE EJERCE EL
         CONTROL FINAL RESIDE EN EL EXTERIOR  </t>
  </si>
  <si>
    <t>18.01.01.04</t>
  </si>
  <si>
    <t xml:space="preserve">1.4.  CON EMPARENTADAS, SI MATRIZ COMÚN QUE EJERCE EL
         CONTROL FINAL RESIDE EN EL PAÍS </t>
  </si>
  <si>
    <t>18.01.02.</t>
  </si>
  <si>
    <t>2. CON EMPRESAS NO RESIDENTES: NO RELACIONADAS 5/</t>
  </si>
  <si>
    <t>18.01.03.</t>
  </si>
  <si>
    <t>3. CON EMPRESAS RESIDENTES 6/</t>
  </si>
  <si>
    <t>Panorama B.  Balance general de la empresa declarante (*)</t>
  </si>
  <si>
    <t>2018: A diciembre</t>
  </si>
  <si>
    <t>2019: A marzo</t>
  </si>
  <si>
    <t>K</t>
  </si>
  <si>
    <t>ESCRIBA EL SALDO DEL PATRIMONIO SEGÚN BALANCE</t>
  </si>
  <si>
    <t>L = K - I</t>
  </si>
  <si>
    <t>VALIDACION
(DEBER
 SER
 CERO)</t>
  </si>
  <si>
    <t>Una vez terminada esta tabla, copie los valores de las celdas en blanco hacia la Tabla VI, parte B, del formulario completo.</t>
  </si>
  <si>
    <t xml:space="preserve">Unidades de US Dólar por Euro </t>
  </si>
  <si>
    <t>Unidades de US Dólar por Yen</t>
  </si>
  <si>
    <t>VALIDACIÓN (DEBER VOLVERSE CERO) -------&gt;&gt;&gt;&gt;&gt;</t>
  </si>
  <si>
    <t>Dividendos en efectivo declarados 12/</t>
  </si>
  <si>
    <t>I =
B+C+D-F+H</t>
  </si>
  <si>
    <t>I</t>
  </si>
  <si>
    <t>Dividendos pagados o utilidades remitidas 
(ESTADO DE FLUJO DE EFECTIVO) 13/</t>
  </si>
  <si>
    <t>Panorama B.  Balance general de la empresa declarante según moneda (*)</t>
  </si>
  <si>
    <t>S A L D O S</t>
  </si>
  <si>
    <t>Moneda 
Nacional
 (en miles de soles)</t>
  </si>
  <si>
    <t>Moneda 
Extranjera
(en miles de 
US dólares)</t>
  </si>
  <si>
    <t>TOTAL
(en miles de 
US dólares)</t>
  </si>
  <si>
    <t>19..01.</t>
  </si>
  <si>
    <t>MEMO: Del Estado de Resultados (Resultado Neto del Ejercicio)</t>
  </si>
  <si>
    <t>MOVIMIENTO POR TRANSACCIONES Y VARIACIONES (en miles de soles)</t>
  </si>
  <si>
    <t>19..03.</t>
  </si>
  <si>
    <t>CONCEPTO</t>
  </si>
  <si>
    <t>01.</t>
  </si>
  <si>
    <t>1. Ganancia (pérdida) neta del ejercicio</t>
  </si>
  <si>
    <t>02.</t>
  </si>
  <si>
    <t>Del cual: Diferencias de cambio neto</t>
  </si>
  <si>
    <t>Use la hoja “TCambioSalida” en caso necesite convertir soles, euros o yenes a dólares; alternativamente, utilizar el tipo de cambio (compra/venta) de la SBS o el tipo de cambio que utiliza la empresa para tal efecto.</t>
  </si>
  <si>
    <t>C 
(esta columna es independiente, 
NO es la suma de A y B)</t>
  </si>
  <si>
    <t xml:space="preserve">
- Moneda original: soles
- Expresada en: soles (miles)</t>
  </si>
  <si>
    <t xml:space="preserve">
- Moneda original: dólares o cualquier
  otra moneda diferente de soles.
- Expresada en: dólares (miles)</t>
  </si>
  <si>
    <t xml:space="preserve">
- Moneda original: soles, dólares y  
  cualquier otra moneda diferente.
- Expresada en: dólares (miles)</t>
  </si>
  <si>
    <t>- Moneda original: soles
- Expresada en: soles (miles)</t>
  </si>
  <si>
    <t>1T2025</t>
  </si>
  <si>
    <t>2T2025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</si>
</sst>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_-* #,##0.00\ _€_-;\-* #,##0.00\ _€_-;_-* &quot;-&quot;??\ _€_-;_-@_-"/>
    <numFmt numFmtId="165" formatCode="mmmm\-yy"/>
    <numFmt numFmtId="166" formatCode="##\ ###\ ##0&quot;  &quot;"/>
    <numFmt numFmtId="167" formatCode="###\ ###\ ###\ ##0&quot;    &quot;"/>
    <numFmt numFmtId="168" formatCode="0.000"/>
    <numFmt numFmtId="169" formatCode="#\ ###\ ###\ ##0"/>
    <numFmt numFmtId="170" formatCode="#\ ###\ ###\ ##0.00"/>
    <numFmt numFmtId="171" formatCode="_-* #,##0.0000\ _€_-;\-* #,##0.0000\ _€_-;_-* &quot;-&quot;??\ _€_-;_-@_-"/>
    <numFmt numFmtId="172" formatCode="_-* #,##0.000000\ _€_-;\-* #,##0.000000\ _€_-;_-* &quot;-&quot;??\ _€_-;_-@_-"/>
    <numFmt numFmtId="173" formatCode="_-* #,##0.0000000\ _€_-;\-* #,##0.0000000\ _€_-;_-* &quot;-&quot;??\ _€_-;_-@_-"/>
    <numFmt numFmtId="174" formatCode="#,##0.000000_ ;\-#,##0.000000\ "/>
  </numFmts>
  <fonts count="116" x14ac:knownFonts="1">
    <font>
      <sz val="10"/>
      <name val="Arial"/>
    </font>
    <font>
      <sz val="11"/>
      <color theme="1"/>
      <name val="Calibri"/>
      <family val="2"/>
      <scheme val="minor"/>
    </font>
    <font>
      <sz val="12"/>
      <name val="Arial Narrow"/>
      <family val="2"/>
    </font>
    <font>
      <sz val="14"/>
      <name val="Arial Narrow"/>
      <family val="2"/>
    </font>
    <font>
      <b/>
      <sz val="14"/>
      <name val="Arial Narrow"/>
      <family val="2"/>
    </font>
    <font>
      <b/>
      <sz val="20"/>
      <name val="Arial Narrow"/>
      <family val="2"/>
    </font>
    <font>
      <b/>
      <sz val="18"/>
      <name val="Arial Narrow"/>
      <family val="2"/>
    </font>
    <font>
      <b/>
      <sz val="12"/>
      <name val="Arial Narrow"/>
      <family val="2"/>
    </font>
    <font>
      <b/>
      <sz val="16"/>
      <name val="Arial Narrow"/>
      <family val="2"/>
    </font>
    <font>
      <b/>
      <sz val="12"/>
      <color indexed="12"/>
      <name val="Arial Narrow"/>
      <family val="2"/>
    </font>
    <font>
      <sz val="10"/>
      <name val="Arial"/>
      <family val="2"/>
    </font>
    <font>
      <sz val="14"/>
      <name val="Arial"/>
      <family val="2"/>
    </font>
    <font>
      <sz val="20"/>
      <name val="Arial Narrow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8"/>
      <color indexed="12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8"/>
      <color indexed="81"/>
      <name val="Tahoma"/>
      <family val="2"/>
    </font>
    <font>
      <b/>
      <sz val="20"/>
      <color indexed="12"/>
      <name val="Courier New"/>
      <family val="3"/>
    </font>
    <font>
      <sz val="12"/>
      <color indexed="10"/>
      <name val="Arial Narrow"/>
      <family val="2"/>
    </font>
    <font>
      <sz val="16"/>
      <name val="Arial Greek"/>
      <family val="2"/>
      <charset val="161"/>
    </font>
    <font>
      <b/>
      <sz val="16"/>
      <name val="Arial Greek"/>
      <family val="2"/>
      <charset val="161"/>
    </font>
    <font>
      <sz val="16"/>
      <color indexed="12"/>
      <name val="Arial Greek"/>
      <family val="2"/>
      <charset val="161"/>
    </font>
    <font>
      <b/>
      <i/>
      <sz val="26"/>
      <color indexed="20"/>
      <name val="Arial Narrow"/>
      <family val="2"/>
    </font>
    <font>
      <b/>
      <sz val="14"/>
      <name val="Arial Greek"/>
      <family val="2"/>
      <charset val="161"/>
    </font>
    <font>
      <sz val="12"/>
      <color indexed="12"/>
      <name val="Arial Greek"/>
      <family val="2"/>
      <charset val="161"/>
    </font>
    <font>
      <b/>
      <sz val="11"/>
      <name val="Arial Greek"/>
      <family val="2"/>
      <charset val="161"/>
    </font>
    <font>
      <sz val="16"/>
      <name val="Arial Narrow"/>
      <family val="2"/>
    </font>
    <font>
      <sz val="12"/>
      <name val="Arial"/>
      <family val="2"/>
    </font>
    <font>
      <sz val="16"/>
      <name val="Courier New"/>
      <family val="3"/>
    </font>
    <font>
      <b/>
      <sz val="10"/>
      <name val="Arial Narrow"/>
      <family val="2"/>
    </font>
    <font>
      <b/>
      <sz val="9"/>
      <name val="Arial Narrow"/>
      <family val="2"/>
    </font>
    <font>
      <b/>
      <sz val="16"/>
      <color indexed="63"/>
      <name val="Arial Greek"/>
      <family val="2"/>
      <charset val="161"/>
    </font>
    <font>
      <sz val="11"/>
      <color indexed="8"/>
      <name val="Calibri"/>
      <family val="2"/>
    </font>
    <font>
      <b/>
      <sz val="22"/>
      <name val="Arial Black"/>
      <family val="2"/>
    </font>
    <font>
      <b/>
      <sz val="12"/>
      <name val="Traditional Arabic"/>
      <family val="1"/>
    </font>
    <font>
      <b/>
      <sz val="16"/>
      <name val="Traditional Arabic"/>
      <family val="1"/>
    </font>
    <font>
      <b/>
      <u/>
      <sz val="16"/>
      <name val="Traditional Arabic"/>
      <family val="1"/>
    </font>
    <font>
      <b/>
      <sz val="14"/>
      <name val="Traditional Arabic"/>
      <family val="1"/>
    </font>
    <font>
      <b/>
      <sz val="24"/>
      <name val="Angsana New"/>
      <family val="1"/>
    </font>
    <font>
      <sz val="24"/>
      <name val="Angsana New"/>
      <family val="1"/>
    </font>
    <font>
      <sz val="12"/>
      <name val="Courier New"/>
      <family val="3"/>
    </font>
    <font>
      <sz val="14"/>
      <name val="Courier New"/>
      <family val="3"/>
    </font>
    <font>
      <b/>
      <sz val="16"/>
      <name val="Courier New"/>
      <family val="3"/>
    </font>
    <font>
      <b/>
      <sz val="20"/>
      <name val="Traditional Arabic"/>
      <family val="1"/>
    </font>
    <font>
      <b/>
      <sz val="12"/>
      <name val="Courier New"/>
      <family val="3"/>
    </font>
    <font>
      <sz val="18"/>
      <name val="Arial Narrow"/>
      <family val="2"/>
    </font>
    <font>
      <sz val="11"/>
      <name val="Arial"/>
      <family val="2"/>
    </font>
    <font>
      <b/>
      <sz val="18"/>
      <name val="Traditional Arabic"/>
      <family val="1"/>
    </font>
    <font>
      <b/>
      <u/>
      <sz val="18"/>
      <name val="Traditional Arabic"/>
      <family val="1"/>
    </font>
    <font>
      <b/>
      <sz val="22"/>
      <name val="Traditional Arabic"/>
      <family val="1"/>
    </font>
    <font>
      <b/>
      <sz val="24"/>
      <name val="Traditional Arabic"/>
      <family val="1"/>
    </font>
    <font>
      <b/>
      <sz val="28"/>
      <name val="Iskoola Pota"/>
      <family val="2"/>
    </font>
    <font>
      <sz val="16"/>
      <name val="Segoe UI"/>
      <family val="2"/>
    </font>
    <font>
      <b/>
      <sz val="26"/>
      <name val="Traditional Arabic"/>
      <family val="1"/>
    </font>
    <font>
      <b/>
      <sz val="22"/>
      <color indexed="8"/>
      <name val="Traditional Arabic"/>
      <family val="1"/>
    </font>
    <font>
      <b/>
      <sz val="36"/>
      <name val="Traditional Arabic"/>
      <family val="1"/>
    </font>
    <font>
      <b/>
      <sz val="20"/>
      <color indexed="9"/>
      <name val="Arial"/>
      <family val="2"/>
    </font>
    <font>
      <b/>
      <i/>
      <sz val="20"/>
      <color indexed="9"/>
      <name val="Arial"/>
      <family val="2"/>
    </font>
    <font>
      <sz val="11"/>
      <name val="Courier New"/>
      <family val="3"/>
    </font>
    <font>
      <b/>
      <sz val="14"/>
      <name val="Calibri"/>
      <family val="2"/>
    </font>
    <font>
      <b/>
      <sz val="14"/>
      <name val="Segoe UI"/>
      <family val="2"/>
    </font>
    <font>
      <b/>
      <u/>
      <sz val="16"/>
      <name val="Arial"/>
      <family val="2"/>
    </font>
    <font>
      <b/>
      <sz val="20"/>
      <color indexed="9"/>
      <name val="Arial Narrow"/>
      <family val="2"/>
    </font>
    <font>
      <b/>
      <sz val="26"/>
      <color indexed="9"/>
      <name val="Arial Narrow"/>
      <family val="2"/>
    </font>
    <font>
      <b/>
      <sz val="23"/>
      <color indexed="9"/>
      <name val="Arial Narrow"/>
      <family val="2"/>
    </font>
    <font>
      <sz val="28"/>
      <color indexed="9"/>
      <name val="Browallia New"/>
      <family val="2"/>
    </font>
    <font>
      <sz val="10"/>
      <name val="Arial"/>
      <family val="2"/>
    </font>
    <font>
      <sz val="9"/>
      <name val="Arial"/>
      <family val="2"/>
    </font>
    <font>
      <sz val="11"/>
      <color theme="1"/>
      <name val="Calibri"/>
      <family val="2"/>
      <scheme val="minor"/>
    </font>
    <font>
      <b/>
      <sz val="12"/>
      <color rgb="FF0070C0"/>
      <name val="Arial Narrow"/>
      <family val="2"/>
    </font>
    <font>
      <b/>
      <sz val="12"/>
      <color theme="0"/>
      <name val="Arial Narrow"/>
      <family val="2"/>
    </font>
    <font>
      <b/>
      <sz val="16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color theme="0"/>
      <name val="Arial"/>
      <family val="2"/>
    </font>
    <font>
      <b/>
      <sz val="18"/>
      <color theme="0"/>
      <name val="Arial"/>
      <family val="2"/>
    </font>
    <font>
      <b/>
      <sz val="14"/>
      <color theme="0"/>
      <name val="Arial"/>
      <family val="2"/>
    </font>
    <font>
      <b/>
      <sz val="12"/>
      <color theme="1"/>
      <name val="Arial"/>
      <family val="2"/>
    </font>
    <font>
      <b/>
      <sz val="24"/>
      <color theme="0"/>
      <name val="Arial"/>
      <family val="2"/>
    </font>
    <font>
      <sz val="14"/>
      <color theme="0"/>
      <name val="Arial Narrow"/>
      <family val="2"/>
    </font>
    <font>
      <b/>
      <sz val="24"/>
      <color theme="0"/>
      <name val="Arial Greek"/>
      <family val="2"/>
      <charset val="161"/>
    </font>
    <font>
      <b/>
      <i/>
      <sz val="26"/>
      <color theme="4" tint="-0.499984740745262"/>
      <name val="Arial Narrow"/>
      <family val="2"/>
    </font>
    <font>
      <b/>
      <sz val="18"/>
      <color rgb="FFFF0000"/>
      <name val="Arial Narrow"/>
      <family val="2"/>
    </font>
    <font>
      <b/>
      <sz val="20"/>
      <color rgb="FFFF0000"/>
      <name val="Arial Narrow"/>
      <family val="2"/>
    </font>
    <font>
      <sz val="11"/>
      <color rgb="FFFF0000"/>
      <name val="Arial Narrow"/>
      <family val="2"/>
    </font>
    <font>
      <sz val="10"/>
      <color theme="0"/>
      <name val="Arial"/>
      <family val="2"/>
    </font>
    <font>
      <b/>
      <sz val="20"/>
      <color theme="0"/>
      <name val="Arial"/>
      <family val="2"/>
    </font>
    <font>
      <b/>
      <sz val="23"/>
      <color theme="0"/>
      <name val="Arial Narrow"/>
      <family val="2"/>
    </font>
    <font>
      <b/>
      <sz val="24"/>
      <color theme="1" tint="0.34998626667073579"/>
      <name val="Arial Narrow"/>
      <family val="2"/>
    </font>
    <font>
      <b/>
      <sz val="16"/>
      <color theme="1" tint="0.14999847407452621"/>
      <name val="Segoe UI"/>
      <family val="2"/>
    </font>
    <font>
      <b/>
      <sz val="24"/>
      <color theme="1"/>
      <name val="Traditional Arabic"/>
      <family val="1"/>
    </font>
    <font>
      <b/>
      <sz val="24"/>
      <color theme="1"/>
      <name val="Calibri"/>
      <family val="2"/>
      <scheme val="minor"/>
    </font>
    <font>
      <b/>
      <sz val="22"/>
      <name val="Calibri"/>
      <family val="2"/>
      <scheme val="minor"/>
    </font>
    <font>
      <sz val="10"/>
      <color theme="5"/>
      <name val="Arial"/>
      <family val="2"/>
    </font>
    <font>
      <sz val="9"/>
      <color theme="5"/>
      <name val="Arial"/>
      <family val="2"/>
    </font>
    <font>
      <b/>
      <sz val="18"/>
      <color indexed="81"/>
      <name val="Tahoma"/>
      <family val="2"/>
    </font>
    <font>
      <b/>
      <sz val="24"/>
      <color theme="1"/>
      <name val="Arial Narrow"/>
      <family val="2"/>
    </font>
    <font>
      <b/>
      <sz val="20"/>
      <name val="Arial"/>
      <family val="2"/>
    </font>
    <font>
      <b/>
      <sz val="16"/>
      <color theme="0"/>
      <name val="Arial Black"/>
      <family val="2"/>
    </font>
    <font>
      <b/>
      <sz val="22"/>
      <name val="Arial Narrow"/>
      <family val="2"/>
    </font>
    <font>
      <b/>
      <sz val="16"/>
      <color theme="0"/>
      <name val="Arial Narrow"/>
      <family val="2"/>
    </font>
    <font>
      <b/>
      <sz val="26"/>
      <color theme="0"/>
      <name val="Traditional Arabic"/>
      <family val="1"/>
    </font>
    <font>
      <b/>
      <sz val="28"/>
      <color theme="0"/>
      <name val="Traditional Arabic"/>
      <family val="1"/>
    </font>
    <font>
      <sz val="11"/>
      <color rgb="FF0000FF"/>
      <name val="Arial"/>
      <family val="2"/>
    </font>
    <font>
      <b/>
      <sz val="18"/>
      <name val="Calibri"/>
      <family val="2"/>
      <scheme val="minor"/>
    </font>
    <font>
      <b/>
      <sz val="20"/>
      <name val="Calibri"/>
      <family val="2"/>
      <scheme val="minor"/>
    </font>
    <font>
      <b/>
      <sz val="20"/>
      <color theme="1" tint="0.14999847407452621"/>
      <name val="Segoe UI"/>
      <family val="2"/>
    </font>
    <font>
      <b/>
      <sz val="34"/>
      <name val="Traditional Arabic"/>
      <family val="1"/>
    </font>
    <font>
      <b/>
      <sz val="26"/>
      <name val="Amasis MT Pro Black"/>
      <family val="1"/>
    </font>
    <font>
      <b/>
      <sz val="26"/>
      <name val="Arial Narrow"/>
      <family val="2"/>
    </font>
    <font>
      <b/>
      <sz val="14"/>
      <name val="Courier New"/>
      <family val="3"/>
    </font>
    <font>
      <b/>
      <sz val="18"/>
      <name val="Arial"/>
      <family val="2"/>
    </font>
    <font>
      <sz val="16"/>
      <name val="Arial"/>
      <family val="2"/>
    </font>
    <font>
      <b/>
      <sz val="22"/>
      <color theme="1"/>
      <name val="Arial"/>
      <family val="2"/>
    </font>
    <font>
      <b/>
      <sz val="18"/>
      <color theme="1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theme="2" tint="-9.9978637043366805E-2"/>
        <bgColor theme="0"/>
      </patternFill>
    </fill>
    <fill>
      <patternFill patternType="solid">
        <fgColor theme="2" tint="-0.749992370372631"/>
        <bgColor indexed="64"/>
      </patternFill>
    </fill>
    <fill>
      <patternFill patternType="gray125">
        <fgColor theme="0" tint="-0.499984740745262"/>
        <bgColor theme="0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6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/>
      <bottom/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hair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22"/>
      </bottom>
      <diagonal/>
    </border>
    <border>
      <left style="double">
        <color indexed="64"/>
      </left>
      <right style="thin">
        <color indexed="64"/>
      </right>
      <top/>
      <bottom style="medium">
        <color indexed="22"/>
      </bottom>
      <diagonal/>
    </border>
    <border>
      <left style="double">
        <color indexed="64"/>
      </left>
      <right style="thin">
        <color indexed="64"/>
      </right>
      <top style="medium">
        <color indexed="22"/>
      </top>
      <bottom style="medium">
        <color indexed="22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medium">
        <color indexed="22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22"/>
      </bottom>
      <diagonal/>
    </border>
    <border>
      <left/>
      <right style="thin">
        <color indexed="64"/>
      </right>
      <top style="medium">
        <color indexed="22"/>
      </top>
      <bottom style="medium">
        <color indexed="22"/>
      </bottom>
      <diagonal/>
    </border>
    <border>
      <left style="double">
        <color indexed="64"/>
      </left>
      <right style="thin">
        <color indexed="64"/>
      </right>
      <top style="medium">
        <color indexed="22"/>
      </top>
      <bottom style="medium">
        <color indexed="64"/>
      </bottom>
      <diagonal/>
    </border>
    <border>
      <left/>
      <right style="thin">
        <color indexed="64"/>
      </right>
      <top style="medium">
        <color indexed="22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/>
      <diagonal/>
    </border>
    <border>
      <left style="hair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hair">
        <color indexed="22"/>
      </top>
      <bottom style="hair">
        <color indexed="22"/>
      </bottom>
      <diagonal/>
    </border>
    <border>
      <left/>
      <right/>
      <top style="hair">
        <color indexed="22"/>
      </top>
      <bottom style="hair">
        <color indexed="22"/>
      </bottom>
      <diagonal/>
    </border>
    <border>
      <left style="double">
        <color indexed="64"/>
      </left>
      <right/>
      <top style="hair">
        <color indexed="22"/>
      </top>
      <bottom style="double">
        <color indexed="64"/>
      </bottom>
      <diagonal/>
    </border>
    <border>
      <left/>
      <right/>
      <top style="hair">
        <color indexed="22"/>
      </top>
      <bottom style="double">
        <color indexed="64"/>
      </bottom>
      <diagonal/>
    </border>
    <border>
      <left style="hair">
        <color indexed="64"/>
      </left>
      <right/>
      <top style="hair">
        <color indexed="22"/>
      </top>
      <bottom style="hair">
        <color indexed="22"/>
      </bottom>
      <diagonal/>
    </border>
    <border>
      <left/>
      <right style="double">
        <color indexed="64"/>
      </right>
      <top style="hair">
        <color indexed="22"/>
      </top>
      <bottom style="hair">
        <color indexed="22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indexed="22"/>
      </top>
      <bottom style="medium">
        <color indexed="64"/>
      </bottom>
      <diagonal/>
    </border>
    <border>
      <left/>
      <right/>
      <top/>
      <bottom style="medium">
        <color indexed="22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22"/>
      </top>
      <bottom style="double">
        <color indexed="64"/>
      </bottom>
      <diagonal/>
    </border>
    <border>
      <left/>
      <right style="double">
        <color indexed="64"/>
      </right>
      <top style="hair">
        <color indexed="22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medium">
        <color theme="2" tint="-0.749961851863155"/>
      </bottom>
      <diagonal/>
    </border>
    <border>
      <left/>
      <right/>
      <top style="double">
        <color indexed="64"/>
      </top>
      <bottom style="medium">
        <color theme="2" tint="-0.749961851863155"/>
      </bottom>
      <diagonal/>
    </border>
    <border>
      <left/>
      <right style="double">
        <color indexed="64"/>
      </right>
      <top style="double">
        <color indexed="64"/>
      </top>
      <bottom style="medium">
        <color theme="2" tint="-0.749961851863155"/>
      </bottom>
      <diagonal/>
    </border>
    <border>
      <left style="double">
        <color indexed="64"/>
      </left>
      <right style="double">
        <color indexed="64"/>
      </right>
      <top style="medium">
        <color theme="2" tint="-0.749961851863155"/>
      </top>
      <bottom/>
      <diagonal/>
    </border>
    <border>
      <left/>
      <right/>
      <top style="hair">
        <color auto="1"/>
      </top>
      <bottom/>
      <diagonal/>
    </border>
    <border>
      <left/>
      <right/>
      <top/>
      <bottom style="hair">
        <color auto="1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theme="0"/>
      </right>
      <top style="double">
        <color indexed="64"/>
      </top>
      <bottom/>
      <diagonal/>
    </border>
    <border>
      <left style="double">
        <color indexed="64"/>
      </left>
      <right style="double">
        <color theme="0"/>
      </right>
      <top style="medium">
        <color theme="0"/>
      </top>
      <bottom style="medium">
        <color indexed="64"/>
      </bottom>
      <diagonal/>
    </border>
    <border>
      <left/>
      <right style="double">
        <color indexed="64"/>
      </right>
      <top style="medium">
        <color theme="0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</borders>
  <cellStyleXfs count="9">
    <xf numFmtId="0" fontId="0" fillId="0" borderId="0"/>
    <xf numFmtId="0" fontId="23" fillId="0" borderId="0" applyNumberFormat="0" applyFill="0" applyBorder="0" applyAlignment="0" applyProtection="0">
      <alignment vertical="top"/>
      <protection locked="0"/>
    </xf>
    <xf numFmtId="164" fontId="68" fillId="0" borderId="0" applyFont="0" applyFill="0" applyBorder="0" applyAlignment="0" applyProtection="0"/>
    <xf numFmtId="0" fontId="70" fillId="0" borderId="0"/>
    <xf numFmtId="0" fontId="10" fillId="0" borderId="0"/>
    <xf numFmtId="0" fontId="10" fillId="0" borderId="0"/>
    <xf numFmtId="0" fontId="10" fillId="0" borderId="0"/>
    <xf numFmtId="9" fontId="34" fillId="0" borderId="0" applyFont="0" applyFill="0" applyBorder="0" applyAlignment="0" applyProtection="0"/>
    <xf numFmtId="0" fontId="1" fillId="0" borderId="0"/>
  </cellStyleXfs>
  <cellXfs count="650">
    <xf numFmtId="0" fontId="0" fillId="0" borderId="0" xfId="0"/>
    <xf numFmtId="0" fontId="2" fillId="0" borderId="0" xfId="0" applyFont="1"/>
    <xf numFmtId="0" fontId="8" fillId="0" borderId="0" xfId="0" applyFont="1"/>
    <xf numFmtId="0" fontId="2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2" fillId="0" borderId="0" xfId="0" quotePrefix="1" applyFont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0" xfId="0" applyFont="1" applyFill="1"/>
    <xf numFmtId="0" fontId="7" fillId="0" borderId="0" xfId="0" applyFont="1"/>
    <xf numFmtId="0" fontId="23" fillId="3" borderId="0" xfId="1" applyFill="1" applyAlignment="1" applyProtection="1"/>
    <xf numFmtId="0" fontId="2" fillId="0" borderId="0" xfId="0" quotePrefix="1" applyFont="1"/>
    <xf numFmtId="0" fontId="0" fillId="0" borderId="0" xfId="0" applyAlignment="1">
      <alignment horizontal="center"/>
    </xf>
    <xf numFmtId="0" fontId="16" fillId="4" borderId="1" xfId="0" applyFont="1" applyFill="1" applyBorder="1" applyAlignment="1">
      <alignment horizontal="centerContinuous"/>
    </xf>
    <xf numFmtId="0" fontId="16" fillId="4" borderId="2" xfId="0" applyFont="1" applyFill="1" applyBorder="1" applyAlignment="1">
      <alignment horizontal="centerContinuous"/>
    </xf>
    <xf numFmtId="0" fontId="16" fillId="4" borderId="3" xfId="0" applyFont="1" applyFill="1" applyBorder="1" applyAlignment="1">
      <alignment horizontal="centerContinuous"/>
    </xf>
    <xf numFmtId="0" fontId="0" fillId="5" borderId="0" xfId="0" applyFill="1"/>
    <xf numFmtId="0" fontId="17" fillId="6" borderId="1" xfId="0" applyFont="1" applyFill="1" applyBorder="1" applyAlignment="1">
      <alignment horizontal="centerContinuous"/>
    </xf>
    <xf numFmtId="0" fontId="0" fillId="6" borderId="2" xfId="0" applyFill="1" applyBorder="1" applyAlignment="1">
      <alignment horizontal="centerContinuous"/>
    </xf>
    <xf numFmtId="0" fontId="0" fillId="6" borderId="3" xfId="0" applyFill="1" applyBorder="1" applyAlignment="1">
      <alignment horizontal="centerContinuous"/>
    </xf>
    <xf numFmtId="0" fontId="16" fillId="7" borderId="1" xfId="0" applyFont="1" applyFill="1" applyBorder="1" applyAlignment="1">
      <alignment horizontal="centerContinuous"/>
    </xf>
    <xf numFmtId="0" fontId="16" fillId="7" borderId="2" xfId="0" applyFont="1" applyFill="1" applyBorder="1" applyAlignment="1">
      <alignment horizontal="centerContinuous"/>
    </xf>
    <xf numFmtId="0" fontId="16" fillId="7" borderId="3" xfId="0" applyFont="1" applyFill="1" applyBorder="1" applyAlignment="1">
      <alignment horizontal="centerContinuous"/>
    </xf>
    <xf numFmtId="0" fontId="13" fillId="8" borderId="4" xfId="0" applyFont="1" applyFill="1" applyBorder="1" applyAlignment="1">
      <alignment horizontal="center" vertical="center"/>
    </xf>
    <xf numFmtId="0" fontId="13" fillId="4" borderId="5" xfId="0" applyFont="1" applyFill="1" applyBorder="1" applyAlignment="1">
      <alignment horizontal="center" vertical="center"/>
    </xf>
    <xf numFmtId="0" fontId="13" fillId="4" borderId="4" xfId="0" applyFont="1" applyFill="1" applyBorder="1" applyAlignment="1">
      <alignment horizontal="center" vertical="center"/>
    </xf>
    <xf numFmtId="0" fontId="13" fillId="4" borderId="6" xfId="0" applyFont="1" applyFill="1" applyBorder="1" applyAlignment="1">
      <alignment horizontal="center" vertical="center"/>
    </xf>
    <xf numFmtId="0" fontId="13" fillId="5" borderId="4" xfId="0" applyFont="1" applyFill="1" applyBorder="1" applyAlignment="1">
      <alignment horizontal="center" vertical="center"/>
    </xf>
    <xf numFmtId="0" fontId="13" fillId="6" borderId="5" xfId="0" applyFont="1" applyFill="1" applyBorder="1" applyAlignment="1">
      <alignment horizontal="right" vertical="center"/>
    </xf>
    <xf numFmtId="0" fontId="13" fillId="6" borderId="4" xfId="0" applyFont="1" applyFill="1" applyBorder="1" applyAlignment="1">
      <alignment horizontal="right" vertical="center"/>
    </xf>
    <xf numFmtId="0" fontId="13" fillId="6" borderId="6" xfId="0" applyFont="1" applyFill="1" applyBorder="1" applyAlignment="1">
      <alignment horizontal="right" vertical="center"/>
    </xf>
    <xf numFmtId="0" fontId="0" fillId="5" borderId="0" xfId="0" applyFill="1" applyAlignment="1">
      <alignment vertical="center"/>
    </xf>
    <xf numFmtId="0" fontId="13" fillId="7" borderId="5" xfId="0" applyFont="1" applyFill="1" applyBorder="1" applyAlignment="1">
      <alignment horizontal="center" vertical="center"/>
    </xf>
    <xf numFmtId="0" fontId="13" fillId="7" borderId="4" xfId="0" applyFont="1" applyFill="1" applyBorder="1" applyAlignment="1">
      <alignment horizontal="center" vertical="center"/>
    </xf>
    <xf numFmtId="0" fontId="13" fillId="7" borderId="6" xfId="0" applyFont="1" applyFill="1" applyBorder="1" applyAlignment="1">
      <alignment horizontal="center" vertical="center"/>
    </xf>
    <xf numFmtId="0" fontId="13" fillId="9" borderId="5" xfId="0" applyFont="1" applyFill="1" applyBorder="1" applyAlignment="1">
      <alignment horizontal="center" vertical="center"/>
    </xf>
    <xf numFmtId="0" fontId="13" fillId="9" borderId="4" xfId="0" applyFont="1" applyFill="1" applyBorder="1" applyAlignment="1">
      <alignment horizontal="center" vertical="center"/>
    </xf>
    <xf numFmtId="0" fontId="13" fillId="9" borderId="6" xfId="0" applyFont="1" applyFill="1" applyBorder="1" applyAlignment="1">
      <alignment horizontal="center" vertical="center"/>
    </xf>
    <xf numFmtId="0" fontId="0" fillId="10" borderId="0" xfId="0" applyFill="1"/>
    <xf numFmtId="0" fontId="0" fillId="10" borderId="0" xfId="0" applyFill="1" applyAlignment="1">
      <alignment horizontal="center"/>
    </xf>
    <xf numFmtId="0" fontId="7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20" fillId="0" borderId="0" xfId="0" applyFont="1"/>
    <xf numFmtId="0" fontId="8" fillId="0" borderId="0" xfId="0" applyFont="1" applyAlignment="1">
      <alignment horizontal="left"/>
    </xf>
    <xf numFmtId="0" fontId="7" fillId="0" borderId="7" xfId="0" applyFont="1" applyBorder="1" applyAlignment="1">
      <alignment horizontal="center" vertical="center"/>
    </xf>
    <xf numFmtId="0" fontId="28" fillId="0" borderId="0" xfId="0" applyFont="1" applyAlignment="1">
      <alignment horizontal="center"/>
    </xf>
    <xf numFmtId="0" fontId="0" fillId="0" borderId="0" xfId="0" applyAlignment="1">
      <alignment vertical="center"/>
    </xf>
    <xf numFmtId="0" fontId="0" fillId="10" borderId="0" xfId="0" applyFill="1" applyAlignment="1">
      <alignment vertical="center"/>
    </xf>
    <xf numFmtId="0" fontId="7" fillId="0" borderId="8" xfId="0" applyFont="1" applyBorder="1" applyAlignment="1">
      <alignment horizontal="center" vertical="center"/>
    </xf>
    <xf numFmtId="0" fontId="31" fillId="0" borderId="9" xfId="0" applyFont="1" applyBorder="1" applyAlignment="1">
      <alignment horizontal="center" vertical="center" wrapText="1"/>
    </xf>
    <xf numFmtId="168" fontId="17" fillId="0" borderId="0" xfId="0" applyNumberFormat="1" applyFont="1"/>
    <xf numFmtId="0" fontId="32" fillId="0" borderId="1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168" fontId="2" fillId="0" borderId="0" xfId="0" applyNumberFormat="1" applyFont="1" applyAlignment="1">
      <alignment horizontal="center"/>
    </xf>
    <xf numFmtId="168" fontId="2" fillId="0" borderId="11" xfId="0" applyNumberFormat="1" applyFont="1" applyBorder="1" applyAlignment="1">
      <alignment horizontal="center"/>
    </xf>
    <xf numFmtId="168" fontId="2" fillId="0" borderId="8" xfId="0" applyNumberFormat="1" applyFont="1" applyBorder="1" applyAlignment="1">
      <alignment horizontal="center"/>
    </xf>
    <xf numFmtId="168" fontId="2" fillId="0" borderId="9" xfId="0" applyNumberFormat="1" applyFont="1" applyBorder="1" applyAlignment="1">
      <alignment horizontal="center"/>
    </xf>
    <xf numFmtId="0" fontId="2" fillId="4" borderId="12" xfId="0" applyFont="1" applyFill="1" applyBorder="1" applyAlignment="1">
      <alignment horizontal="left" vertical="center" indent="1"/>
    </xf>
    <xf numFmtId="0" fontId="26" fillId="4" borderId="13" xfId="1" applyFont="1" applyFill="1" applyBorder="1" applyAlignment="1" applyProtection="1">
      <alignment horizontal="left" vertical="center" indent="1"/>
    </xf>
    <xf numFmtId="0" fontId="7" fillId="0" borderId="0" xfId="0" applyFont="1" applyAlignment="1">
      <alignment horizontal="left" indent="1"/>
    </xf>
    <xf numFmtId="0" fontId="2" fillId="0" borderId="8" xfId="0" applyFont="1" applyBorder="1" applyAlignment="1">
      <alignment horizontal="center"/>
    </xf>
    <xf numFmtId="0" fontId="0" fillId="12" borderId="0" xfId="0" applyFill="1"/>
    <xf numFmtId="0" fontId="71" fillId="12" borderId="0" xfId="0" applyFont="1" applyFill="1"/>
    <xf numFmtId="0" fontId="0" fillId="12" borderId="0" xfId="0" applyFill="1" applyAlignment="1">
      <alignment vertical="center"/>
    </xf>
    <xf numFmtId="0" fontId="72" fillId="15" borderId="0" xfId="0" applyFont="1" applyFill="1" applyAlignment="1">
      <alignment horizontal="center" vertical="center" wrapText="1"/>
    </xf>
    <xf numFmtId="0" fontId="10" fillId="0" borderId="0" xfId="0" applyFont="1"/>
    <xf numFmtId="167" fontId="14" fillId="16" borderId="33" xfId="0" applyNumberFormat="1" applyFont="1" applyFill="1" applyBorder="1" applyAlignment="1">
      <alignment horizontal="right" vertical="center" shrinkToFit="1"/>
    </xf>
    <xf numFmtId="0" fontId="53" fillId="3" borderId="0" xfId="1" applyFont="1" applyFill="1" applyAlignment="1" applyProtection="1">
      <alignment horizontal="centerContinuous"/>
    </xf>
    <xf numFmtId="0" fontId="49" fillId="3" borderId="0" xfId="1" applyFont="1" applyFill="1" applyAlignment="1" applyProtection="1">
      <alignment horizontal="centerContinuous"/>
    </xf>
    <xf numFmtId="0" fontId="51" fillId="3" borderId="0" xfId="1" applyFont="1" applyFill="1" applyAlignment="1" applyProtection="1">
      <alignment horizontal="centerContinuous" wrapText="1"/>
    </xf>
    <xf numFmtId="3" fontId="35" fillId="12" borderId="0" xfId="0" applyNumberFormat="1" applyFont="1" applyFill="1"/>
    <xf numFmtId="0" fontId="10" fillId="12" borderId="0" xfId="0" applyFont="1" applyFill="1" applyAlignment="1">
      <alignment horizontal="left"/>
    </xf>
    <xf numFmtId="0" fontId="10" fillId="12" borderId="0" xfId="0" applyFont="1" applyFill="1" applyAlignment="1">
      <alignment horizontal="center"/>
    </xf>
    <xf numFmtId="0" fontId="51" fillId="18" borderId="0" xfId="1" applyFont="1" applyFill="1" applyAlignment="1" applyProtection="1">
      <alignment horizontal="centerContinuous" wrapText="1"/>
    </xf>
    <xf numFmtId="0" fontId="0" fillId="18" borderId="0" xfId="0" applyFill="1" applyAlignment="1">
      <alignment horizontal="centerContinuous"/>
    </xf>
    <xf numFmtId="3" fontId="40" fillId="18" borderId="0" xfId="0" applyNumberFormat="1" applyFont="1" applyFill="1" applyAlignment="1">
      <alignment horizontal="left" indent="1"/>
    </xf>
    <xf numFmtId="0" fontId="41" fillId="18" borderId="0" xfId="0" applyFont="1" applyFill="1" applyAlignment="1">
      <alignment horizontal="left" indent="1"/>
    </xf>
    <xf numFmtId="168" fontId="20" fillId="0" borderId="0" xfId="6" applyNumberFormat="1" applyFont="1" applyAlignment="1">
      <alignment horizontal="center"/>
    </xf>
    <xf numFmtId="0" fontId="20" fillId="0" borderId="0" xfId="6" applyFont="1" applyAlignment="1">
      <alignment horizontal="center"/>
    </xf>
    <xf numFmtId="0" fontId="2" fillId="3" borderId="0" xfId="6" applyFont="1" applyFill="1"/>
    <xf numFmtId="0" fontId="2" fillId="3" borderId="0" xfId="6" applyFont="1" applyFill="1" applyAlignment="1">
      <alignment vertical="center"/>
    </xf>
    <xf numFmtId="0" fontId="55" fillId="3" borderId="0" xfId="1" applyFont="1" applyFill="1" applyAlignment="1" applyProtection="1">
      <alignment horizontal="centerContinuous"/>
    </xf>
    <xf numFmtId="167" fontId="14" fillId="16" borderId="47" xfId="0" applyNumberFormat="1" applyFont="1" applyFill="1" applyBorder="1" applyAlignment="1">
      <alignment horizontal="right" vertical="center" shrinkToFit="1"/>
    </xf>
    <xf numFmtId="168" fontId="20" fillId="0" borderId="1" xfId="6" applyNumberFormat="1" applyFont="1" applyBorder="1" applyAlignment="1">
      <alignment horizontal="center"/>
    </xf>
    <xf numFmtId="0" fontId="20" fillId="0" borderId="2" xfId="6" applyFont="1" applyBorder="1" applyAlignment="1">
      <alignment horizontal="center"/>
    </xf>
    <xf numFmtId="168" fontId="20" fillId="0" borderId="3" xfId="6" applyNumberFormat="1" applyFont="1" applyBorder="1" applyAlignment="1">
      <alignment horizontal="center"/>
    </xf>
    <xf numFmtId="168" fontId="20" fillId="0" borderId="7" xfId="6" applyNumberFormat="1" applyFont="1" applyBorder="1" applyAlignment="1">
      <alignment horizontal="center"/>
    </xf>
    <xf numFmtId="0" fontId="20" fillId="0" borderId="8" xfId="6" applyFont="1" applyBorder="1" applyAlignment="1">
      <alignment horizontal="center"/>
    </xf>
    <xf numFmtId="168" fontId="20" fillId="0" borderId="9" xfId="6" applyNumberFormat="1" applyFont="1" applyBorder="1" applyAlignment="1">
      <alignment horizontal="center"/>
    </xf>
    <xf numFmtId="0" fontId="0" fillId="17" borderId="48" xfId="0" applyFill="1" applyBorder="1" applyAlignment="1">
      <alignment vertical="center"/>
    </xf>
    <xf numFmtId="167" fontId="8" fillId="16" borderId="71" xfId="0" applyNumberFormat="1" applyFont="1" applyFill="1" applyBorder="1" applyAlignment="1">
      <alignment vertical="center" shrinkToFit="1"/>
    </xf>
    <xf numFmtId="167" fontId="8" fillId="16" borderId="8" xfId="0" applyNumberFormat="1" applyFont="1" applyFill="1" applyBorder="1" applyAlignment="1">
      <alignment vertical="center" shrinkToFit="1"/>
    </xf>
    <xf numFmtId="167" fontId="8" fillId="16" borderId="30" xfId="0" applyNumberFormat="1" applyFont="1" applyFill="1" applyBorder="1" applyAlignment="1">
      <alignment vertical="center" shrinkToFit="1"/>
    </xf>
    <xf numFmtId="167" fontId="8" fillId="16" borderId="29" xfId="0" applyNumberFormat="1" applyFont="1" applyFill="1" applyBorder="1" applyAlignment="1">
      <alignment vertical="center" shrinkToFit="1"/>
    </xf>
    <xf numFmtId="167" fontId="11" fillId="12" borderId="65" xfId="0" applyNumberFormat="1" applyFont="1" applyFill="1" applyBorder="1" applyAlignment="1" applyProtection="1">
      <alignment horizontal="right" vertical="center" shrinkToFit="1"/>
      <protection locked="0"/>
    </xf>
    <xf numFmtId="167" fontId="11" fillId="12" borderId="40" xfId="0" applyNumberFormat="1" applyFont="1" applyFill="1" applyBorder="1" applyAlignment="1" applyProtection="1">
      <alignment horizontal="right" vertical="center" shrinkToFit="1"/>
      <protection locked="0"/>
    </xf>
    <xf numFmtId="167" fontId="11" fillId="12" borderId="84" xfId="0" applyNumberFormat="1" applyFont="1" applyFill="1" applyBorder="1" applyAlignment="1" applyProtection="1">
      <alignment horizontal="right" vertical="center" shrinkToFit="1"/>
      <protection locked="0"/>
    </xf>
    <xf numFmtId="167" fontId="11" fillId="12" borderId="81" xfId="0" applyNumberFormat="1" applyFont="1" applyFill="1" applyBorder="1" applyAlignment="1" applyProtection="1">
      <alignment horizontal="right" vertical="center" shrinkToFit="1"/>
      <protection locked="0"/>
    </xf>
    <xf numFmtId="167" fontId="11" fillId="12" borderId="66" xfId="0" applyNumberFormat="1" applyFont="1" applyFill="1" applyBorder="1" applyAlignment="1" applyProtection="1">
      <alignment horizontal="right" vertical="center" shrinkToFit="1"/>
      <protection locked="0"/>
    </xf>
    <xf numFmtId="167" fontId="11" fillId="12" borderId="27" xfId="0" applyNumberFormat="1" applyFont="1" applyFill="1" applyBorder="1" applyAlignment="1" applyProtection="1">
      <alignment horizontal="right" vertical="center" shrinkToFit="1"/>
      <protection locked="0"/>
    </xf>
    <xf numFmtId="0" fontId="23" fillId="23" borderId="86" xfId="1" applyFill="1" applyBorder="1" applyAlignment="1" applyProtection="1">
      <alignment horizontal="center" vertical="center"/>
    </xf>
    <xf numFmtId="0" fontId="23" fillId="23" borderId="87" xfId="1" applyFill="1" applyBorder="1" applyAlignment="1" applyProtection="1">
      <alignment horizontal="center" vertical="center"/>
    </xf>
    <xf numFmtId="0" fontId="23" fillId="23" borderId="88" xfId="1" applyFill="1" applyBorder="1" applyAlignment="1" applyProtection="1">
      <alignment horizontal="center" vertical="center"/>
    </xf>
    <xf numFmtId="0" fontId="2" fillId="12" borderId="0" xfId="0" applyFont="1" applyFill="1"/>
    <xf numFmtId="3" fontId="2" fillId="18" borderId="0" xfId="0" applyNumberFormat="1" applyFont="1" applyFill="1" applyAlignment="1">
      <alignment horizontal="center"/>
    </xf>
    <xf numFmtId="3" fontId="37" fillId="18" borderId="0" xfId="0" applyNumberFormat="1" applyFont="1" applyFill="1" applyAlignment="1">
      <alignment horizontal="left" indent="1"/>
    </xf>
    <xf numFmtId="3" fontId="2" fillId="18" borderId="0" xfId="0" applyNumberFormat="1" applyFont="1" applyFill="1"/>
    <xf numFmtId="3" fontId="2" fillId="12" borderId="0" xfId="0" applyNumberFormat="1" applyFont="1" applyFill="1" applyAlignment="1">
      <alignment horizontal="centerContinuous"/>
    </xf>
    <xf numFmtId="3" fontId="28" fillId="12" borderId="0" xfId="0" applyNumberFormat="1" applyFont="1" applyFill="1" applyAlignment="1">
      <alignment horizontal="centerContinuous"/>
    </xf>
    <xf numFmtId="3" fontId="45" fillId="12" borderId="0" xfId="0" applyNumberFormat="1" applyFont="1" applyFill="1" applyAlignment="1">
      <alignment horizontal="centerContinuous"/>
    </xf>
    <xf numFmtId="3" fontId="47" fillId="12" borderId="0" xfId="0" applyNumberFormat="1" applyFont="1" applyFill="1" applyAlignment="1">
      <alignment horizontal="centerContinuous"/>
    </xf>
    <xf numFmtId="0" fontId="11" fillId="3" borderId="0" xfId="0" applyFont="1" applyFill="1" applyAlignment="1">
      <alignment horizontal="center" vertical="center"/>
    </xf>
    <xf numFmtId="0" fontId="77" fillId="21" borderId="0" xfId="0" applyFont="1" applyFill="1" applyAlignment="1">
      <alignment vertical="center"/>
    </xf>
    <xf numFmtId="0" fontId="75" fillId="21" borderId="0" xfId="0" applyFont="1" applyFill="1" applyAlignment="1">
      <alignment vertical="center"/>
    </xf>
    <xf numFmtId="0" fontId="75" fillId="21" borderId="0" xfId="0" quotePrefix="1" applyFont="1" applyFill="1" applyAlignment="1">
      <alignment horizontal="center" vertical="center"/>
    </xf>
    <xf numFmtId="0" fontId="0" fillId="10" borderId="0" xfId="0" applyFill="1" applyAlignment="1">
      <alignment horizontal="centerContinuous"/>
    </xf>
    <xf numFmtId="166" fontId="10" fillId="10" borderId="0" xfId="0" quotePrefix="1" applyNumberFormat="1" applyFont="1" applyFill="1" applyAlignment="1">
      <alignment horizontal="centerContinuous" vertical="center"/>
    </xf>
    <xf numFmtId="167" fontId="0" fillId="10" borderId="0" xfId="0" applyNumberFormat="1" applyFill="1" applyAlignment="1">
      <alignment horizontal="centerContinuous" vertical="center"/>
    </xf>
    <xf numFmtId="0" fontId="7" fillId="17" borderId="36" xfId="0" applyFont="1" applyFill="1" applyBorder="1" applyAlignment="1">
      <alignment horizontal="center" vertical="center"/>
    </xf>
    <xf numFmtId="0" fontId="7" fillId="17" borderId="39" xfId="0" applyFont="1" applyFill="1" applyBorder="1" applyAlignment="1">
      <alignment vertical="center"/>
    </xf>
    <xf numFmtId="0" fontId="42" fillId="0" borderId="4" xfId="0" applyFont="1" applyBorder="1" applyAlignment="1">
      <alignment horizontal="center" vertical="center"/>
    </xf>
    <xf numFmtId="0" fontId="42" fillId="0" borderId="58" xfId="0" applyFont="1" applyBorder="1" applyAlignment="1">
      <alignment horizontal="center" vertical="center"/>
    </xf>
    <xf numFmtId="3" fontId="2" fillId="11" borderId="24" xfId="0" applyNumberFormat="1" applyFont="1" applyFill="1" applyBorder="1" applyAlignment="1">
      <alignment horizontal="center" vertical="center"/>
    </xf>
    <xf numFmtId="3" fontId="2" fillId="11" borderId="90" xfId="0" applyNumberFormat="1" applyFont="1" applyFill="1" applyBorder="1" applyAlignment="1">
      <alignment horizontal="center" vertical="center"/>
    </xf>
    <xf numFmtId="0" fontId="7" fillId="17" borderId="37" xfId="0" applyFont="1" applyFill="1" applyBorder="1" applyAlignment="1">
      <alignment horizontal="center" vertical="center"/>
    </xf>
    <xf numFmtId="0" fontId="7" fillId="17" borderId="45" xfId="0" applyFont="1" applyFill="1" applyBorder="1" applyAlignment="1">
      <alignment vertical="center"/>
    </xf>
    <xf numFmtId="3" fontId="0" fillId="10" borderId="0" xfId="0" applyNumberFormat="1" applyFill="1" applyAlignment="1">
      <alignment horizontal="center" vertical="center"/>
    </xf>
    <xf numFmtId="0" fontId="10" fillId="0" borderId="0" xfId="0" applyFont="1" applyAlignment="1">
      <alignment vertical="center"/>
    </xf>
    <xf numFmtId="0" fontId="46" fillId="14" borderId="91" xfId="0" applyFont="1" applyFill="1" applyBorder="1" applyAlignment="1">
      <alignment horizontal="center" vertical="center"/>
    </xf>
    <xf numFmtId="0" fontId="46" fillId="14" borderId="92" xfId="0" applyFont="1" applyFill="1" applyBorder="1" applyAlignment="1">
      <alignment horizontal="left" vertical="center" indent="1"/>
    </xf>
    <xf numFmtId="0" fontId="60" fillId="16" borderId="73" xfId="0" applyFont="1" applyFill="1" applyBorder="1" applyAlignment="1">
      <alignment horizontal="left" vertical="center" indent="1"/>
    </xf>
    <xf numFmtId="166" fontId="78" fillId="16" borderId="8" xfId="0" applyNumberFormat="1" applyFont="1" applyFill="1" applyBorder="1" applyAlignment="1">
      <alignment horizontal="left" vertical="center" indent="1"/>
    </xf>
    <xf numFmtId="167" fontId="14" fillId="16" borderId="71" xfId="0" applyNumberFormat="1" applyFont="1" applyFill="1" applyBorder="1" applyAlignment="1">
      <alignment horizontal="right" vertical="center" shrinkToFit="1"/>
    </xf>
    <xf numFmtId="167" fontId="14" fillId="16" borderId="30" xfId="0" applyNumberFormat="1" applyFont="1" applyFill="1" applyBorder="1" applyAlignment="1">
      <alignment horizontal="right" vertical="center" shrinkToFit="1"/>
    </xf>
    <xf numFmtId="0" fontId="42" fillId="12" borderId="18" xfId="0" applyFont="1" applyFill="1" applyBorder="1" applyAlignment="1">
      <alignment horizontal="center" vertical="center"/>
    </xf>
    <xf numFmtId="0" fontId="42" fillId="12" borderId="21" xfId="0" applyFont="1" applyFill="1" applyBorder="1" applyAlignment="1">
      <alignment horizontal="left" vertical="center" indent="1"/>
    </xf>
    <xf numFmtId="0" fontId="60" fillId="12" borderId="62" xfId="0" applyFont="1" applyFill="1" applyBorder="1" applyAlignment="1">
      <alignment horizontal="left" vertical="center" indent="1"/>
    </xf>
    <xf numFmtId="0" fontId="42" fillId="12" borderId="22" xfId="0" applyFont="1" applyFill="1" applyBorder="1" applyAlignment="1">
      <alignment horizontal="center" vertical="center"/>
    </xf>
    <xf numFmtId="0" fontId="60" fillId="12" borderId="65" xfId="0" applyFont="1" applyFill="1" applyBorder="1" applyAlignment="1">
      <alignment horizontal="left" vertical="center" indent="1"/>
    </xf>
    <xf numFmtId="166" fontId="78" fillId="12" borderId="0" xfId="0" applyNumberFormat="1" applyFont="1" applyFill="1" applyAlignment="1">
      <alignment horizontal="left" vertical="center" indent="4"/>
    </xf>
    <xf numFmtId="0" fontId="42" fillId="12" borderId="17" xfId="0" applyFont="1" applyFill="1" applyBorder="1" applyAlignment="1">
      <alignment horizontal="center" vertical="center"/>
    </xf>
    <xf numFmtId="0" fontId="60" fillId="12" borderId="84" xfId="0" applyFont="1" applyFill="1" applyBorder="1" applyAlignment="1">
      <alignment horizontal="left" vertical="center" indent="1"/>
    </xf>
    <xf numFmtId="166" fontId="78" fillId="12" borderId="16" xfId="0" applyNumberFormat="1" applyFont="1" applyFill="1" applyBorder="1" applyAlignment="1">
      <alignment horizontal="left" vertical="center" indent="4"/>
    </xf>
    <xf numFmtId="0" fontId="42" fillId="12" borderId="20" xfId="0" applyFont="1" applyFill="1" applyBorder="1" applyAlignment="1">
      <alignment horizontal="left" vertical="center" indent="1"/>
    </xf>
    <xf numFmtId="0" fontId="60" fillId="12" borderId="66" xfId="0" applyFont="1" applyFill="1" applyBorder="1" applyAlignment="1">
      <alignment horizontal="left" vertical="center" indent="1"/>
    </xf>
    <xf numFmtId="166" fontId="78" fillId="12" borderId="25" xfId="0" applyNumberFormat="1" applyFont="1" applyFill="1" applyBorder="1" applyAlignment="1">
      <alignment horizontal="left" vertical="center" indent="2"/>
    </xf>
    <xf numFmtId="0" fontId="46" fillId="14" borderId="19" xfId="0" applyFont="1" applyFill="1" applyBorder="1" applyAlignment="1">
      <alignment horizontal="center" vertical="center"/>
    </xf>
    <xf numFmtId="0" fontId="46" fillId="14" borderId="56" xfId="0" applyFont="1" applyFill="1" applyBorder="1" applyAlignment="1">
      <alignment horizontal="left" vertical="center" indent="1"/>
    </xf>
    <xf numFmtId="0" fontId="60" fillId="16" borderId="72" xfId="0" applyFont="1" applyFill="1" applyBorder="1" applyAlignment="1">
      <alignment horizontal="left" vertical="center" indent="1"/>
    </xf>
    <xf numFmtId="166" fontId="78" fillId="16" borderId="4" xfId="0" applyNumberFormat="1" applyFont="1" applyFill="1" applyBorder="1" applyAlignment="1">
      <alignment horizontal="left" vertical="center" indent="1"/>
    </xf>
    <xf numFmtId="167" fontId="14" fillId="16" borderId="72" xfId="0" applyNumberFormat="1" applyFont="1" applyFill="1" applyBorder="1" applyAlignment="1">
      <alignment horizontal="right" vertical="center" shrinkToFit="1"/>
    </xf>
    <xf numFmtId="167" fontId="14" fillId="16" borderId="31" xfId="0" applyNumberFormat="1" applyFont="1" applyFill="1" applyBorder="1" applyAlignment="1">
      <alignment horizontal="right" vertical="center" shrinkToFit="1"/>
    </xf>
    <xf numFmtId="0" fontId="42" fillId="12" borderId="93" xfId="0" applyFont="1" applyFill="1" applyBorder="1" applyAlignment="1">
      <alignment horizontal="center" vertical="center"/>
    </xf>
    <xf numFmtId="0" fontId="42" fillId="12" borderId="94" xfId="0" applyFont="1" applyFill="1" applyBorder="1" applyAlignment="1">
      <alignment horizontal="left" vertical="center" indent="1"/>
    </xf>
    <xf numFmtId="166" fontId="78" fillId="12" borderId="49" xfId="0" applyNumberFormat="1" applyFont="1" applyFill="1" applyBorder="1" applyAlignment="1">
      <alignment horizontal="left" vertical="center" indent="2"/>
    </xf>
    <xf numFmtId="0" fontId="46" fillId="12" borderId="23" xfId="0" applyFont="1" applyFill="1" applyBorder="1" applyAlignment="1">
      <alignment horizontal="center" vertical="center"/>
    </xf>
    <xf numFmtId="0" fontId="46" fillId="12" borderId="61" xfId="0" applyFont="1" applyFill="1" applyBorder="1" applyAlignment="1">
      <alignment horizontal="left" vertical="center" indent="1"/>
    </xf>
    <xf numFmtId="166" fontId="78" fillId="12" borderId="16" xfId="0" applyNumberFormat="1" applyFont="1" applyFill="1" applyBorder="1" applyAlignment="1">
      <alignment horizontal="left" vertical="center" indent="2"/>
    </xf>
    <xf numFmtId="0" fontId="46" fillId="14" borderId="24" xfId="0" applyFont="1" applyFill="1" applyBorder="1" applyAlignment="1">
      <alignment horizontal="center" vertical="center"/>
    </xf>
    <xf numFmtId="0" fontId="46" fillId="14" borderId="95" xfId="0" applyFont="1" applyFill="1" applyBorder="1" applyAlignment="1">
      <alignment horizontal="left" vertical="center" indent="1"/>
    </xf>
    <xf numFmtId="0" fontId="60" fillId="16" borderId="47" xfId="0" applyFont="1" applyFill="1" applyBorder="1" applyAlignment="1">
      <alignment horizontal="left" vertical="center" indent="1"/>
    </xf>
    <xf numFmtId="166" fontId="78" fillId="16" borderId="43" xfId="0" applyNumberFormat="1" applyFont="1" applyFill="1" applyBorder="1" applyAlignment="1">
      <alignment horizontal="left" vertical="center" indent="1"/>
    </xf>
    <xf numFmtId="0" fontId="0" fillId="10" borderId="0" xfId="0" applyFill="1" applyAlignment="1">
      <alignment horizontal="center" vertical="center"/>
    </xf>
    <xf numFmtId="166" fontId="10" fillId="0" borderId="0" xfId="0" quotePrefix="1" applyNumberFormat="1" applyFont="1" applyAlignment="1">
      <alignment horizontal="left" indent="4"/>
    </xf>
    <xf numFmtId="0" fontId="0" fillId="10" borderId="0" xfId="0" applyFill="1" applyAlignment="1">
      <alignment horizontal="left" indent="2"/>
    </xf>
    <xf numFmtId="0" fontId="10" fillId="12" borderId="0" xfId="0" applyFont="1" applyFill="1"/>
    <xf numFmtId="0" fontId="3" fillId="10" borderId="0" xfId="0" applyFont="1" applyFill="1"/>
    <xf numFmtId="0" fontId="57" fillId="23" borderId="36" xfId="0" applyFont="1" applyFill="1" applyBorder="1" applyAlignment="1">
      <alignment horizontal="centerContinuous" vertical="center"/>
    </xf>
    <xf numFmtId="0" fontId="3" fillId="23" borderId="38" xfId="0" applyFont="1" applyFill="1" applyBorder="1" applyAlignment="1">
      <alignment horizontal="centerContinuous" vertical="center"/>
    </xf>
    <xf numFmtId="0" fontId="3" fillId="23" borderId="38" xfId="0" applyFont="1" applyFill="1" applyBorder="1" applyAlignment="1">
      <alignment horizontal="centerContinuous"/>
    </xf>
    <xf numFmtId="0" fontId="3" fillId="23" borderId="39" xfId="0" applyFont="1" applyFill="1" applyBorder="1" applyAlignment="1">
      <alignment horizontal="centerContinuous"/>
    </xf>
    <xf numFmtId="0" fontId="3" fillId="0" borderId="0" xfId="0" applyFont="1"/>
    <xf numFmtId="0" fontId="3" fillId="14" borderId="96" xfId="0" applyFont="1" applyFill="1" applyBorder="1" applyAlignment="1">
      <alignment horizontal="centerContinuous"/>
    </xf>
    <xf numFmtId="0" fontId="3" fillId="14" borderId="97" xfId="0" applyFont="1" applyFill="1" applyBorder="1" applyAlignment="1">
      <alignment horizontal="centerContinuous"/>
    </xf>
    <xf numFmtId="0" fontId="3" fillId="14" borderId="98" xfId="0" applyFont="1" applyFill="1" applyBorder="1" applyAlignment="1">
      <alignment horizontal="centerContinuous"/>
    </xf>
    <xf numFmtId="0" fontId="79" fillId="25" borderId="28" xfId="0" applyFont="1" applyFill="1" applyBorder="1" applyAlignment="1">
      <alignment horizontal="centerContinuous" wrapText="1"/>
    </xf>
    <xf numFmtId="0" fontId="80" fillId="25" borderId="0" xfId="0" applyFont="1" applyFill="1" applyAlignment="1">
      <alignment horizontal="centerContinuous"/>
    </xf>
    <xf numFmtId="0" fontId="80" fillId="25" borderId="40" xfId="0" applyFont="1" applyFill="1" applyBorder="1" applyAlignment="1">
      <alignment horizontal="centerContinuous"/>
    </xf>
    <xf numFmtId="0" fontId="81" fillId="25" borderId="28" xfId="0" applyFont="1" applyFill="1" applyBorder="1" applyAlignment="1">
      <alignment horizontal="centerContinuous"/>
    </xf>
    <xf numFmtId="0" fontId="3" fillId="14" borderId="99" xfId="0" applyFont="1" applyFill="1" applyBorder="1" applyAlignment="1">
      <alignment horizontal="centerContinuous"/>
    </xf>
    <xf numFmtId="0" fontId="3" fillId="14" borderId="85" xfId="0" applyFont="1" applyFill="1" applyBorder="1" applyAlignment="1">
      <alignment horizontal="centerContinuous"/>
    </xf>
    <xf numFmtId="0" fontId="3" fillId="14" borderId="89" xfId="0" applyFont="1" applyFill="1" applyBorder="1" applyAlignment="1">
      <alignment horizontal="centerContinuous"/>
    </xf>
    <xf numFmtId="0" fontId="56" fillId="23" borderId="28" xfId="0" applyFont="1" applyFill="1" applyBorder="1" applyAlignment="1">
      <alignment horizontal="centerContinuous" wrapText="1"/>
    </xf>
    <xf numFmtId="0" fontId="3" fillId="23" borderId="0" xfId="0" applyFont="1" applyFill="1" applyAlignment="1">
      <alignment horizontal="centerContinuous"/>
    </xf>
    <xf numFmtId="0" fontId="3" fillId="23" borderId="40" xfId="0" applyFont="1" applyFill="1" applyBorder="1" applyAlignment="1">
      <alignment horizontal="centerContinuous"/>
    </xf>
    <xf numFmtId="0" fontId="3" fillId="23" borderId="28" xfId="0" applyFont="1" applyFill="1" applyBorder="1"/>
    <xf numFmtId="0" fontId="3" fillId="23" borderId="0" xfId="0" applyFont="1" applyFill="1"/>
    <xf numFmtId="0" fontId="3" fillId="23" borderId="40" xfId="0" applyFont="1" applyFill="1" applyBorder="1"/>
    <xf numFmtId="0" fontId="82" fillId="23" borderId="28" xfId="0" applyFont="1" applyFill="1" applyBorder="1" applyAlignment="1">
      <alignment horizontal="left" indent="7"/>
    </xf>
    <xf numFmtId="0" fontId="11" fillId="23" borderId="0" xfId="0" applyFont="1" applyFill="1"/>
    <xf numFmtId="0" fontId="24" fillId="23" borderId="0" xfId="0" applyFont="1" applyFill="1"/>
    <xf numFmtId="0" fontId="3" fillId="23" borderId="0" xfId="0" applyFont="1" applyFill="1" applyAlignment="1">
      <alignment horizontal="left"/>
    </xf>
    <xf numFmtId="0" fontId="3" fillId="23" borderId="40" xfId="0" applyFont="1" applyFill="1" applyBorder="1" applyAlignment="1">
      <alignment horizontal="left"/>
    </xf>
    <xf numFmtId="0" fontId="3" fillId="23" borderId="37" xfId="0" applyFont="1" applyFill="1" applyBorder="1"/>
    <xf numFmtId="0" fontId="3" fillId="23" borderId="45" xfId="0" applyFont="1" applyFill="1" applyBorder="1"/>
    <xf numFmtId="0" fontId="3" fillId="23" borderId="41" xfId="0" applyFont="1" applyFill="1" applyBorder="1"/>
    <xf numFmtId="0" fontId="3" fillId="10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3" fillId="23" borderId="36" xfId="0" applyFont="1" applyFill="1" applyBorder="1"/>
    <xf numFmtId="0" fontId="3" fillId="23" borderId="38" xfId="0" applyFont="1" applyFill="1" applyBorder="1"/>
    <xf numFmtId="0" fontId="3" fillId="23" borderId="39" xfId="0" applyFont="1" applyFill="1" applyBorder="1"/>
    <xf numFmtId="0" fontId="3" fillId="23" borderId="100" xfId="0" applyFont="1" applyFill="1" applyBorder="1" applyAlignment="1">
      <alignment horizontal="center" vertical="center"/>
    </xf>
    <xf numFmtId="0" fontId="22" fillId="23" borderId="101" xfId="0" applyFont="1" applyFill="1" applyBorder="1" applyAlignment="1">
      <alignment horizontal="centerContinuous" vertical="center"/>
    </xf>
    <xf numFmtId="0" fontId="21" fillId="23" borderId="101" xfId="0" applyFont="1" applyFill="1" applyBorder="1" applyAlignment="1">
      <alignment horizontal="centerContinuous" vertical="center"/>
    </xf>
    <xf numFmtId="0" fontId="21" fillId="23" borderId="102" xfId="0" applyFont="1" applyFill="1" applyBorder="1" applyAlignment="1">
      <alignment horizontal="centerContinuous" vertical="center"/>
    </xf>
    <xf numFmtId="0" fontId="25" fillId="23" borderId="102" xfId="0" applyFont="1" applyFill="1" applyBorder="1" applyAlignment="1">
      <alignment horizontal="center" vertical="center" wrapText="1"/>
    </xf>
    <xf numFmtId="0" fontId="3" fillId="23" borderId="40" xfId="0" applyFont="1" applyFill="1" applyBorder="1" applyAlignment="1">
      <alignment vertical="center"/>
    </xf>
    <xf numFmtId="0" fontId="3" fillId="23" borderId="103" xfId="0" applyFont="1" applyFill="1" applyBorder="1" applyAlignment="1">
      <alignment horizontal="center" vertical="center"/>
    </xf>
    <xf numFmtId="0" fontId="15" fillId="3" borderId="0" xfId="0" applyFont="1" applyFill="1" applyAlignment="1">
      <alignment vertical="center"/>
    </xf>
    <xf numFmtId="0" fontId="3" fillId="23" borderId="104" xfId="0" applyFont="1" applyFill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3" fillId="23" borderId="105" xfId="0" applyFont="1" applyFill="1" applyBorder="1" applyAlignment="1">
      <alignment horizontal="center" vertical="center"/>
    </xf>
    <xf numFmtId="0" fontId="3" fillId="23" borderId="106" xfId="0" applyFont="1" applyFill="1" applyBorder="1" applyAlignment="1">
      <alignment horizontal="center" vertical="center"/>
    </xf>
    <xf numFmtId="0" fontId="3" fillId="3" borderId="0" xfId="0" applyFont="1" applyFill="1"/>
    <xf numFmtId="3" fontId="2" fillId="12" borderId="0" xfId="0" applyNumberFormat="1" applyFont="1" applyFill="1"/>
    <xf numFmtId="3" fontId="2" fillId="12" borderId="0" xfId="0" applyNumberFormat="1" applyFont="1" applyFill="1" applyAlignment="1">
      <alignment horizontal="center"/>
    </xf>
    <xf numFmtId="3" fontId="45" fillId="18" borderId="0" xfId="0" applyNumberFormat="1" applyFont="1" applyFill="1" applyAlignment="1">
      <alignment horizontal="centerContinuous"/>
    </xf>
    <xf numFmtId="3" fontId="47" fillId="18" borderId="0" xfId="0" applyNumberFormat="1" applyFont="1" applyFill="1" applyAlignment="1">
      <alignment horizontal="centerContinuous"/>
    </xf>
    <xf numFmtId="0" fontId="2" fillId="3" borderId="0" xfId="0" applyFont="1" applyFill="1" applyAlignment="1">
      <alignment horizontal="centerContinuous"/>
    </xf>
    <xf numFmtId="0" fontId="11" fillId="3" borderId="0" xfId="0" applyFont="1" applyFill="1" applyAlignment="1">
      <alignment vertical="center"/>
    </xf>
    <xf numFmtId="0" fontId="2" fillId="10" borderId="0" xfId="0" applyFont="1" applyFill="1"/>
    <xf numFmtId="3" fontId="43" fillId="0" borderId="0" xfId="0" applyNumberFormat="1" applyFont="1" applyAlignment="1">
      <alignment horizontal="center" vertical="center"/>
    </xf>
    <xf numFmtId="3" fontId="43" fillId="0" borderId="0" xfId="0" applyNumberFormat="1" applyFont="1" applyAlignment="1">
      <alignment horizontal="left" vertical="center" indent="1"/>
    </xf>
    <xf numFmtId="0" fontId="46" fillId="0" borderId="50" xfId="0" applyFont="1" applyBorder="1" applyAlignment="1">
      <alignment horizontal="left" vertical="center" indent="1"/>
    </xf>
    <xf numFmtId="3" fontId="30" fillId="3" borderId="17" xfId="0" applyNumberFormat="1" applyFont="1" applyFill="1" applyBorder="1" applyAlignment="1">
      <alignment horizontal="center" vertical="center"/>
    </xf>
    <xf numFmtId="0" fontId="63" fillId="3" borderId="36" xfId="0" applyFont="1" applyFill="1" applyBorder="1" applyAlignment="1">
      <alignment horizontal="left" vertical="center" indent="1"/>
    </xf>
    <xf numFmtId="0" fontId="46" fillId="0" borderId="52" xfId="0" applyFont="1" applyBorder="1" applyAlignment="1">
      <alignment horizontal="left" vertical="center" indent="1"/>
    </xf>
    <xf numFmtId="0" fontId="75" fillId="21" borderId="0" xfId="0" applyFont="1" applyFill="1" applyAlignment="1">
      <alignment horizontal="left" vertical="center"/>
    </xf>
    <xf numFmtId="0" fontId="76" fillId="21" borderId="0" xfId="0" quotePrefix="1" applyFont="1" applyFill="1" applyAlignment="1">
      <alignment horizontal="center" vertical="center"/>
    </xf>
    <xf numFmtId="49" fontId="42" fillId="0" borderId="21" xfId="0" applyNumberFormat="1" applyFont="1" applyBorder="1" applyAlignment="1">
      <alignment horizontal="left" vertical="center" indent="1"/>
    </xf>
    <xf numFmtId="49" fontId="42" fillId="0" borderId="55" xfId="0" applyNumberFormat="1" applyFont="1" applyBorder="1" applyAlignment="1">
      <alignment horizontal="left" vertical="center" indent="1"/>
    </xf>
    <xf numFmtId="49" fontId="42" fillId="13" borderId="58" xfId="0" applyNumberFormat="1" applyFont="1" applyFill="1" applyBorder="1" applyAlignment="1">
      <alignment horizontal="left" vertical="center" indent="1"/>
    </xf>
    <xf numFmtId="0" fontId="0" fillId="12" borderId="38" xfId="0" applyFill="1" applyBorder="1"/>
    <xf numFmtId="0" fontId="0" fillId="12" borderId="39" xfId="0" applyFill="1" applyBorder="1"/>
    <xf numFmtId="0" fontId="0" fillId="12" borderId="40" xfId="0" applyFill="1" applyBorder="1"/>
    <xf numFmtId="3" fontId="3" fillId="11" borderId="14" xfId="0" applyNumberFormat="1" applyFont="1" applyFill="1" applyBorder="1" applyAlignment="1">
      <alignment horizontal="center" vertical="center"/>
    </xf>
    <xf numFmtId="3" fontId="3" fillId="11" borderId="15" xfId="0" applyNumberFormat="1" applyFont="1" applyFill="1" applyBorder="1" applyAlignment="1">
      <alignment horizontal="center" vertical="center"/>
    </xf>
    <xf numFmtId="0" fontId="46" fillId="12" borderId="52" xfId="0" applyFont="1" applyFill="1" applyBorder="1" applyAlignment="1">
      <alignment horizontal="left" vertical="center" indent="1"/>
    </xf>
    <xf numFmtId="0" fontId="83" fillId="3" borderId="0" xfId="0" applyFont="1" applyFill="1"/>
    <xf numFmtId="0" fontId="0" fillId="18" borderId="0" xfId="0" applyFill="1"/>
    <xf numFmtId="0" fontId="0" fillId="12" borderId="0" xfId="0" applyFill="1" applyAlignment="1">
      <alignment horizontal="centerContinuous"/>
    </xf>
    <xf numFmtId="0" fontId="84" fillId="3" borderId="0" xfId="0" applyFont="1" applyFill="1" applyAlignment="1">
      <alignment horizontal="centerContinuous"/>
    </xf>
    <xf numFmtId="3" fontId="51" fillId="12" borderId="0" xfId="0" applyNumberFormat="1" applyFont="1" applyFill="1" applyAlignment="1">
      <alignment horizontal="left"/>
    </xf>
    <xf numFmtId="0" fontId="38" fillId="17" borderId="36" xfId="0" applyFont="1" applyFill="1" applyBorder="1" applyAlignment="1">
      <alignment vertical="center"/>
    </xf>
    <xf numFmtId="0" fontId="38" fillId="17" borderId="39" xfId="0" applyFont="1" applyFill="1" applyBorder="1" applyAlignment="1">
      <alignment vertical="center"/>
    </xf>
    <xf numFmtId="0" fontId="38" fillId="17" borderId="28" xfId="0" applyFont="1" applyFill="1" applyBorder="1" applyAlignment="1">
      <alignment vertical="center"/>
    </xf>
    <xf numFmtId="0" fontId="39" fillId="17" borderId="0" xfId="0" applyFont="1" applyFill="1" applyAlignment="1">
      <alignment vertical="center"/>
    </xf>
    <xf numFmtId="3" fontId="4" fillId="12" borderId="79" xfId="0" applyNumberFormat="1" applyFont="1" applyFill="1" applyBorder="1" applyAlignment="1">
      <alignment horizontal="center" vertical="center" wrapText="1"/>
    </xf>
    <xf numFmtId="3" fontId="4" fillId="20" borderId="63" xfId="0" applyNumberFormat="1" applyFont="1" applyFill="1" applyBorder="1" applyAlignment="1">
      <alignment horizontal="center" vertical="center" wrapText="1"/>
    </xf>
    <xf numFmtId="3" fontId="4" fillId="12" borderId="32" xfId="0" applyNumberFormat="1" applyFont="1" applyFill="1" applyBorder="1" applyAlignment="1">
      <alignment horizontal="center" vertical="center" wrapText="1"/>
    </xf>
    <xf numFmtId="3" fontId="4" fillId="12" borderId="3" xfId="0" applyNumberFormat="1" applyFont="1" applyFill="1" applyBorder="1" applyAlignment="1">
      <alignment horizontal="center" vertical="center" wrapText="1"/>
    </xf>
    <xf numFmtId="3" fontId="4" fillId="12" borderId="1" xfId="0" applyNumberFormat="1" applyFont="1" applyFill="1" applyBorder="1" applyAlignment="1">
      <alignment horizontal="center" vertical="center" wrapText="1"/>
    </xf>
    <xf numFmtId="0" fontId="43" fillId="0" borderId="4" xfId="0" applyFont="1" applyBorder="1" applyAlignment="1">
      <alignment horizontal="center" vertical="center"/>
    </xf>
    <xf numFmtId="0" fontId="43" fillId="0" borderId="58" xfId="0" applyFont="1" applyBorder="1" applyAlignment="1">
      <alignment horizontal="center" vertical="center"/>
    </xf>
    <xf numFmtId="3" fontId="44" fillId="18" borderId="24" xfId="0" applyNumberFormat="1" applyFont="1" applyFill="1" applyBorder="1" applyAlignment="1">
      <alignment horizontal="center" vertical="center"/>
    </xf>
    <xf numFmtId="49" fontId="42" fillId="18" borderId="59" xfId="0" applyNumberFormat="1" applyFont="1" applyFill="1" applyBorder="1" applyAlignment="1">
      <alignment horizontal="left" vertical="center" indent="1"/>
    </xf>
    <xf numFmtId="3" fontId="44" fillId="13" borderId="19" xfId="0" applyNumberFormat="1" applyFont="1" applyFill="1" applyBorder="1" applyAlignment="1">
      <alignment horizontal="center" vertical="center"/>
    </xf>
    <xf numFmtId="3" fontId="30" fillId="0" borderId="18" xfId="0" applyNumberFormat="1" applyFont="1" applyBorder="1" applyAlignment="1">
      <alignment horizontal="center" vertical="center"/>
    </xf>
    <xf numFmtId="3" fontId="43" fillId="0" borderId="8" xfId="0" applyNumberFormat="1" applyFont="1" applyBorder="1" applyAlignment="1">
      <alignment horizontal="center" vertical="center"/>
    </xf>
    <xf numFmtId="3" fontId="43" fillId="0" borderId="61" xfId="0" applyNumberFormat="1" applyFont="1" applyBorder="1" applyAlignment="1">
      <alignment horizontal="left" vertical="center" indent="1"/>
    </xf>
    <xf numFmtId="0" fontId="2" fillId="0" borderId="38" xfId="0" applyFont="1" applyBorder="1"/>
    <xf numFmtId="0" fontId="54" fillId="12" borderId="28" xfId="0" applyFont="1" applyFill="1" applyBorder="1" applyAlignment="1">
      <alignment horizontal="left" vertical="center"/>
    </xf>
    <xf numFmtId="0" fontId="54" fillId="12" borderId="0" xfId="0" applyFont="1" applyFill="1" applyAlignment="1">
      <alignment horizontal="left" vertical="center" wrapText="1"/>
    </xf>
    <xf numFmtId="0" fontId="54" fillId="12" borderId="0" xfId="0" applyFont="1" applyFill="1" applyAlignment="1">
      <alignment vertical="center" wrapText="1"/>
    </xf>
    <xf numFmtId="0" fontId="54" fillId="12" borderId="28" xfId="0" applyFont="1" applyFill="1" applyBorder="1" applyAlignment="1">
      <alignment horizontal="left" vertical="center" indent="1"/>
    </xf>
    <xf numFmtId="0" fontId="54" fillId="12" borderId="37" xfId="0" applyFont="1" applyFill="1" applyBorder="1" applyAlignment="1">
      <alignment horizontal="left" vertical="center" indent="1"/>
    </xf>
    <xf numFmtId="0" fontId="2" fillId="3" borderId="45" xfId="0" applyFont="1" applyFill="1" applyBorder="1"/>
    <xf numFmtId="0" fontId="0" fillId="12" borderId="45" xfId="0" applyFill="1" applyBorder="1"/>
    <xf numFmtId="0" fontId="0" fillId="12" borderId="41" xfId="0" applyFill="1" applyBorder="1"/>
    <xf numFmtId="0" fontId="2" fillId="18" borderId="0" xfId="0" applyFont="1" applyFill="1"/>
    <xf numFmtId="0" fontId="84" fillId="3" borderId="0" xfId="0" applyFont="1" applyFill="1" applyAlignment="1">
      <alignment horizontal="centerContinuous" vertical="top"/>
    </xf>
    <xf numFmtId="0" fontId="49" fillId="12" borderId="0" xfId="0" applyFont="1" applyFill="1" applyAlignment="1">
      <alignment vertical="center"/>
    </xf>
    <xf numFmtId="0" fontId="73" fillId="12" borderId="0" xfId="0" applyFont="1" applyFill="1" applyAlignment="1">
      <alignment vertical="center" wrapText="1"/>
    </xf>
    <xf numFmtId="0" fontId="50" fillId="12" borderId="0" xfId="0" applyFont="1" applyFill="1" applyAlignment="1">
      <alignment vertical="center"/>
    </xf>
    <xf numFmtId="0" fontId="50" fillId="12" borderId="85" xfId="0" applyFont="1" applyFill="1" applyBorder="1" applyAlignment="1">
      <alignment vertical="center"/>
    </xf>
    <xf numFmtId="3" fontId="73" fillId="17" borderId="78" xfId="0" applyNumberFormat="1" applyFont="1" applyFill="1" applyBorder="1" applyAlignment="1">
      <alignment horizontal="center" vertical="center" wrapText="1"/>
    </xf>
    <xf numFmtId="3" fontId="4" fillId="20" borderId="65" xfId="0" applyNumberFormat="1" applyFont="1" applyFill="1" applyBorder="1" applyAlignment="1">
      <alignment horizontal="center" vertical="center" wrapText="1"/>
    </xf>
    <xf numFmtId="0" fontId="37" fillId="19" borderId="112" xfId="0" applyFont="1" applyFill="1" applyBorder="1" applyAlignment="1">
      <alignment horizontal="center" vertical="center"/>
    </xf>
    <xf numFmtId="0" fontId="37" fillId="19" borderId="113" xfId="0" applyFont="1" applyFill="1" applyBorder="1" applyAlignment="1">
      <alignment horizontal="center" vertical="center"/>
    </xf>
    <xf numFmtId="0" fontId="49" fillId="26" borderId="114" xfId="0" applyFont="1" applyFill="1" applyBorder="1" applyAlignment="1">
      <alignment horizontal="center" vertical="center"/>
    </xf>
    <xf numFmtId="0" fontId="49" fillId="19" borderId="115" xfId="0" applyFont="1" applyFill="1" applyBorder="1" applyAlignment="1">
      <alignment horizontal="center" vertical="center"/>
    </xf>
    <xf numFmtId="0" fontId="49" fillId="19" borderId="116" xfId="0" applyFont="1" applyFill="1" applyBorder="1" applyAlignment="1">
      <alignment horizontal="center" vertical="center"/>
    </xf>
    <xf numFmtId="0" fontId="49" fillId="19" borderId="117" xfId="0" applyFont="1" applyFill="1" applyBorder="1" applyAlignment="1">
      <alignment horizontal="center" vertical="center"/>
    </xf>
    <xf numFmtId="0" fontId="37" fillId="19" borderId="115" xfId="0" applyFont="1" applyFill="1" applyBorder="1" applyAlignment="1">
      <alignment horizontal="center" vertical="center" wrapText="1"/>
    </xf>
    <xf numFmtId="0" fontId="49" fillId="26" borderId="115" xfId="0" applyFont="1" applyFill="1" applyBorder="1" applyAlignment="1">
      <alignment horizontal="center" vertical="center"/>
    </xf>
    <xf numFmtId="49" fontId="43" fillId="18" borderId="59" xfId="0" applyNumberFormat="1" applyFont="1" applyFill="1" applyBorder="1" applyAlignment="1">
      <alignment horizontal="left" vertical="center" indent="1"/>
    </xf>
    <xf numFmtId="0" fontId="7" fillId="3" borderId="0" xfId="0" applyFont="1" applyFill="1"/>
    <xf numFmtId="0" fontId="46" fillId="12" borderId="57" xfId="0" applyFont="1" applyFill="1" applyBorder="1" applyAlignment="1">
      <alignment horizontal="left" vertical="center" indent="1"/>
    </xf>
    <xf numFmtId="0" fontId="36" fillId="12" borderId="119" xfId="0" applyFont="1" applyFill="1" applyBorder="1" applyAlignment="1">
      <alignment horizontal="left" vertical="center" wrapText="1" indent="1"/>
    </xf>
    <xf numFmtId="0" fontId="13" fillId="0" borderId="0" xfId="0" applyFont="1"/>
    <xf numFmtId="0" fontId="36" fillId="12" borderId="119" xfId="0" applyFont="1" applyFill="1" applyBorder="1" applyAlignment="1">
      <alignment horizontal="left" vertical="center" wrapText="1" indent="2"/>
    </xf>
    <xf numFmtId="0" fontId="7" fillId="12" borderId="120" xfId="0" applyFont="1" applyFill="1" applyBorder="1" applyAlignment="1">
      <alignment horizontal="left" vertical="center" indent="4"/>
    </xf>
    <xf numFmtId="0" fontId="7" fillId="12" borderId="54" xfId="0" applyFont="1" applyFill="1" applyBorder="1" applyAlignment="1">
      <alignment horizontal="left" vertical="center" wrapText="1" indent="4"/>
    </xf>
    <xf numFmtId="0" fontId="2" fillId="3" borderId="16" xfId="0" applyFont="1" applyFill="1" applyBorder="1"/>
    <xf numFmtId="0" fontId="46" fillId="12" borderId="51" xfId="0" applyFont="1" applyFill="1" applyBorder="1" applyAlignment="1">
      <alignment horizontal="left" vertical="center" indent="1"/>
    </xf>
    <xf numFmtId="0" fontId="36" fillId="12" borderId="107" xfId="0" applyFont="1" applyFill="1" applyBorder="1" applyAlignment="1">
      <alignment horizontal="left" vertical="center" wrapText="1" indent="2"/>
    </xf>
    <xf numFmtId="0" fontId="85" fillId="3" borderId="0" xfId="0" applyFont="1" applyFill="1" applyAlignment="1">
      <alignment wrapText="1"/>
    </xf>
    <xf numFmtId="0" fontId="46" fillId="12" borderId="80" xfId="0" applyFont="1" applyFill="1" applyBorder="1" applyAlignment="1">
      <alignment horizontal="left" vertical="center" indent="1"/>
    </xf>
    <xf numFmtId="0" fontId="36" fillId="12" borderId="121" xfId="0" applyFont="1" applyFill="1" applyBorder="1" applyAlignment="1">
      <alignment horizontal="left" vertical="center" wrapText="1" indent="2"/>
    </xf>
    <xf numFmtId="167" fontId="5" fillId="16" borderId="29" xfId="0" applyNumberFormat="1" applyFont="1" applyFill="1" applyBorder="1" applyAlignment="1">
      <alignment vertical="center" shrinkToFit="1"/>
    </xf>
    <xf numFmtId="170" fontId="6" fillId="27" borderId="30" xfId="0" applyNumberFormat="1" applyFont="1" applyFill="1" applyBorder="1" applyAlignment="1">
      <alignment horizontal="right" vertical="center" indent="4" shrinkToFit="1"/>
    </xf>
    <xf numFmtId="2" fontId="6" fillId="16" borderId="8" xfId="0" applyNumberFormat="1" applyFont="1" applyFill="1" applyBorder="1" applyAlignment="1">
      <alignment horizontal="right" vertical="center" indent="4" shrinkToFit="1"/>
    </xf>
    <xf numFmtId="2" fontId="6" fillId="16" borderId="29" xfId="0" applyNumberFormat="1" applyFont="1" applyFill="1" applyBorder="1" applyAlignment="1">
      <alignment horizontal="right" vertical="center" indent="4" shrinkToFit="1"/>
    </xf>
    <xf numFmtId="0" fontId="36" fillId="12" borderId="8" xfId="0" applyFont="1" applyFill="1" applyBorder="1" applyAlignment="1">
      <alignment horizontal="left" vertical="center" wrapText="1" indent="2"/>
    </xf>
    <xf numFmtId="0" fontId="46" fillId="12" borderId="50" xfId="0" applyFont="1" applyFill="1" applyBorder="1" applyAlignment="1">
      <alignment horizontal="left" vertical="center" indent="1"/>
    </xf>
    <xf numFmtId="0" fontId="7" fillId="12" borderId="16" xfId="0" applyFont="1" applyFill="1" applyBorder="1" applyAlignment="1">
      <alignment horizontal="left" vertical="center" wrapText="1" indent="4"/>
    </xf>
    <xf numFmtId="0" fontId="46" fillId="12" borderId="60" xfId="0" applyFont="1" applyFill="1" applyBorder="1" applyAlignment="1">
      <alignment horizontal="left" vertical="center" indent="1"/>
    </xf>
    <xf numFmtId="0" fontId="36" fillId="12" borderId="43" xfId="0" applyFont="1" applyFill="1" applyBorder="1" applyAlignment="1">
      <alignment horizontal="left" vertical="center" wrapText="1" indent="2"/>
    </xf>
    <xf numFmtId="3" fontId="61" fillId="17" borderId="78" xfId="0" applyNumberFormat="1" applyFont="1" applyFill="1" applyBorder="1" applyAlignment="1">
      <alignment horizontal="center" vertical="center" wrapText="1"/>
    </xf>
    <xf numFmtId="3" fontId="74" fillId="20" borderId="4" xfId="0" applyNumberFormat="1" applyFont="1" applyFill="1" applyBorder="1" applyAlignment="1">
      <alignment horizontal="center" vertical="center" wrapText="1"/>
    </xf>
    <xf numFmtId="49" fontId="46" fillId="12" borderId="57" xfId="0" applyNumberFormat="1" applyFont="1" applyFill="1" applyBorder="1" applyAlignment="1">
      <alignment horizontal="left" vertical="center" indent="1"/>
    </xf>
    <xf numFmtId="0" fontId="36" fillId="12" borderId="8" xfId="0" applyFont="1" applyFill="1" applyBorder="1" applyAlignment="1">
      <alignment horizontal="left" vertical="center" wrapText="1" indent="1"/>
    </xf>
    <xf numFmtId="0" fontId="37" fillId="19" borderId="77" xfId="0" applyFont="1" applyFill="1" applyBorder="1" applyAlignment="1">
      <alignment horizontal="center" vertical="center"/>
    </xf>
    <xf numFmtId="0" fontId="37" fillId="19" borderId="68" xfId="0" applyFont="1" applyFill="1" applyBorder="1" applyAlignment="1">
      <alignment horizontal="center" vertical="center"/>
    </xf>
    <xf numFmtId="0" fontId="37" fillId="19" borderId="70" xfId="0" applyFont="1" applyFill="1" applyBorder="1" applyAlignment="1">
      <alignment horizontal="center" vertical="center"/>
    </xf>
    <xf numFmtId="0" fontId="37" fillId="19" borderId="69" xfId="0" applyFont="1" applyFill="1" applyBorder="1" applyAlignment="1">
      <alignment horizontal="center" vertical="center"/>
    </xf>
    <xf numFmtId="0" fontId="37" fillId="19" borderId="110" xfId="0" applyFont="1" applyFill="1" applyBorder="1" applyAlignment="1">
      <alignment horizontal="center" vertical="center"/>
    </xf>
    <xf numFmtId="0" fontId="37" fillId="19" borderId="53" xfId="0" applyFont="1" applyFill="1" applyBorder="1" applyAlignment="1">
      <alignment horizontal="center" vertical="center"/>
    </xf>
    <xf numFmtId="0" fontId="39" fillId="19" borderId="77" xfId="0" applyFont="1" applyFill="1" applyBorder="1" applyAlignment="1">
      <alignment horizontal="center" vertical="center" wrapText="1"/>
    </xf>
    <xf numFmtId="167" fontId="14" fillId="12" borderId="125" xfId="0" applyNumberFormat="1" applyFont="1" applyFill="1" applyBorder="1" applyAlignment="1">
      <alignment horizontal="right" vertical="center" shrinkToFit="1"/>
    </xf>
    <xf numFmtId="167" fontId="14" fillId="12" borderId="126" xfId="0" applyNumberFormat="1" applyFont="1" applyFill="1" applyBorder="1" applyAlignment="1">
      <alignment horizontal="right" vertical="center" shrinkToFit="1"/>
    </xf>
    <xf numFmtId="0" fontId="29" fillId="0" borderId="0" xfId="0" applyFont="1" applyAlignment="1">
      <alignment vertical="center"/>
    </xf>
    <xf numFmtId="167" fontId="28" fillId="12" borderId="67" xfId="0" applyNumberFormat="1" applyFont="1" applyFill="1" applyBorder="1" applyAlignment="1" applyProtection="1">
      <alignment vertical="center" shrinkToFit="1"/>
      <protection locked="0"/>
    </xf>
    <xf numFmtId="167" fontId="28" fillId="12" borderId="78" xfId="0" applyNumberFormat="1" applyFont="1" applyFill="1" applyBorder="1" applyAlignment="1" applyProtection="1">
      <alignment vertical="center" shrinkToFit="1"/>
      <protection locked="0"/>
    </xf>
    <xf numFmtId="167" fontId="5" fillId="16" borderId="127" xfId="0" applyNumberFormat="1" applyFont="1" applyFill="1" applyBorder="1" applyAlignment="1">
      <alignment vertical="center" shrinkToFit="1"/>
    </xf>
    <xf numFmtId="167" fontId="12" fillId="16" borderId="78" xfId="0" applyNumberFormat="1" applyFont="1" applyFill="1" applyBorder="1" applyAlignment="1">
      <alignment vertical="center" shrinkToFit="1"/>
    </xf>
    <xf numFmtId="167" fontId="12" fillId="16" borderId="67" xfId="0" applyNumberFormat="1" applyFont="1" applyFill="1" applyBorder="1" applyAlignment="1">
      <alignment vertical="center" shrinkToFit="1"/>
    </xf>
    <xf numFmtId="167" fontId="5" fillId="16" borderId="76" xfId="0" applyNumberFormat="1" applyFont="1" applyFill="1" applyBorder="1" applyAlignment="1">
      <alignment vertical="center" shrinkToFit="1"/>
    </xf>
    <xf numFmtId="167" fontId="5" fillId="16" borderId="42" xfId="0" applyNumberFormat="1" applyFont="1" applyFill="1" applyBorder="1" applyAlignment="1">
      <alignment vertical="center" shrinkToFit="1"/>
    </xf>
    <xf numFmtId="167" fontId="28" fillId="16" borderId="78" xfId="0" applyNumberFormat="1" applyFont="1" applyFill="1" applyBorder="1" applyAlignment="1">
      <alignment vertical="center" shrinkToFit="1"/>
    </xf>
    <xf numFmtId="167" fontId="28" fillId="16" borderId="67" xfId="0" applyNumberFormat="1" applyFont="1" applyFill="1" applyBorder="1" applyAlignment="1">
      <alignment vertical="center" shrinkToFit="1"/>
    </xf>
    <xf numFmtId="167" fontId="28" fillId="16" borderId="42" xfId="0" applyNumberFormat="1" applyFont="1" applyFill="1" applyBorder="1" applyAlignment="1">
      <alignment vertical="center" shrinkToFit="1"/>
    </xf>
    <xf numFmtId="167" fontId="11" fillId="12" borderId="125" xfId="0" applyNumberFormat="1" applyFont="1" applyFill="1" applyBorder="1" applyAlignment="1" applyProtection="1">
      <alignment horizontal="right" vertical="center" shrinkToFit="1"/>
      <protection locked="0"/>
    </xf>
    <xf numFmtId="167" fontId="11" fillId="12" borderId="126" xfId="0" applyNumberFormat="1" applyFont="1" applyFill="1" applyBorder="1" applyAlignment="1" applyProtection="1">
      <alignment horizontal="right" vertical="center" shrinkToFit="1"/>
      <protection locked="0"/>
    </xf>
    <xf numFmtId="0" fontId="47" fillId="23" borderId="0" xfId="0" applyFont="1" applyFill="1" applyAlignment="1">
      <alignment horizontal="centerContinuous"/>
    </xf>
    <xf numFmtId="0" fontId="47" fillId="23" borderId="40" xfId="0" applyFont="1" applyFill="1" applyBorder="1" applyAlignment="1">
      <alignment horizontal="centerContinuous"/>
    </xf>
    <xf numFmtId="167" fontId="4" fillId="19" borderId="63" xfId="0" applyNumberFormat="1" applyFont="1" applyFill="1" applyBorder="1" applyAlignment="1">
      <alignment horizontal="center" vertical="center"/>
    </xf>
    <xf numFmtId="167" fontId="4" fillId="19" borderId="41" xfId="0" applyNumberFormat="1" applyFont="1" applyFill="1" applyBorder="1" applyAlignment="1">
      <alignment horizontal="center" vertical="center"/>
    </xf>
    <xf numFmtId="0" fontId="10" fillId="0" borderId="8" xfId="0" applyFont="1" applyBorder="1" applyAlignment="1">
      <alignment horizontal="center"/>
    </xf>
    <xf numFmtId="171" fontId="0" fillId="0" borderId="0" xfId="2" applyNumberFormat="1" applyFont="1"/>
    <xf numFmtId="0" fontId="86" fillId="28" borderId="0" xfId="0" applyFont="1" applyFill="1" applyAlignment="1">
      <alignment horizontal="center"/>
    </xf>
    <xf numFmtId="0" fontId="69" fillId="0" borderId="0" xfId="0" applyFont="1" applyAlignment="1">
      <alignment horizontal="center"/>
    </xf>
    <xf numFmtId="0" fontId="0" fillId="0" borderId="8" xfId="0" applyBorder="1"/>
    <xf numFmtId="0" fontId="27" fillId="17" borderId="70" xfId="0" applyFont="1" applyFill="1" applyBorder="1" applyAlignment="1">
      <alignment horizontal="center" vertical="center"/>
    </xf>
    <xf numFmtId="0" fontId="27" fillId="17" borderId="68" xfId="0" applyFont="1" applyFill="1" applyBorder="1" applyAlignment="1">
      <alignment horizontal="center" vertical="center"/>
    </xf>
    <xf numFmtId="0" fontId="0" fillId="17" borderId="77" xfId="0" applyFill="1" applyBorder="1" applyAlignment="1">
      <alignment vertical="center"/>
    </xf>
    <xf numFmtId="166" fontId="17" fillId="0" borderId="78" xfId="0" quotePrefix="1" applyNumberFormat="1" applyFont="1" applyBorder="1" applyAlignment="1">
      <alignment horizontal="left" vertical="center"/>
    </xf>
    <xf numFmtId="166" fontId="17" fillId="0" borderId="83" xfId="0" quotePrefix="1" applyNumberFormat="1" applyFont="1" applyBorder="1" applyAlignment="1">
      <alignment horizontal="left" vertical="center"/>
    </xf>
    <xf numFmtId="0" fontId="52" fillId="20" borderId="0" xfId="1" applyFont="1" applyFill="1" applyAlignment="1" applyProtection="1">
      <alignment horizontal="centerContinuous" wrapText="1"/>
    </xf>
    <xf numFmtId="0" fontId="0" fillId="20" borderId="0" xfId="0" applyFill="1" applyAlignment="1">
      <alignment horizontal="centerContinuous"/>
    </xf>
    <xf numFmtId="172" fontId="0" fillId="0" borderId="0" xfId="2" applyNumberFormat="1" applyFont="1"/>
    <xf numFmtId="172" fontId="0" fillId="0" borderId="8" xfId="2" applyNumberFormat="1" applyFont="1" applyBorder="1" applyAlignment="1">
      <alignment horizontal="right"/>
    </xf>
    <xf numFmtId="0" fontId="52" fillId="23" borderId="28" xfId="0" applyFont="1" applyFill="1" applyBorder="1" applyAlignment="1">
      <alignment horizontal="centerContinuous" vertical="center" wrapText="1"/>
    </xf>
    <xf numFmtId="0" fontId="94" fillId="0" borderId="0" xfId="0" applyFont="1"/>
    <xf numFmtId="171" fontId="10" fillId="0" borderId="0" xfId="2" applyNumberFormat="1" applyFont="1"/>
    <xf numFmtId="0" fontId="94" fillId="0" borderId="147" xfId="0" applyFont="1" applyBorder="1" applyAlignment="1">
      <alignment horizontal="center"/>
    </xf>
    <xf numFmtId="0" fontId="95" fillId="0" borderId="147" xfId="0" applyFont="1" applyBorder="1" applyAlignment="1">
      <alignment horizontal="center"/>
    </xf>
    <xf numFmtId="171" fontId="94" fillId="0" borderId="147" xfId="2" applyNumberFormat="1" applyFont="1" applyBorder="1"/>
    <xf numFmtId="0" fontId="94" fillId="0" borderId="0" xfId="0" applyFont="1" applyAlignment="1">
      <alignment horizontal="center"/>
    </xf>
    <xf numFmtId="0" fontId="95" fillId="0" borderId="0" xfId="0" applyFont="1" applyAlignment="1">
      <alignment horizontal="center"/>
    </xf>
    <xf numFmtId="171" fontId="94" fillId="0" borderId="0" xfId="2" applyNumberFormat="1" applyFont="1" applyBorder="1"/>
    <xf numFmtId="0" fontId="94" fillId="0" borderId="148" xfId="0" applyFont="1" applyBorder="1" applyAlignment="1">
      <alignment horizontal="center"/>
    </xf>
    <xf numFmtId="0" fontId="95" fillId="0" borderId="148" xfId="0" applyFont="1" applyBorder="1" applyAlignment="1">
      <alignment horizontal="center"/>
    </xf>
    <xf numFmtId="171" fontId="94" fillId="0" borderId="148" xfId="2" applyNumberFormat="1" applyFont="1" applyBorder="1"/>
    <xf numFmtId="173" fontId="10" fillId="0" borderId="0" xfId="2" applyNumberFormat="1" applyFont="1"/>
    <xf numFmtId="172" fontId="10" fillId="0" borderId="0" xfId="2" applyNumberFormat="1" applyFont="1" applyAlignment="1">
      <alignment horizontal="right"/>
    </xf>
    <xf numFmtId="172" fontId="94" fillId="0" borderId="147" xfId="2" applyNumberFormat="1" applyFont="1" applyBorder="1"/>
    <xf numFmtId="172" fontId="94" fillId="0" borderId="0" xfId="2" applyNumberFormat="1" applyFont="1" applyBorder="1"/>
    <xf numFmtId="172" fontId="94" fillId="0" borderId="148" xfId="2" applyNumberFormat="1" applyFont="1" applyBorder="1"/>
    <xf numFmtId="172" fontId="10" fillId="0" borderId="0" xfId="2" applyNumberFormat="1" applyFont="1"/>
    <xf numFmtId="172" fontId="10" fillId="0" borderId="147" xfId="2" applyNumberFormat="1" applyFont="1" applyBorder="1"/>
    <xf numFmtId="0" fontId="0" fillId="17" borderId="0" xfId="0" applyFill="1"/>
    <xf numFmtId="3" fontId="0" fillId="10" borderId="8" xfId="0" applyNumberFormat="1" applyFill="1" applyBorder="1" applyAlignment="1">
      <alignment horizontal="center" vertical="center"/>
    </xf>
    <xf numFmtId="0" fontId="10" fillId="12" borderId="61" xfId="0" applyFont="1" applyFill="1" applyBorder="1" applyAlignment="1">
      <alignment vertical="center"/>
    </xf>
    <xf numFmtId="167" fontId="28" fillId="0" borderId="0" xfId="0" applyNumberFormat="1" applyFont="1" applyAlignment="1" applyProtection="1">
      <alignment vertical="center" shrinkToFit="1"/>
      <protection locked="0"/>
    </xf>
    <xf numFmtId="167" fontId="28" fillId="0" borderId="65" xfId="0" applyNumberFormat="1" applyFont="1" applyBorder="1" applyAlignment="1" applyProtection="1">
      <alignment vertical="center" shrinkToFit="1"/>
      <protection locked="0"/>
    </xf>
    <xf numFmtId="167" fontId="28" fillId="0" borderId="40" xfId="0" applyNumberFormat="1" applyFont="1" applyBorder="1" applyAlignment="1" applyProtection="1">
      <alignment vertical="center" shrinkToFit="1"/>
      <protection locked="0"/>
    </xf>
    <xf numFmtId="167" fontId="28" fillId="0" borderId="16" xfId="0" applyNumberFormat="1" applyFont="1" applyBorder="1" applyAlignment="1" applyProtection="1">
      <alignment vertical="center" shrinkToFit="1"/>
      <protection locked="0"/>
    </xf>
    <xf numFmtId="167" fontId="28" fillId="0" borderId="84" xfId="0" applyNumberFormat="1" applyFont="1" applyBorder="1" applyAlignment="1" applyProtection="1">
      <alignment vertical="center" shrinkToFit="1"/>
      <protection locked="0"/>
    </xf>
    <xf numFmtId="167" fontId="28" fillId="0" borderId="81" xfId="0" applyNumberFormat="1" applyFont="1" applyBorder="1" applyAlignment="1" applyProtection="1">
      <alignment vertical="center" shrinkToFit="1"/>
      <protection locked="0"/>
    </xf>
    <xf numFmtId="167" fontId="28" fillId="12" borderId="42" xfId="0" applyNumberFormat="1" applyFont="1" applyFill="1" applyBorder="1" applyAlignment="1" applyProtection="1">
      <alignment vertical="center" shrinkToFit="1"/>
      <protection locked="0"/>
    </xf>
    <xf numFmtId="167" fontId="28" fillId="12" borderId="43" xfId="0" applyNumberFormat="1" applyFont="1" applyFill="1" applyBorder="1" applyAlignment="1" applyProtection="1">
      <alignment vertical="center" shrinkToFit="1"/>
      <protection locked="0"/>
    </xf>
    <xf numFmtId="167" fontId="28" fillId="12" borderId="47" xfId="0" applyNumberFormat="1" applyFont="1" applyFill="1" applyBorder="1" applyAlignment="1" applyProtection="1">
      <alignment vertical="center" shrinkToFit="1"/>
      <protection locked="0"/>
    </xf>
    <xf numFmtId="167" fontId="28" fillId="12" borderId="33" xfId="0" applyNumberFormat="1" applyFont="1" applyFill="1" applyBorder="1" applyAlignment="1" applyProtection="1">
      <alignment vertical="center" shrinkToFit="1"/>
      <protection locked="0"/>
    </xf>
    <xf numFmtId="169" fontId="17" fillId="0" borderId="0" xfId="0" applyNumberFormat="1" applyFont="1"/>
    <xf numFmtId="169" fontId="48" fillId="0" borderId="0" xfId="0" applyNumberFormat="1" applyFont="1"/>
    <xf numFmtId="0" fontId="53" fillId="24" borderId="0" xfId="1" applyFont="1" applyFill="1" applyAlignment="1" applyProtection="1">
      <alignment horizontal="centerContinuous"/>
    </xf>
    <xf numFmtId="3" fontId="2" fillId="24" borderId="0" xfId="0" applyNumberFormat="1" applyFont="1" applyFill="1" applyAlignment="1">
      <alignment horizontal="centerContinuous"/>
    </xf>
    <xf numFmtId="3" fontId="28" fillId="24" borderId="0" xfId="0" applyNumberFormat="1" applyFont="1" applyFill="1" applyAlignment="1">
      <alignment horizontal="centerContinuous"/>
    </xf>
    <xf numFmtId="0" fontId="2" fillId="24" borderId="0" xfId="0" applyFont="1" applyFill="1" applyAlignment="1">
      <alignment horizontal="centerContinuous"/>
    </xf>
    <xf numFmtId="0" fontId="0" fillId="24" borderId="0" xfId="0" applyFill="1" applyAlignment="1">
      <alignment horizontal="centerContinuous"/>
    </xf>
    <xf numFmtId="3" fontId="47" fillId="24" borderId="0" xfId="0" applyNumberFormat="1" applyFont="1" applyFill="1" applyAlignment="1">
      <alignment horizontal="centerContinuous"/>
    </xf>
    <xf numFmtId="3" fontId="2" fillId="24" borderId="0" xfId="0" applyNumberFormat="1" applyFont="1" applyFill="1"/>
    <xf numFmtId="0" fontId="55" fillId="24" borderId="0" xfId="1" applyFont="1" applyFill="1" applyAlignment="1" applyProtection="1">
      <alignment horizontal="centerContinuous"/>
    </xf>
    <xf numFmtId="3" fontId="45" fillId="24" borderId="0" xfId="0" applyNumberFormat="1" applyFont="1" applyFill="1" applyAlignment="1">
      <alignment horizontal="centerContinuous"/>
    </xf>
    <xf numFmtId="169" fontId="73" fillId="12" borderId="0" xfId="0" applyNumberFormat="1" applyFont="1" applyFill="1" applyAlignment="1">
      <alignment vertical="center" wrapText="1"/>
    </xf>
    <xf numFmtId="167" fontId="73" fillId="12" borderId="0" xfId="0" applyNumberFormat="1" applyFont="1" applyFill="1" applyAlignment="1">
      <alignment vertical="center" wrapText="1"/>
    </xf>
    <xf numFmtId="167" fontId="5" fillId="22" borderId="122" xfId="0" applyNumberFormat="1" applyFont="1" applyFill="1" applyBorder="1" applyAlignment="1" applyProtection="1">
      <alignment vertical="center" shrinkToFit="1"/>
      <protection locked="0"/>
    </xf>
    <xf numFmtId="2" fontId="47" fillId="22" borderId="0" xfId="0" applyNumberFormat="1" applyFont="1" applyFill="1" applyAlignment="1" applyProtection="1">
      <alignment horizontal="right" vertical="center" indent="4" shrinkToFit="1"/>
      <protection locked="0"/>
    </xf>
    <xf numFmtId="2" fontId="47" fillId="22" borderId="16" xfId="0" applyNumberFormat="1" applyFont="1" applyFill="1" applyBorder="1" applyAlignment="1" applyProtection="1">
      <alignment horizontal="right" vertical="center" indent="4" shrinkToFit="1"/>
      <protection locked="0"/>
    </xf>
    <xf numFmtId="2" fontId="47" fillId="22" borderId="8" xfId="0" applyNumberFormat="1" applyFont="1" applyFill="1" applyBorder="1" applyAlignment="1" applyProtection="1">
      <alignment horizontal="right" vertical="center" indent="4" shrinkToFit="1"/>
      <protection locked="0"/>
    </xf>
    <xf numFmtId="2" fontId="6" fillId="22" borderId="4" xfId="0" applyNumberFormat="1" applyFont="1" applyFill="1" applyBorder="1" applyAlignment="1" applyProtection="1">
      <alignment horizontal="right" vertical="center" indent="4" shrinkToFit="1"/>
      <protection locked="0"/>
    </xf>
    <xf numFmtId="2" fontId="6" fillId="22" borderId="45" xfId="0" applyNumberFormat="1" applyFont="1" applyFill="1" applyBorder="1" applyAlignment="1" applyProtection="1">
      <alignment horizontal="right" vertical="center" indent="4" shrinkToFit="1"/>
      <protection locked="0"/>
    </xf>
    <xf numFmtId="167" fontId="12" fillId="22" borderId="78" xfId="0" applyNumberFormat="1" applyFont="1" applyFill="1" applyBorder="1" applyAlignment="1" applyProtection="1">
      <alignment vertical="center" shrinkToFit="1"/>
      <protection locked="0"/>
    </xf>
    <xf numFmtId="167" fontId="12" fillId="22" borderId="67" xfId="0" applyNumberFormat="1" applyFont="1" applyFill="1" applyBorder="1" applyAlignment="1" applyProtection="1">
      <alignment vertical="center" shrinkToFit="1"/>
      <protection locked="0"/>
    </xf>
    <xf numFmtId="167" fontId="5" fillId="22" borderId="76" xfId="0" applyNumberFormat="1" applyFont="1" applyFill="1" applyBorder="1" applyAlignment="1" applyProtection="1">
      <alignment vertical="center" shrinkToFit="1"/>
      <protection locked="0"/>
    </xf>
    <xf numFmtId="167" fontId="5" fillId="22" borderId="42" xfId="0" applyNumberFormat="1" applyFont="1" applyFill="1" applyBorder="1" applyAlignment="1" applyProtection="1">
      <alignment vertical="center" shrinkToFit="1"/>
      <protection locked="0"/>
    </xf>
    <xf numFmtId="167" fontId="5" fillId="22" borderId="9" xfId="0" applyNumberFormat="1" applyFont="1" applyFill="1" applyBorder="1" applyAlignment="1" applyProtection="1">
      <alignment vertical="center" shrinkToFit="1"/>
      <protection locked="0"/>
    </xf>
    <xf numFmtId="167" fontId="5" fillId="22" borderId="30" xfId="0" applyNumberFormat="1" applyFont="1" applyFill="1" applyBorder="1" applyAlignment="1" applyProtection="1">
      <alignment vertical="center" shrinkToFit="1"/>
      <protection locked="0"/>
    </xf>
    <xf numFmtId="167" fontId="5" fillId="22" borderId="71" xfId="0" applyNumberFormat="1" applyFont="1" applyFill="1" applyBorder="1" applyAlignment="1" applyProtection="1">
      <alignment vertical="center" shrinkToFit="1"/>
      <protection locked="0"/>
    </xf>
    <xf numFmtId="2" fontId="47" fillId="22" borderId="78" xfId="0" applyNumberFormat="1" applyFont="1" applyFill="1" applyBorder="1" applyAlignment="1" applyProtection="1">
      <alignment horizontal="right" vertical="center" indent="4" shrinkToFit="1"/>
      <protection locked="0"/>
    </xf>
    <xf numFmtId="2" fontId="47" fillId="22" borderId="67" xfId="0" applyNumberFormat="1" applyFont="1" applyFill="1" applyBorder="1" applyAlignment="1" applyProtection="1">
      <alignment horizontal="right" vertical="center" indent="4" shrinkToFit="1"/>
      <protection locked="0"/>
    </xf>
    <xf numFmtId="2" fontId="47" fillId="22" borderId="29" xfId="0" applyNumberFormat="1" applyFont="1" applyFill="1" applyBorder="1" applyAlignment="1" applyProtection="1">
      <alignment horizontal="right" vertical="center" indent="4" shrinkToFit="1"/>
      <protection locked="0"/>
    </xf>
    <xf numFmtId="2" fontId="6" fillId="22" borderId="76" xfId="0" applyNumberFormat="1" applyFont="1" applyFill="1" applyBorder="1" applyAlignment="1" applyProtection="1">
      <alignment horizontal="right" vertical="center" indent="4" shrinkToFit="1"/>
      <protection locked="0"/>
    </xf>
    <xf numFmtId="2" fontId="6" fillId="22" borderId="42" xfId="0" applyNumberFormat="1" applyFont="1" applyFill="1" applyBorder="1" applyAlignment="1" applyProtection="1">
      <alignment horizontal="right" vertical="center" indent="4" shrinkToFit="1"/>
      <protection locked="0"/>
    </xf>
    <xf numFmtId="167" fontId="2" fillId="0" borderId="0" xfId="0" applyNumberFormat="1" applyFont="1"/>
    <xf numFmtId="170" fontId="6" fillId="27" borderId="8" xfId="0" applyNumberFormat="1" applyFont="1" applyFill="1" applyBorder="1" applyAlignment="1">
      <alignment horizontal="right" vertical="center" indent="4" shrinkToFit="1"/>
    </xf>
    <xf numFmtId="0" fontId="97" fillId="24" borderId="0" xfId="0" applyFont="1" applyFill="1" applyAlignment="1">
      <alignment horizontal="centerContinuous" vertical="top"/>
    </xf>
    <xf numFmtId="169" fontId="98" fillId="0" borderId="0" xfId="0" applyNumberFormat="1" applyFont="1" applyAlignment="1">
      <alignment vertical="center"/>
    </xf>
    <xf numFmtId="0" fontId="27" fillId="17" borderId="77" xfId="0" applyFont="1" applyFill="1" applyBorder="1" applyAlignment="1">
      <alignment horizontal="center" vertical="center"/>
    </xf>
    <xf numFmtId="170" fontId="100" fillId="12" borderId="149" xfId="0" applyNumberFormat="1" applyFont="1" applyFill="1" applyBorder="1" applyAlignment="1">
      <alignment horizontal="right" vertical="center" indent="2" shrinkToFit="1"/>
    </xf>
    <xf numFmtId="3" fontId="7" fillId="26" borderId="111" xfId="0" applyNumberFormat="1" applyFont="1" applyFill="1" applyBorder="1" applyAlignment="1">
      <alignment horizontal="center" vertical="center" wrapText="1"/>
    </xf>
    <xf numFmtId="0" fontId="7" fillId="26" borderId="111" xfId="0" applyFont="1" applyFill="1" applyBorder="1" applyAlignment="1">
      <alignment horizontal="center" vertical="center" wrapText="1"/>
    </xf>
    <xf numFmtId="0" fontId="99" fillId="31" borderId="77" xfId="0" applyFont="1" applyFill="1" applyBorder="1" applyAlignment="1">
      <alignment horizontal="left" vertical="center" wrapText="1" indent="2"/>
    </xf>
    <xf numFmtId="167" fontId="5" fillId="12" borderId="150" xfId="0" applyNumberFormat="1" applyFont="1" applyFill="1" applyBorder="1" applyAlignment="1">
      <alignment vertical="center" shrinkToFit="1"/>
    </xf>
    <xf numFmtId="2" fontId="47" fillId="22" borderId="0" xfId="0" applyNumberFormat="1" applyFont="1" applyFill="1" applyAlignment="1">
      <alignment horizontal="right" vertical="center" indent="4" shrinkToFit="1"/>
    </xf>
    <xf numFmtId="2" fontId="47" fillId="22" borderId="16" xfId="0" applyNumberFormat="1" applyFont="1" applyFill="1" applyBorder="1" applyAlignment="1">
      <alignment horizontal="right" vertical="center" indent="4" shrinkToFit="1"/>
    </xf>
    <xf numFmtId="2" fontId="47" fillId="22" borderId="8" xfId="0" applyNumberFormat="1" applyFont="1" applyFill="1" applyBorder="1" applyAlignment="1">
      <alignment horizontal="right" vertical="center" indent="4" shrinkToFit="1"/>
    </xf>
    <xf numFmtId="2" fontId="6" fillId="22" borderId="4" xfId="0" applyNumberFormat="1" applyFont="1" applyFill="1" applyBorder="1" applyAlignment="1">
      <alignment horizontal="right" vertical="center" indent="4" shrinkToFit="1"/>
    </xf>
    <xf numFmtId="2" fontId="6" fillId="22" borderId="45" xfId="0" applyNumberFormat="1" applyFont="1" applyFill="1" applyBorder="1" applyAlignment="1">
      <alignment horizontal="right" vertical="center" indent="4" shrinkToFit="1"/>
    </xf>
    <xf numFmtId="167" fontId="5" fillId="22" borderId="122" xfId="0" applyNumberFormat="1" applyFont="1" applyFill="1" applyBorder="1" applyAlignment="1">
      <alignment vertical="center" shrinkToFit="1"/>
    </xf>
    <xf numFmtId="167" fontId="5" fillId="22" borderId="9" xfId="0" applyNumberFormat="1" applyFont="1" applyFill="1" applyBorder="1" applyAlignment="1">
      <alignment vertical="center" shrinkToFit="1"/>
    </xf>
    <xf numFmtId="167" fontId="5" fillId="22" borderId="30" xfId="0" applyNumberFormat="1" applyFont="1" applyFill="1" applyBorder="1" applyAlignment="1">
      <alignment vertical="center" shrinkToFit="1"/>
    </xf>
    <xf numFmtId="167" fontId="5" fillId="22" borderId="71" xfId="0" applyNumberFormat="1" applyFont="1" applyFill="1" applyBorder="1" applyAlignment="1">
      <alignment vertical="center" shrinkToFit="1"/>
    </xf>
    <xf numFmtId="167" fontId="5" fillId="22" borderId="8" xfId="0" applyNumberFormat="1" applyFont="1" applyFill="1" applyBorder="1" applyAlignment="1">
      <alignment vertical="center" shrinkToFit="1"/>
    </xf>
    <xf numFmtId="167" fontId="12" fillId="22" borderId="78" xfId="0" applyNumberFormat="1" applyFont="1" applyFill="1" applyBorder="1" applyAlignment="1">
      <alignment vertical="center" shrinkToFit="1"/>
    </xf>
    <xf numFmtId="167" fontId="12" fillId="22" borderId="67" xfId="0" applyNumberFormat="1" applyFont="1" applyFill="1" applyBorder="1" applyAlignment="1">
      <alignment vertical="center" shrinkToFit="1"/>
    </xf>
    <xf numFmtId="167" fontId="5" fillId="22" borderId="76" xfId="0" applyNumberFormat="1" applyFont="1" applyFill="1" applyBorder="1" applyAlignment="1">
      <alignment vertical="center" shrinkToFit="1"/>
    </xf>
    <xf numFmtId="167" fontId="5" fillId="22" borderId="42" xfId="0" applyNumberFormat="1" applyFont="1" applyFill="1" applyBorder="1" applyAlignment="1">
      <alignment vertical="center" shrinkToFit="1"/>
    </xf>
    <xf numFmtId="2" fontId="47" fillId="22" borderId="78" xfId="0" applyNumberFormat="1" applyFont="1" applyFill="1" applyBorder="1" applyAlignment="1">
      <alignment horizontal="right" vertical="center" indent="4" shrinkToFit="1"/>
    </xf>
    <xf numFmtId="2" fontId="47" fillId="22" borderId="67" xfId="0" applyNumberFormat="1" applyFont="1" applyFill="1" applyBorder="1" applyAlignment="1">
      <alignment horizontal="right" vertical="center" indent="4" shrinkToFit="1"/>
    </xf>
    <xf numFmtId="2" fontId="47" fillId="22" borderId="29" xfId="0" applyNumberFormat="1" applyFont="1" applyFill="1" applyBorder="1" applyAlignment="1">
      <alignment horizontal="right" vertical="center" indent="4" shrinkToFit="1"/>
    </xf>
    <xf numFmtId="2" fontId="6" fillId="22" borderId="76" xfId="0" applyNumberFormat="1" applyFont="1" applyFill="1" applyBorder="1" applyAlignment="1">
      <alignment horizontal="right" vertical="center" indent="4" shrinkToFit="1"/>
    </xf>
    <xf numFmtId="2" fontId="6" fillId="22" borderId="42" xfId="0" applyNumberFormat="1" applyFont="1" applyFill="1" applyBorder="1" applyAlignment="1">
      <alignment horizontal="right" vertical="center" indent="4" shrinkToFit="1"/>
    </xf>
    <xf numFmtId="0" fontId="101" fillId="31" borderId="151" xfId="0" applyFont="1" applyFill="1" applyBorder="1" applyAlignment="1">
      <alignment horizontal="center" vertical="center" wrapText="1"/>
    </xf>
    <xf numFmtId="0" fontId="101" fillId="31" borderId="39" xfId="0" applyFont="1" applyFill="1" applyBorder="1" applyAlignment="1">
      <alignment horizontal="center" vertical="center" wrapText="1"/>
    </xf>
    <xf numFmtId="0" fontId="103" fillId="31" borderId="152" xfId="0" applyFont="1" applyFill="1" applyBorder="1" applyAlignment="1">
      <alignment horizontal="center" vertical="center"/>
    </xf>
    <xf numFmtId="0" fontId="102" fillId="31" borderId="153" xfId="0" applyFont="1" applyFill="1" applyBorder="1" applyAlignment="1">
      <alignment horizontal="center" vertical="center"/>
    </xf>
    <xf numFmtId="167" fontId="5" fillId="22" borderId="149" xfId="0" applyNumberFormat="1" applyFont="1" applyFill="1" applyBorder="1" applyAlignment="1" applyProtection="1">
      <alignment vertical="center" shrinkToFit="1"/>
      <protection locked="0"/>
    </xf>
    <xf numFmtId="0" fontId="49" fillId="12" borderId="114" xfId="0" applyFont="1" applyFill="1" applyBorder="1" applyAlignment="1">
      <alignment horizontal="center" vertical="center"/>
    </xf>
    <xf numFmtId="0" fontId="49" fillId="12" borderId="118" xfId="0" applyFont="1" applyFill="1" applyBorder="1" applyAlignment="1">
      <alignment horizontal="center" vertical="center"/>
    </xf>
    <xf numFmtId="3" fontId="4" fillId="20" borderId="154" xfId="0" applyNumberFormat="1" applyFont="1" applyFill="1" applyBorder="1" applyAlignment="1">
      <alignment horizontal="center" vertical="center" wrapText="1"/>
    </xf>
    <xf numFmtId="3" fontId="106" fillId="20" borderId="2" xfId="0" applyNumberFormat="1" applyFont="1" applyFill="1" applyBorder="1" applyAlignment="1">
      <alignment horizontal="center" vertical="center" wrapText="1"/>
    </xf>
    <xf numFmtId="3" fontId="6" fillId="20" borderId="155" xfId="0" applyNumberFormat="1" applyFont="1" applyFill="1" applyBorder="1" applyAlignment="1">
      <alignment horizontal="center" vertical="center" wrapText="1"/>
    </xf>
    <xf numFmtId="0" fontId="1" fillId="0" borderId="0" xfId="8"/>
    <xf numFmtId="0" fontId="1" fillId="12" borderId="0" xfId="8" applyFill="1"/>
    <xf numFmtId="0" fontId="11" fillId="0" borderId="0" xfId="8" applyFont="1" applyAlignment="1">
      <alignment horizontal="center" vertical="center"/>
    </xf>
    <xf numFmtId="0" fontId="77" fillId="21" borderId="0" xfId="8" applyFont="1" applyFill="1" applyAlignment="1">
      <alignment vertical="center"/>
    </xf>
    <xf numFmtId="0" fontId="75" fillId="21" borderId="0" xfId="8" applyFont="1" applyFill="1" applyAlignment="1">
      <alignment vertical="center"/>
    </xf>
    <xf numFmtId="0" fontId="75" fillId="21" borderId="0" xfId="8" quotePrefix="1" applyFont="1" applyFill="1" applyAlignment="1">
      <alignment horizontal="center" vertical="center"/>
    </xf>
    <xf numFmtId="3" fontId="35" fillId="12" borderId="0" xfId="8" applyNumberFormat="1" applyFont="1" applyFill="1"/>
    <xf numFmtId="0" fontId="10" fillId="12" borderId="0" xfId="8" applyFont="1" applyFill="1" applyAlignment="1">
      <alignment horizontal="left"/>
    </xf>
    <xf numFmtId="3" fontId="40" fillId="18" borderId="0" xfId="8" applyNumberFormat="1" applyFont="1" applyFill="1" applyAlignment="1">
      <alignment horizontal="left" indent="1"/>
    </xf>
    <xf numFmtId="0" fontId="41" fillId="18" borderId="0" xfId="8" applyFont="1" applyFill="1" applyAlignment="1">
      <alignment horizontal="left" indent="1"/>
    </xf>
    <xf numFmtId="0" fontId="71" fillId="12" borderId="0" xfId="8" applyFont="1" applyFill="1"/>
    <xf numFmtId="0" fontId="108" fillId="3" borderId="0" xfId="1" applyFont="1" applyFill="1" applyAlignment="1" applyProtection="1">
      <alignment horizontal="centerContinuous" wrapText="1"/>
    </xf>
    <xf numFmtId="0" fontId="1" fillId="10" borderId="0" xfId="8" applyFill="1" applyAlignment="1">
      <alignment horizontal="centerContinuous"/>
    </xf>
    <xf numFmtId="0" fontId="1" fillId="10" borderId="0" xfId="8" applyFill="1"/>
    <xf numFmtId="0" fontId="1" fillId="18" borderId="0" xfId="8" applyFill="1" applyAlignment="1">
      <alignment horizontal="centerContinuous"/>
    </xf>
    <xf numFmtId="0" fontId="72" fillId="15" borderId="0" xfId="8" applyFont="1" applyFill="1" applyAlignment="1">
      <alignment horizontal="center" vertical="center" wrapText="1"/>
    </xf>
    <xf numFmtId="166" fontId="10" fillId="10" borderId="0" xfId="8" quotePrefix="1" applyNumberFormat="1" applyFont="1" applyFill="1" applyAlignment="1">
      <alignment horizontal="centerContinuous" vertical="center"/>
    </xf>
    <xf numFmtId="167" fontId="1" fillId="10" borderId="0" xfId="8" applyNumberFormat="1" applyFill="1" applyAlignment="1">
      <alignment horizontal="centerContinuous" vertical="center"/>
    </xf>
    <xf numFmtId="0" fontId="42" fillId="0" borderId="4" xfId="8" applyFont="1" applyBorder="1" applyAlignment="1">
      <alignment horizontal="center" vertical="center"/>
    </xf>
    <xf numFmtId="0" fontId="42" fillId="0" borderId="58" xfId="8" applyFont="1" applyBorder="1" applyAlignment="1">
      <alignment horizontal="center" vertical="center"/>
    </xf>
    <xf numFmtId="3" fontId="2" fillId="11" borderId="24" xfId="8" applyNumberFormat="1" applyFont="1" applyFill="1" applyBorder="1" applyAlignment="1">
      <alignment horizontal="center" vertical="center"/>
    </xf>
    <xf numFmtId="3" fontId="2" fillId="11" borderId="90" xfId="8" applyNumberFormat="1" applyFont="1" applyFill="1" applyBorder="1" applyAlignment="1">
      <alignment horizontal="center" vertical="center"/>
    </xf>
    <xf numFmtId="0" fontId="42" fillId="0" borderId="0" xfId="8" applyFont="1" applyAlignment="1">
      <alignment horizontal="center" vertical="center"/>
    </xf>
    <xf numFmtId="3" fontId="2" fillId="11" borderId="22" xfId="8" applyNumberFormat="1" applyFont="1" applyFill="1" applyBorder="1" applyAlignment="1">
      <alignment horizontal="center" vertical="center"/>
    </xf>
    <xf numFmtId="3" fontId="2" fillId="11" borderId="20" xfId="8" applyNumberFormat="1" applyFont="1" applyFill="1" applyBorder="1" applyAlignment="1">
      <alignment horizontal="center" vertical="center"/>
    </xf>
    <xf numFmtId="167" fontId="8" fillId="19" borderId="73" xfId="8" applyNumberFormat="1" applyFont="1" applyFill="1" applyBorder="1" applyAlignment="1">
      <alignment horizontal="center" vertical="center" wrapText="1"/>
    </xf>
    <xf numFmtId="167" fontId="8" fillId="19" borderId="157" xfId="8" applyNumberFormat="1" applyFont="1" applyFill="1" applyBorder="1" applyAlignment="1">
      <alignment horizontal="center" vertical="center" wrapText="1"/>
    </xf>
    <xf numFmtId="167" fontId="8" fillId="19" borderId="44" xfId="8" applyNumberFormat="1" applyFont="1" applyFill="1" applyBorder="1" applyAlignment="1">
      <alignment horizontal="center" vertical="center" wrapText="1"/>
    </xf>
    <xf numFmtId="3" fontId="1" fillId="12" borderId="0" xfId="8" applyNumberFormat="1" applyFill="1" applyAlignment="1">
      <alignment horizontal="center" vertical="center"/>
    </xf>
    <xf numFmtId="0" fontId="10" fillId="12" borderId="0" xfId="8" applyFont="1" applyFill="1" applyAlignment="1">
      <alignment vertical="center"/>
    </xf>
    <xf numFmtId="0" fontId="46" fillId="12" borderId="91" xfId="8" applyFont="1" applyFill="1" applyBorder="1" applyAlignment="1">
      <alignment horizontal="center" vertical="center"/>
    </xf>
    <xf numFmtId="0" fontId="46" fillId="12" borderId="92" xfId="8" applyFont="1" applyFill="1" applyBorder="1" applyAlignment="1">
      <alignment horizontal="left" vertical="center" indent="1"/>
    </xf>
    <xf numFmtId="0" fontId="11" fillId="12" borderId="0" xfId="8" applyFont="1" applyFill="1" applyAlignment="1">
      <alignment horizontal="center" vertical="center"/>
    </xf>
    <xf numFmtId="0" fontId="111" fillId="18" borderId="63" xfId="8" applyFont="1" applyFill="1" applyBorder="1" applyAlignment="1">
      <alignment horizontal="left" vertical="center" indent="1"/>
    </xf>
    <xf numFmtId="167" fontId="112" fillId="12" borderId="37" xfId="8" applyNumberFormat="1" applyFont="1" applyFill="1" applyBorder="1" applyAlignment="1">
      <alignment horizontal="left" vertical="top" wrapText="1" indent="1" shrinkToFit="1"/>
    </xf>
    <xf numFmtId="167" fontId="112" fillId="12" borderId="158" xfId="8" applyNumberFormat="1" applyFont="1" applyFill="1" applyBorder="1" applyAlignment="1">
      <alignment horizontal="left" vertical="top" wrapText="1" indent="1" shrinkToFit="1"/>
    </xf>
    <xf numFmtId="167" fontId="112" fillId="12" borderId="159" xfId="8" applyNumberFormat="1" applyFont="1" applyFill="1" applyBorder="1" applyAlignment="1">
      <alignment horizontal="left" vertical="top" wrapText="1" indent="1" shrinkToFit="1"/>
    </xf>
    <xf numFmtId="2" fontId="113" fillId="12" borderId="0" xfId="8" applyNumberFormat="1" applyFont="1" applyFill="1"/>
    <xf numFmtId="166" fontId="114" fillId="33" borderId="77" xfId="8" applyNumberFormat="1" applyFont="1" applyFill="1" applyBorder="1" applyAlignment="1">
      <alignment horizontal="left" vertical="center" indent="1"/>
    </xf>
    <xf numFmtId="0" fontId="1" fillId="33" borderId="77" xfId="8" applyFill="1" applyBorder="1" applyAlignment="1">
      <alignment vertical="center"/>
    </xf>
    <xf numFmtId="0" fontId="1" fillId="0" borderId="2" xfId="8" applyBorder="1"/>
    <xf numFmtId="0" fontId="1" fillId="12" borderId="160" xfId="8" applyFill="1" applyBorder="1"/>
    <xf numFmtId="0" fontId="42" fillId="12" borderId="93" xfId="8" applyFont="1" applyFill="1" applyBorder="1" applyAlignment="1">
      <alignment horizontal="center" vertical="center"/>
    </xf>
    <xf numFmtId="0" fontId="43" fillId="12" borderId="94" xfId="8" applyFont="1" applyFill="1" applyBorder="1" applyAlignment="1">
      <alignment horizontal="left" vertical="center" indent="1"/>
    </xf>
    <xf numFmtId="0" fontId="60" fillId="16" borderId="73" xfId="8" applyFont="1" applyFill="1" applyBorder="1" applyAlignment="1">
      <alignment horizontal="left" vertical="center" indent="1"/>
    </xf>
    <xf numFmtId="166" fontId="115" fillId="16" borderId="161" xfId="8" applyNumberFormat="1" applyFont="1" applyFill="1" applyBorder="1" applyAlignment="1">
      <alignment horizontal="center" vertical="center"/>
    </xf>
    <xf numFmtId="0" fontId="29" fillId="12" borderId="0" xfId="8" quotePrefix="1" applyFont="1" applyFill="1" applyAlignment="1">
      <alignment vertical="center"/>
    </xf>
    <xf numFmtId="0" fontId="42" fillId="12" borderId="94" xfId="8" applyFont="1" applyFill="1" applyBorder="1" applyAlignment="1">
      <alignment horizontal="left" vertical="center" indent="1"/>
    </xf>
    <xf numFmtId="0" fontId="43" fillId="12" borderId="62" xfId="8" applyFont="1" applyFill="1" applyBorder="1" applyAlignment="1">
      <alignment horizontal="left" vertical="center" indent="1"/>
    </xf>
    <xf numFmtId="166" fontId="112" fillId="12" borderId="162" xfId="8" applyNumberFormat="1" applyFont="1" applyFill="1" applyBorder="1" applyAlignment="1">
      <alignment horizontal="left" vertical="center" indent="1"/>
    </xf>
    <xf numFmtId="0" fontId="1" fillId="0" borderId="8" xfId="8" applyBorder="1"/>
    <xf numFmtId="0" fontId="29" fillId="12" borderId="61" xfId="8" quotePrefix="1" applyFont="1" applyFill="1" applyBorder="1" applyAlignment="1">
      <alignment vertical="center"/>
    </xf>
    <xf numFmtId="0" fontId="42" fillId="12" borderId="24" xfId="8" applyFont="1" applyFill="1" applyBorder="1" applyAlignment="1">
      <alignment horizontal="center" vertical="center"/>
    </xf>
    <xf numFmtId="0" fontId="42" fillId="12" borderId="59" xfId="8" applyFont="1" applyFill="1" applyBorder="1" applyAlignment="1">
      <alignment horizontal="left" vertical="center" indent="1"/>
    </xf>
    <xf numFmtId="0" fontId="43" fillId="12" borderId="165" xfId="8" applyFont="1" applyFill="1" applyBorder="1" applyAlignment="1">
      <alignment horizontal="left" vertical="center" indent="1"/>
    </xf>
    <xf numFmtId="166" fontId="112" fillId="12" borderId="166" xfId="8" applyNumberFormat="1" applyFont="1" applyFill="1" applyBorder="1" applyAlignment="1">
      <alignment horizontal="left" vertical="center" indent="3"/>
    </xf>
    <xf numFmtId="0" fontId="1" fillId="10" borderId="0" xfId="8" applyFill="1" applyAlignment="1">
      <alignment horizontal="center"/>
    </xf>
    <xf numFmtId="0" fontId="1" fillId="10" borderId="0" xfId="8" applyFill="1" applyAlignment="1">
      <alignment horizontal="left" indent="2"/>
    </xf>
    <xf numFmtId="0" fontId="1" fillId="0" borderId="0" xfId="8" applyAlignment="1">
      <alignment horizontal="center"/>
    </xf>
    <xf numFmtId="166" fontId="87" fillId="18" borderId="45" xfId="8" applyNumberFormat="1" applyFont="1" applyFill="1" applyBorder="1" applyAlignment="1">
      <alignment horizontal="left" vertical="center" wrapText="1" indent="1"/>
    </xf>
    <xf numFmtId="167" fontId="5" fillId="22" borderId="63" xfId="8" applyNumberFormat="1" applyFont="1" applyFill="1" applyBorder="1" applyAlignment="1">
      <alignment horizontal="center" vertical="center" wrapText="1"/>
    </xf>
    <xf numFmtId="167" fontId="5" fillId="22" borderId="64" xfId="8" applyNumberFormat="1" applyFont="1" applyFill="1" applyBorder="1" applyAlignment="1">
      <alignment horizontal="center" vertical="center" wrapText="1"/>
    </xf>
    <xf numFmtId="167" fontId="5" fillId="22" borderId="41" xfId="8" applyNumberFormat="1" applyFont="1" applyFill="1" applyBorder="1" applyAlignment="1">
      <alignment horizontal="center" vertical="center" wrapText="1"/>
    </xf>
    <xf numFmtId="174" fontId="104" fillId="10" borderId="108" xfId="2" applyNumberFormat="1" applyFont="1" applyFill="1" applyBorder="1" applyAlignment="1">
      <alignment vertical="center"/>
    </xf>
    <xf numFmtId="174" fontId="104" fillId="10" borderId="41" xfId="2" applyNumberFormat="1" applyFont="1" applyFill="1" applyBorder="1" applyAlignment="1">
      <alignment vertical="center"/>
    </xf>
    <xf numFmtId="0" fontId="66" fillId="25" borderId="48" xfId="0" applyFont="1" applyFill="1" applyBorder="1" applyAlignment="1">
      <alignment horizontal="center" vertical="center" wrapText="1"/>
    </xf>
    <xf numFmtId="0" fontId="88" fillId="25" borderId="46" xfId="0" applyFont="1" applyFill="1" applyBorder="1" applyAlignment="1">
      <alignment horizontal="center" vertical="center"/>
    </xf>
    <xf numFmtId="0" fontId="88" fillId="25" borderId="70" xfId="0" applyFont="1" applyFill="1" applyBorder="1" applyAlignment="1">
      <alignment horizontal="center" vertical="center"/>
    </xf>
    <xf numFmtId="0" fontId="23" fillId="3" borderId="135" xfId="0" applyFont="1" applyFill="1" applyBorder="1" applyAlignment="1" applyProtection="1">
      <alignment horizontal="left" vertical="center" indent="1"/>
      <protection locked="0"/>
    </xf>
    <xf numFmtId="0" fontId="23" fillId="3" borderId="132" xfId="0" applyFont="1" applyFill="1" applyBorder="1" applyAlignment="1" applyProtection="1">
      <alignment horizontal="left" vertical="center" indent="1"/>
      <protection locked="0"/>
    </xf>
    <xf numFmtId="0" fontId="23" fillId="3" borderId="136" xfId="0" applyFont="1" applyFill="1" applyBorder="1" applyAlignment="1" applyProtection="1">
      <alignment horizontal="left" vertical="center" indent="1"/>
      <protection locked="0"/>
    </xf>
    <xf numFmtId="0" fontId="23" fillId="3" borderId="135" xfId="1" applyFill="1" applyBorder="1" applyAlignment="1" applyProtection="1">
      <alignment horizontal="left" vertical="center" indent="1"/>
      <protection locked="0"/>
    </xf>
    <xf numFmtId="0" fontId="23" fillId="3" borderId="132" xfId="1" applyFill="1" applyBorder="1" applyAlignment="1" applyProtection="1">
      <alignment horizontal="left" vertical="center" indent="1"/>
      <protection locked="0"/>
    </xf>
    <xf numFmtId="0" fontId="23" fillId="3" borderId="136" xfId="1" applyFill="1" applyBorder="1" applyAlignment="1" applyProtection="1">
      <alignment horizontal="left" vertical="center" indent="1"/>
      <protection locked="0"/>
    </xf>
    <xf numFmtId="0" fontId="21" fillId="23" borderId="137" xfId="0" applyFont="1" applyFill="1" applyBorder="1" applyAlignment="1">
      <alignment horizontal="left" vertical="center" indent="1" shrinkToFit="1"/>
    </xf>
    <xf numFmtId="0" fontId="21" fillId="23" borderId="104" xfId="0" applyFont="1" applyFill="1" applyBorder="1" applyAlignment="1">
      <alignment horizontal="left" vertical="center" indent="1" shrinkToFit="1"/>
    </xf>
    <xf numFmtId="0" fontId="23" fillId="3" borderId="141" xfId="0" applyFont="1" applyFill="1" applyBorder="1" applyAlignment="1" applyProtection="1">
      <alignment horizontal="left" vertical="center" indent="1"/>
      <protection locked="0"/>
    </xf>
    <xf numFmtId="0" fontId="23" fillId="3" borderId="134" xfId="0" applyFont="1" applyFill="1" applyBorder="1" applyAlignment="1" applyProtection="1">
      <alignment horizontal="left" vertical="center" indent="1"/>
      <protection locked="0"/>
    </xf>
    <xf numFmtId="0" fontId="23" fillId="3" borderId="142" xfId="0" applyFont="1" applyFill="1" applyBorder="1" applyAlignment="1" applyProtection="1">
      <alignment horizontal="left" vertical="center" indent="1"/>
      <protection locked="0"/>
    </xf>
    <xf numFmtId="0" fontId="21" fillId="23" borderId="139" xfId="0" applyFont="1" applyFill="1" applyBorder="1" applyAlignment="1">
      <alignment horizontal="left" vertical="center" indent="1" shrinkToFit="1"/>
    </xf>
    <xf numFmtId="0" fontId="21" fillId="23" borderId="103" xfId="0" applyFont="1" applyFill="1" applyBorder="1" applyAlignment="1">
      <alignment horizontal="left" vertical="center" indent="1" shrinkToFit="1"/>
    </xf>
    <xf numFmtId="49" fontId="19" fillId="3" borderId="82" xfId="0" applyNumberFormat="1" applyFont="1" applyFill="1" applyBorder="1" applyAlignment="1" applyProtection="1">
      <alignment horizontal="left" vertical="center" indent="1"/>
      <protection locked="0"/>
    </xf>
    <xf numFmtId="49" fontId="19" fillId="3" borderId="0" xfId="0" applyNumberFormat="1" applyFont="1" applyFill="1" applyAlignment="1" applyProtection="1">
      <alignment horizontal="left" vertical="center" indent="1"/>
      <protection locked="0"/>
    </xf>
    <xf numFmtId="49" fontId="19" fillId="3" borderId="40" xfId="0" applyNumberFormat="1" applyFont="1" applyFill="1" applyBorder="1" applyAlignment="1" applyProtection="1">
      <alignment horizontal="left" vertical="center" indent="1"/>
      <protection locked="0"/>
    </xf>
    <xf numFmtId="0" fontId="33" fillId="3" borderId="131" xfId="0" applyFont="1" applyFill="1" applyBorder="1" applyAlignment="1">
      <alignment horizontal="left" vertical="center" indent="1"/>
    </xf>
    <xf numFmtId="0" fontId="33" fillId="3" borderId="132" xfId="0" applyFont="1" applyFill="1" applyBorder="1" applyAlignment="1">
      <alignment horizontal="left" vertical="center" indent="1"/>
    </xf>
    <xf numFmtId="165" fontId="23" fillId="3" borderId="135" xfId="0" applyNumberFormat="1" applyFont="1" applyFill="1" applyBorder="1" applyAlignment="1" applyProtection="1">
      <alignment horizontal="left" vertical="center" indent="1"/>
      <protection locked="0"/>
    </xf>
    <xf numFmtId="165" fontId="23" fillId="3" borderId="132" xfId="0" applyNumberFormat="1" applyFont="1" applyFill="1" applyBorder="1" applyAlignment="1" applyProtection="1">
      <alignment horizontal="left" vertical="center" indent="1"/>
      <protection locked="0"/>
    </xf>
    <xf numFmtId="165" fontId="23" fillId="3" borderId="136" xfId="0" applyNumberFormat="1" applyFont="1" applyFill="1" applyBorder="1" applyAlignment="1" applyProtection="1">
      <alignment horizontal="left" vertical="center" indent="1"/>
      <protection locked="0"/>
    </xf>
    <xf numFmtId="0" fontId="64" fillId="25" borderId="28" xfId="1" applyFont="1" applyFill="1" applyBorder="1" applyAlignment="1" applyProtection="1">
      <alignment horizontal="center" vertical="center"/>
    </xf>
    <xf numFmtId="0" fontId="64" fillId="25" borderId="0" xfId="1" applyFont="1" applyFill="1" applyBorder="1" applyAlignment="1" applyProtection="1">
      <alignment horizontal="center" vertical="center"/>
    </xf>
    <xf numFmtId="0" fontId="64" fillId="25" borderId="40" xfId="1" applyFont="1" applyFill="1" applyBorder="1" applyAlignment="1" applyProtection="1">
      <alignment horizontal="center" vertical="center"/>
    </xf>
    <xf numFmtId="0" fontId="93" fillId="20" borderId="37" xfId="0" applyFont="1" applyFill="1" applyBorder="1" applyAlignment="1">
      <alignment horizontal="center" vertical="center" wrapText="1"/>
    </xf>
    <xf numFmtId="0" fontId="93" fillId="20" borderId="45" xfId="0" applyFont="1" applyFill="1" applyBorder="1" applyAlignment="1">
      <alignment horizontal="center" vertical="center" wrapText="1"/>
    </xf>
    <xf numFmtId="0" fontId="93" fillId="20" borderId="41" xfId="0" applyFont="1" applyFill="1" applyBorder="1" applyAlignment="1">
      <alignment horizontal="center" vertical="center" wrapText="1"/>
    </xf>
    <xf numFmtId="0" fontId="58" fillId="25" borderId="130" xfId="0" applyFont="1" applyFill="1" applyBorder="1" applyAlignment="1">
      <alignment horizontal="center" wrapText="1"/>
    </xf>
    <xf numFmtId="0" fontId="87" fillId="25" borderId="35" xfId="0" applyFont="1" applyFill="1" applyBorder="1" applyAlignment="1">
      <alignment horizontal="center" wrapText="1"/>
    </xf>
    <xf numFmtId="0" fontId="87" fillId="25" borderId="15" xfId="0" applyFont="1" applyFill="1" applyBorder="1" applyAlignment="1">
      <alignment horizontal="center" wrapText="1"/>
    </xf>
    <xf numFmtId="0" fontId="33" fillId="3" borderId="133" xfId="0" applyFont="1" applyFill="1" applyBorder="1" applyAlignment="1">
      <alignment horizontal="left" vertical="center" indent="1"/>
    </xf>
    <xf numFmtId="0" fontId="33" fillId="3" borderId="134" xfId="0" applyFont="1" applyFill="1" applyBorder="1" applyAlignment="1">
      <alignment horizontal="left" vertical="center" indent="1"/>
    </xf>
    <xf numFmtId="0" fontId="33" fillId="3" borderId="28" xfId="0" applyFont="1" applyFill="1" applyBorder="1" applyAlignment="1">
      <alignment horizontal="left" vertical="center" indent="1"/>
    </xf>
    <xf numFmtId="0" fontId="33" fillId="3" borderId="0" xfId="0" applyFont="1" applyFill="1" applyAlignment="1">
      <alignment horizontal="left" vertical="center" indent="1"/>
    </xf>
    <xf numFmtId="0" fontId="21" fillId="23" borderId="138" xfId="0" applyFont="1" applyFill="1" applyBorder="1" applyAlignment="1">
      <alignment horizontal="left" vertical="center" indent="1" shrinkToFit="1"/>
    </xf>
    <xf numFmtId="0" fontId="21" fillId="23" borderId="106" xfId="0" applyFont="1" applyFill="1" applyBorder="1" applyAlignment="1">
      <alignment horizontal="left" vertical="center" indent="1" shrinkToFit="1"/>
    </xf>
    <xf numFmtId="3" fontId="49" fillId="4" borderId="140" xfId="0" applyNumberFormat="1" applyFont="1" applyFill="1" applyBorder="1" applyAlignment="1">
      <alignment horizontal="center" vertical="center" wrapText="1"/>
    </xf>
    <xf numFmtId="3" fontId="49" fillId="4" borderId="92" xfId="0" applyNumberFormat="1" applyFont="1" applyFill="1" applyBorder="1" applyAlignment="1">
      <alignment horizontal="center" vertical="center" wrapText="1"/>
    </xf>
    <xf numFmtId="167" fontId="25" fillId="17" borderId="74" xfId="0" applyNumberFormat="1" applyFont="1" applyFill="1" applyBorder="1" applyAlignment="1">
      <alignment horizontal="center" vertical="center"/>
    </xf>
    <xf numFmtId="167" fontId="25" fillId="17" borderId="44" xfId="0" applyNumberFormat="1" applyFont="1" applyFill="1" applyBorder="1" applyAlignment="1">
      <alignment horizontal="center" vertical="center"/>
    </xf>
    <xf numFmtId="167" fontId="112" fillId="12" borderId="163" xfId="8" quotePrefix="1" applyNumberFormat="1" applyFont="1" applyFill="1" applyBorder="1" applyAlignment="1" applyProtection="1">
      <alignment horizontal="left" vertical="center" wrapText="1" indent="48" shrinkToFit="1"/>
      <protection locked="0"/>
    </xf>
    <xf numFmtId="167" fontId="112" fillId="12" borderId="164" xfId="8" applyNumberFormat="1" applyFont="1" applyFill="1" applyBorder="1" applyAlignment="1" applyProtection="1">
      <alignment horizontal="left" vertical="center" indent="48" shrinkToFit="1"/>
      <protection locked="0"/>
    </xf>
    <xf numFmtId="167" fontId="112" fillId="12" borderId="126" xfId="8" applyNumberFormat="1" applyFont="1" applyFill="1" applyBorder="1" applyAlignment="1" applyProtection="1">
      <alignment horizontal="left" vertical="center" indent="48" shrinkToFit="1"/>
      <protection locked="0"/>
    </xf>
    <xf numFmtId="167" fontId="112" fillId="12" borderId="156" xfId="8" quotePrefix="1" applyNumberFormat="1" applyFont="1" applyFill="1" applyBorder="1" applyAlignment="1" applyProtection="1">
      <alignment horizontal="left" vertical="center" wrapText="1" indent="48" shrinkToFit="1"/>
      <protection locked="0"/>
    </xf>
    <xf numFmtId="167" fontId="112" fillId="12" borderId="43" xfId="8" applyNumberFormat="1" applyFont="1" applyFill="1" applyBorder="1" applyAlignment="1" applyProtection="1">
      <alignment horizontal="left" vertical="center" indent="48" shrinkToFit="1"/>
      <protection locked="0"/>
    </xf>
    <xf numFmtId="167" fontId="112" fillId="12" borderId="33" xfId="8" applyNumberFormat="1" applyFont="1" applyFill="1" applyBorder="1" applyAlignment="1" applyProtection="1">
      <alignment horizontal="left" vertical="center" indent="48" shrinkToFit="1"/>
      <protection locked="0"/>
    </xf>
    <xf numFmtId="3" fontId="49" fillId="4" borderId="140" xfId="8" applyNumberFormat="1" applyFont="1" applyFill="1" applyBorder="1" applyAlignment="1">
      <alignment horizontal="center" vertical="center" wrapText="1"/>
    </xf>
    <xf numFmtId="3" fontId="49" fillId="4" borderId="92" xfId="8" applyNumberFormat="1" applyFont="1" applyFill="1" applyBorder="1" applyAlignment="1">
      <alignment horizontal="center" vertical="center" wrapText="1"/>
    </xf>
    <xf numFmtId="0" fontId="7" fillId="18" borderId="36" xfId="8" applyFont="1" applyFill="1" applyBorder="1" applyAlignment="1">
      <alignment horizontal="center" vertical="center"/>
    </xf>
    <xf numFmtId="0" fontId="7" fillId="18" borderId="39" xfId="8" applyFont="1" applyFill="1" applyBorder="1" applyAlignment="1">
      <alignment horizontal="center" vertical="center"/>
    </xf>
    <xf numFmtId="0" fontId="7" fillId="18" borderId="28" xfId="8" applyFont="1" applyFill="1" applyBorder="1" applyAlignment="1">
      <alignment horizontal="center" vertical="center"/>
    </xf>
    <xf numFmtId="0" fontId="7" fillId="18" borderId="40" xfId="8" applyFont="1" applyFill="1" applyBorder="1" applyAlignment="1">
      <alignment horizontal="center" vertical="center"/>
    </xf>
    <xf numFmtId="0" fontId="7" fillId="18" borderId="37" xfId="8" applyFont="1" applyFill="1" applyBorder="1" applyAlignment="1">
      <alignment horizontal="center" vertical="center"/>
    </xf>
    <xf numFmtId="0" fontId="7" fillId="18" borderId="41" xfId="8" applyFont="1" applyFill="1" applyBorder="1" applyAlignment="1">
      <alignment horizontal="center" vertical="center"/>
    </xf>
    <xf numFmtId="167" fontId="109" fillId="17" borderId="74" xfId="8" applyNumberFormat="1" applyFont="1" applyFill="1" applyBorder="1" applyAlignment="1">
      <alignment horizontal="center" vertical="center"/>
    </xf>
    <xf numFmtId="167" fontId="109" fillId="17" borderId="26" xfId="8" applyNumberFormat="1" applyFont="1" applyFill="1" applyBorder="1" applyAlignment="1">
      <alignment horizontal="center" vertical="center"/>
    </xf>
    <xf numFmtId="167" fontId="109" fillId="17" borderId="44" xfId="8" applyNumberFormat="1" applyFont="1" applyFill="1" applyBorder="1" applyAlignment="1">
      <alignment horizontal="center" vertical="center"/>
    </xf>
    <xf numFmtId="167" fontId="110" fillId="32" borderId="156" xfId="8" applyNumberFormat="1" applyFont="1" applyFill="1" applyBorder="1" applyAlignment="1">
      <alignment horizontal="center" vertical="center"/>
    </xf>
    <xf numFmtId="167" fontId="110" fillId="32" borderId="43" xfId="8" applyNumberFormat="1" applyFont="1" applyFill="1" applyBorder="1" applyAlignment="1">
      <alignment horizontal="center" vertical="center"/>
    </xf>
    <xf numFmtId="167" fontId="110" fillId="32" borderId="33" xfId="8" applyNumberFormat="1" applyFont="1" applyFill="1" applyBorder="1" applyAlignment="1">
      <alignment horizontal="center" vertical="center"/>
    </xf>
    <xf numFmtId="0" fontId="112" fillId="16" borderId="48" xfId="8" applyFont="1" applyFill="1" applyBorder="1" applyAlignment="1">
      <alignment horizontal="center" vertical="center" wrapText="1"/>
    </xf>
    <xf numFmtId="0" fontId="112" fillId="16" borderId="46" xfId="8" applyFont="1" applyFill="1" applyBorder="1" applyAlignment="1">
      <alignment horizontal="center" vertical="center" wrapText="1"/>
    </xf>
    <xf numFmtId="0" fontId="112" fillId="16" borderId="70" xfId="8" applyFont="1" applyFill="1" applyBorder="1" applyAlignment="1">
      <alignment horizontal="center" vertical="center" wrapText="1"/>
    </xf>
    <xf numFmtId="0" fontId="112" fillId="20" borderId="74" xfId="8" applyFont="1" applyFill="1" applyBorder="1" applyAlignment="1">
      <alignment horizontal="center" vertical="center" wrapText="1"/>
    </xf>
    <xf numFmtId="0" fontId="112" fillId="20" borderId="26" xfId="8" applyFont="1" applyFill="1" applyBorder="1" applyAlignment="1">
      <alignment horizontal="center" vertical="center"/>
    </xf>
    <xf numFmtId="0" fontId="112" fillId="20" borderId="44" xfId="8" applyFont="1" applyFill="1" applyBorder="1" applyAlignment="1">
      <alignment horizontal="center" vertical="center"/>
    </xf>
    <xf numFmtId="167" fontId="89" fillId="29" borderId="36" xfId="0" applyNumberFormat="1" applyFont="1" applyFill="1" applyBorder="1" applyAlignment="1">
      <alignment horizontal="center" vertical="center" shrinkToFit="1"/>
    </xf>
    <xf numFmtId="167" fontId="89" fillId="29" borderId="39" xfId="0" applyNumberFormat="1" applyFont="1" applyFill="1" applyBorder="1" applyAlignment="1">
      <alignment horizontal="center" vertical="center" shrinkToFit="1"/>
    </xf>
    <xf numFmtId="167" fontId="89" fillId="29" borderId="28" xfId="0" applyNumberFormat="1" applyFont="1" applyFill="1" applyBorder="1" applyAlignment="1">
      <alignment horizontal="center" vertical="center" shrinkToFit="1"/>
    </xf>
    <xf numFmtId="167" fontId="89" fillId="29" borderId="40" xfId="0" applyNumberFormat="1" applyFont="1" applyFill="1" applyBorder="1" applyAlignment="1">
      <alignment horizontal="center" vertical="center" shrinkToFit="1"/>
    </xf>
    <xf numFmtId="167" fontId="89" fillId="29" borderId="37" xfId="0" applyNumberFormat="1" applyFont="1" applyFill="1" applyBorder="1" applyAlignment="1">
      <alignment horizontal="center" vertical="center" shrinkToFit="1"/>
    </xf>
    <xf numFmtId="167" fontId="89" fillId="29" borderId="41" xfId="0" applyNumberFormat="1" applyFont="1" applyFill="1" applyBorder="1" applyAlignment="1">
      <alignment horizontal="center" vertical="center" shrinkToFit="1"/>
    </xf>
    <xf numFmtId="3" fontId="106" fillId="20" borderId="128" xfId="0" applyNumberFormat="1" applyFont="1" applyFill="1" applyBorder="1" applyAlignment="1">
      <alignment horizontal="center" vertical="center" wrapText="1"/>
    </xf>
    <xf numFmtId="3" fontId="106" fillId="20" borderId="32" xfId="0" applyNumberFormat="1" applyFont="1" applyFill="1" applyBorder="1" applyAlignment="1">
      <alignment horizontal="center" vertical="center" wrapText="1"/>
    </xf>
    <xf numFmtId="0" fontId="93" fillId="20" borderId="128" xfId="0" applyFont="1" applyFill="1" applyBorder="1" applyAlignment="1">
      <alignment horizontal="center" vertical="center"/>
    </xf>
    <xf numFmtId="0" fontId="93" fillId="20" borderId="31" xfId="0" applyFont="1" applyFill="1" applyBorder="1" applyAlignment="1">
      <alignment horizontal="center" vertical="center"/>
    </xf>
    <xf numFmtId="0" fontId="106" fillId="20" borderId="79" xfId="0" applyFont="1" applyFill="1" applyBorder="1" applyAlignment="1">
      <alignment horizontal="center" vertical="center" wrapText="1"/>
    </xf>
    <xf numFmtId="0" fontId="106" fillId="20" borderId="78" xfId="0" applyFont="1" applyFill="1" applyBorder="1" applyAlignment="1">
      <alignment horizontal="center" vertical="center" wrapText="1"/>
    </xf>
    <xf numFmtId="0" fontId="0" fillId="31" borderId="48" xfId="0" applyFill="1" applyBorder="1" applyAlignment="1">
      <alignment horizontal="center"/>
    </xf>
    <xf numFmtId="0" fontId="0" fillId="31" borderId="46" xfId="0" applyFill="1" applyBorder="1" applyAlignment="1">
      <alignment horizontal="center"/>
    </xf>
    <xf numFmtId="0" fontId="0" fillId="31" borderId="70" xfId="0" applyFill="1" applyBorder="1" applyAlignment="1">
      <alignment horizontal="center"/>
    </xf>
    <xf numFmtId="167" fontId="89" fillId="29" borderId="128" xfId="0" applyNumberFormat="1" applyFont="1" applyFill="1" applyBorder="1" applyAlignment="1">
      <alignment horizontal="center" vertical="center" shrinkToFit="1"/>
    </xf>
    <xf numFmtId="167" fontId="89" fillId="29" borderId="2" xfId="0" applyNumberFormat="1" applyFont="1" applyFill="1" applyBorder="1" applyAlignment="1">
      <alignment horizontal="center" vertical="center" shrinkToFit="1"/>
    </xf>
    <xf numFmtId="167" fontId="89" fillId="29" borderId="32" xfId="0" applyNumberFormat="1" applyFont="1" applyFill="1" applyBorder="1" applyAlignment="1">
      <alignment horizontal="center" vertical="center" shrinkToFit="1"/>
    </xf>
    <xf numFmtId="167" fontId="89" fillId="29" borderId="0" xfId="0" applyNumberFormat="1" applyFont="1" applyFill="1" applyAlignment="1">
      <alignment horizontal="center" vertical="center" shrinkToFit="1"/>
    </xf>
    <xf numFmtId="167" fontId="89" fillId="29" borderId="45" xfId="0" applyNumberFormat="1" applyFont="1" applyFill="1" applyBorder="1" applyAlignment="1">
      <alignment horizontal="center" vertical="center" shrinkToFit="1"/>
    </xf>
    <xf numFmtId="0" fontId="91" fillId="30" borderId="143" xfId="0" applyFont="1" applyFill="1" applyBorder="1" applyAlignment="1">
      <alignment horizontal="center" vertical="center" wrapText="1"/>
    </xf>
    <xf numFmtId="0" fontId="92" fillId="30" borderId="144" xfId="0" applyFont="1" applyFill="1" applyBorder="1" applyAlignment="1">
      <alignment horizontal="center" vertical="center" wrapText="1"/>
    </xf>
    <xf numFmtId="0" fontId="92" fillId="30" borderId="145" xfId="0" applyFont="1" applyFill="1" applyBorder="1" applyAlignment="1">
      <alignment horizontal="center" vertical="center" wrapText="1"/>
    </xf>
    <xf numFmtId="3" fontId="6" fillId="4" borderId="124" xfId="0" applyNumberFormat="1" applyFont="1" applyFill="1" applyBorder="1" applyAlignment="1">
      <alignment horizontal="center" vertical="center" wrapText="1"/>
    </xf>
    <xf numFmtId="3" fontId="6" fillId="4" borderId="109" xfId="0" applyNumberFormat="1" applyFont="1" applyFill="1" applyBorder="1" applyAlignment="1">
      <alignment horizontal="center" vertical="center" wrapText="1"/>
    </xf>
    <xf numFmtId="3" fontId="6" fillId="4" borderId="123" xfId="0" applyNumberFormat="1" applyFont="1" applyFill="1" applyBorder="1" applyAlignment="1">
      <alignment horizontal="center" vertical="center" wrapText="1"/>
    </xf>
    <xf numFmtId="3" fontId="6" fillId="4" borderId="20" xfId="0" applyNumberFormat="1" applyFont="1" applyFill="1" applyBorder="1" applyAlignment="1">
      <alignment horizontal="center" vertical="center" wrapText="1"/>
    </xf>
    <xf numFmtId="3" fontId="6" fillId="4" borderId="129" xfId="0" applyNumberFormat="1" applyFont="1" applyFill="1" applyBorder="1" applyAlignment="1">
      <alignment horizontal="center" vertical="center" wrapText="1"/>
    </xf>
    <xf numFmtId="3" fontId="6" fillId="4" borderId="90" xfId="0" applyNumberFormat="1" applyFont="1" applyFill="1" applyBorder="1" applyAlignment="1">
      <alignment horizontal="center" vertical="center" wrapText="1"/>
    </xf>
    <xf numFmtId="0" fontId="62" fillId="20" borderId="34" xfId="0" applyFont="1" applyFill="1" applyBorder="1" applyAlignment="1">
      <alignment horizontal="center" vertical="center" wrapText="1"/>
    </xf>
    <xf numFmtId="0" fontId="62" fillId="20" borderId="29" xfId="0" applyFont="1" applyFill="1" applyBorder="1" applyAlignment="1">
      <alignment horizontal="center" vertical="center" wrapText="1"/>
    </xf>
    <xf numFmtId="0" fontId="90" fillId="17" borderId="26" xfId="0" applyFont="1" applyFill="1" applyBorder="1" applyAlignment="1">
      <alignment horizontal="center" vertical="center" wrapText="1"/>
    </xf>
    <xf numFmtId="0" fontId="0" fillId="16" borderId="36" xfId="0" applyFill="1" applyBorder="1" applyAlignment="1">
      <alignment horizontal="center"/>
    </xf>
    <xf numFmtId="0" fontId="0" fillId="16" borderId="39" xfId="0" applyFill="1" applyBorder="1" applyAlignment="1">
      <alignment horizontal="center"/>
    </xf>
    <xf numFmtId="0" fontId="0" fillId="16" borderId="28" xfId="0" applyFill="1" applyBorder="1" applyAlignment="1">
      <alignment horizontal="center"/>
    </xf>
    <xf numFmtId="0" fontId="0" fillId="16" borderId="40" xfId="0" applyFill="1" applyBorder="1" applyAlignment="1">
      <alignment horizontal="center"/>
    </xf>
    <xf numFmtId="0" fontId="0" fillId="16" borderId="37" xfId="0" applyFill="1" applyBorder="1" applyAlignment="1">
      <alignment horizontal="center"/>
    </xf>
    <xf numFmtId="0" fontId="0" fillId="16" borderId="41" xfId="0" applyFill="1" applyBorder="1" applyAlignment="1">
      <alignment horizontal="center"/>
    </xf>
    <xf numFmtId="3" fontId="74" fillId="20" borderId="128" xfId="0" applyNumberFormat="1" applyFont="1" applyFill="1" applyBorder="1" applyAlignment="1">
      <alignment horizontal="center" vertical="center" wrapText="1"/>
    </xf>
    <xf numFmtId="3" fontId="74" fillId="20" borderId="31" xfId="0" applyNumberFormat="1" applyFont="1" applyFill="1" applyBorder="1" applyAlignment="1">
      <alignment horizontal="center" vertical="center" wrapText="1"/>
    </xf>
    <xf numFmtId="0" fontId="74" fillId="20" borderId="75" xfId="0" applyFont="1" applyFill="1" applyBorder="1" applyAlignment="1">
      <alignment horizontal="center" vertical="center"/>
    </xf>
    <xf numFmtId="0" fontId="74" fillId="20" borderId="31" xfId="0" applyFont="1" applyFill="1" applyBorder="1" applyAlignment="1">
      <alignment horizontal="center" vertical="center"/>
    </xf>
    <xf numFmtId="0" fontId="74" fillId="20" borderId="79" xfId="0" applyFont="1" applyFill="1" applyBorder="1" applyAlignment="1">
      <alignment horizontal="center" vertical="center" wrapText="1"/>
    </xf>
    <xf numFmtId="0" fontId="74" fillId="20" borderId="78" xfId="0" applyFont="1" applyFill="1" applyBorder="1" applyAlignment="1">
      <alignment horizontal="center" vertical="center" wrapText="1"/>
    </xf>
    <xf numFmtId="0" fontId="38" fillId="17" borderId="28" xfId="0" applyFont="1" applyFill="1" applyBorder="1" applyAlignment="1">
      <alignment horizontal="center" vertical="center"/>
    </xf>
    <xf numFmtId="0" fontId="38" fillId="17" borderId="40" xfId="0" applyFont="1" applyFill="1" applyBorder="1" applyAlignment="1">
      <alignment horizontal="center" vertical="center"/>
    </xf>
    <xf numFmtId="0" fontId="90" fillId="20" borderId="146" xfId="0" applyFont="1" applyFill="1" applyBorder="1" applyAlignment="1">
      <alignment horizontal="center" vertical="center" wrapText="1"/>
    </xf>
    <xf numFmtId="0" fontId="90" fillId="20" borderId="29" xfId="0" applyFont="1" applyFill="1" applyBorder="1" applyAlignment="1">
      <alignment horizontal="center" vertical="center" wrapText="1"/>
    </xf>
    <xf numFmtId="0" fontId="107" fillId="17" borderId="122" xfId="0" applyFont="1" applyFill="1" applyBorder="1" applyAlignment="1">
      <alignment horizontal="center" vertical="center" wrapText="1"/>
    </xf>
    <xf numFmtId="0" fontId="107" fillId="17" borderId="8" xfId="0" applyFont="1" applyFill="1" applyBorder="1" applyAlignment="1">
      <alignment horizontal="center" vertical="center" wrapText="1"/>
    </xf>
    <xf numFmtId="0" fontId="107" fillId="17" borderId="30" xfId="0" applyFont="1" applyFill="1" applyBorder="1" applyAlignment="1">
      <alignment horizontal="center" vertical="center" wrapText="1"/>
    </xf>
    <xf numFmtId="0" fontId="91" fillId="19" borderId="143" xfId="0" applyFont="1" applyFill="1" applyBorder="1" applyAlignment="1">
      <alignment horizontal="center" vertical="center" wrapText="1"/>
    </xf>
    <xf numFmtId="0" fontId="92" fillId="19" borderId="144" xfId="0" applyFont="1" applyFill="1" applyBorder="1" applyAlignment="1">
      <alignment horizontal="center" vertical="center" wrapText="1"/>
    </xf>
    <xf numFmtId="0" fontId="92" fillId="19" borderId="145" xfId="0" applyFont="1" applyFill="1" applyBorder="1" applyAlignment="1">
      <alignment horizontal="center" vertical="center" wrapText="1"/>
    </xf>
    <xf numFmtId="0" fontId="106" fillId="20" borderId="128" xfId="0" applyFont="1" applyFill="1" applyBorder="1" applyAlignment="1">
      <alignment horizontal="center" vertical="center"/>
    </xf>
    <xf numFmtId="0" fontId="106" fillId="20" borderId="31" xfId="0" applyFont="1" applyFill="1" applyBorder="1" applyAlignment="1">
      <alignment horizontal="center" vertical="center"/>
    </xf>
    <xf numFmtId="0" fontId="105" fillId="20" borderId="79" xfId="0" applyFont="1" applyFill="1" applyBorder="1" applyAlignment="1">
      <alignment horizontal="center" vertical="center" wrapText="1"/>
    </xf>
    <xf numFmtId="0" fontId="105" fillId="20" borderId="78" xfId="0" applyFont="1" applyFill="1" applyBorder="1" applyAlignment="1">
      <alignment horizontal="center" vertical="center" wrapText="1"/>
    </xf>
    <xf numFmtId="0" fontId="11" fillId="10" borderId="45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</cellXfs>
  <cellStyles count="9">
    <cellStyle name="Hipervínculo" xfId="1" builtinId="8"/>
    <cellStyle name="Millares" xfId="2" builtinId="3"/>
    <cellStyle name="Normal" xfId="0" builtinId="0"/>
    <cellStyle name="Normal 2" xfId="3" xr:uid="{00000000-0005-0000-0000-000003000000}"/>
    <cellStyle name="Normal 2 2" xfId="4" xr:uid="{00000000-0005-0000-0000-000004000000}"/>
    <cellStyle name="Normal 3" xfId="5" xr:uid="{00000000-0005-0000-0000-000005000000}"/>
    <cellStyle name="Normal 4" xfId="8" xr:uid="{D42FB898-366A-4EB5-AA9C-F0358214BB3B}"/>
    <cellStyle name="Normal_Menu" xfId="6" xr:uid="{00000000-0005-0000-0000-000006000000}"/>
    <cellStyle name="Porcentual 2" xfId="7" xr:uid="{00000000-0005-0000-0000-000007000000}"/>
  </cellStyles>
  <dxfs count="3">
    <dxf>
      <font>
        <b/>
        <i val="0"/>
        <color theme="0" tint="-4.9989318521683403E-2"/>
      </font>
      <fill>
        <patternFill>
          <bgColor rgb="FFFF0000"/>
        </patternFill>
      </fill>
    </dxf>
    <dxf>
      <font>
        <b/>
        <i val="0"/>
        <color theme="0" tint="-4.9989318521683403E-2"/>
      </font>
      <fill>
        <patternFill>
          <bgColor rgb="FFFF0000"/>
        </patternFill>
      </fill>
    </dxf>
    <dxf>
      <font>
        <b/>
        <i val="0"/>
        <color theme="0" tint="-4.9989318521683403E-2"/>
      </font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0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7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8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9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3.emf"/><Relationship Id="rId3" Type="http://schemas.openxmlformats.org/officeDocument/2006/relationships/image" Target="../media/image8.emf"/><Relationship Id="rId7" Type="http://schemas.openxmlformats.org/officeDocument/2006/relationships/image" Target="../media/image4.emf"/><Relationship Id="rId2" Type="http://schemas.openxmlformats.org/officeDocument/2006/relationships/image" Target="../media/image9.emf"/><Relationship Id="rId1" Type="http://schemas.openxmlformats.org/officeDocument/2006/relationships/image" Target="../media/image10.emf"/><Relationship Id="rId6" Type="http://schemas.openxmlformats.org/officeDocument/2006/relationships/image" Target="../media/image5.emf"/><Relationship Id="rId5" Type="http://schemas.openxmlformats.org/officeDocument/2006/relationships/image" Target="../media/image6.emf"/><Relationship Id="rId10" Type="http://schemas.openxmlformats.org/officeDocument/2006/relationships/image" Target="../media/image1.emf"/><Relationship Id="rId4" Type="http://schemas.openxmlformats.org/officeDocument/2006/relationships/image" Target="../media/image7.emf"/><Relationship Id="rId9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432955</xdr:colOff>
      <xdr:row>20</xdr:row>
      <xdr:rowOff>105640</xdr:rowOff>
    </xdr:from>
    <xdr:to>
      <xdr:col>9</xdr:col>
      <xdr:colOff>1517939</xdr:colOff>
      <xdr:row>38</xdr:row>
      <xdr:rowOff>124690</xdr:rowOff>
    </xdr:to>
    <xdr:sp macro="" textlink="">
      <xdr:nvSpPr>
        <xdr:cNvPr id="1995" name="Text Box 971">
          <a:extLst>
            <a:ext uri="{FF2B5EF4-FFF2-40B4-BE49-F238E27FC236}">
              <a16:creationId xmlns:a16="http://schemas.microsoft.com/office/drawing/2014/main" id="{00000000-0008-0000-0000-0000CB070000}"/>
            </a:ext>
          </a:extLst>
        </xdr:cNvPr>
        <xdr:cNvSpPr txBox="1">
          <a:spLocks noChangeArrowheads="1"/>
        </xdr:cNvSpPr>
      </xdr:nvSpPr>
      <xdr:spPr bwMode="auto">
        <a:xfrm>
          <a:off x="7308273" y="9353549"/>
          <a:ext cx="5587711" cy="936914"/>
        </a:xfrm>
        <a:prstGeom prst="rect">
          <a:avLst/>
        </a:prstGeom>
        <a:solidFill>
          <a:schemeClr val="bg2">
            <a:lumMod val="75000"/>
          </a:schemeClr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54864" tIns="50292" rIns="54864" bIns="0" anchor="t" upright="1"/>
        <a:lstStyle/>
        <a:p>
          <a:pPr algn="ctr" rtl="0">
            <a:defRPr sz="1000"/>
          </a:pPr>
          <a:r>
            <a:rPr lang="es-PE" sz="2600" b="1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Fecha límite para su respuesta:</a:t>
          </a:r>
        </a:p>
        <a:p>
          <a:pPr algn="ctr" rtl="0">
            <a:defRPr sz="1000"/>
          </a:pPr>
          <a:r>
            <a:rPr lang="es-PE" sz="2600" b="1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24 de Octubre del 2024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66675</xdr:colOff>
          <xdr:row>22</xdr:row>
          <xdr:rowOff>0</xdr:rowOff>
        </xdr:from>
        <xdr:to>
          <xdr:col>10</xdr:col>
          <xdr:colOff>1476375</xdr:colOff>
          <xdr:row>22</xdr:row>
          <xdr:rowOff>0</xdr:rowOff>
        </xdr:to>
        <xdr:sp macro="" textlink="">
          <xdr:nvSpPr>
            <xdr:cNvPr id="1047" name="ComboBox1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66675</xdr:colOff>
          <xdr:row>22</xdr:row>
          <xdr:rowOff>0</xdr:rowOff>
        </xdr:from>
        <xdr:to>
          <xdr:col>10</xdr:col>
          <xdr:colOff>1476375</xdr:colOff>
          <xdr:row>22</xdr:row>
          <xdr:rowOff>0</xdr:rowOff>
        </xdr:to>
        <xdr:sp macro="" textlink="">
          <xdr:nvSpPr>
            <xdr:cNvPr id="1048" name="ComboBox2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66675</xdr:colOff>
          <xdr:row>22</xdr:row>
          <xdr:rowOff>0</xdr:rowOff>
        </xdr:from>
        <xdr:to>
          <xdr:col>10</xdr:col>
          <xdr:colOff>1476375</xdr:colOff>
          <xdr:row>22</xdr:row>
          <xdr:rowOff>0</xdr:rowOff>
        </xdr:to>
        <xdr:sp macro="" textlink="">
          <xdr:nvSpPr>
            <xdr:cNvPr id="1049" name="ComboBox3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66675</xdr:colOff>
          <xdr:row>22</xdr:row>
          <xdr:rowOff>0</xdr:rowOff>
        </xdr:from>
        <xdr:to>
          <xdr:col>10</xdr:col>
          <xdr:colOff>1476375</xdr:colOff>
          <xdr:row>22</xdr:row>
          <xdr:rowOff>0</xdr:rowOff>
        </xdr:to>
        <xdr:sp macro="" textlink="">
          <xdr:nvSpPr>
            <xdr:cNvPr id="1050" name="ComboBox4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66675</xdr:colOff>
          <xdr:row>22</xdr:row>
          <xdr:rowOff>0</xdr:rowOff>
        </xdr:from>
        <xdr:to>
          <xdr:col>10</xdr:col>
          <xdr:colOff>1476375</xdr:colOff>
          <xdr:row>22</xdr:row>
          <xdr:rowOff>0</xdr:rowOff>
        </xdr:to>
        <xdr:sp macro="" textlink="">
          <xdr:nvSpPr>
            <xdr:cNvPr id="1051" name="ComboBox5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66675</xdr:colOff>
          <xdr:row>22</xdr:row>
          <xdr:rowOff>0</xdr:rowOff>
        </xdr:from>
        <xdr:to>
          <xdr:col>10</xdr:col>
          <xdr:colOff>1476375</xdr:colOff>
          <xdr:row>22</xdr:row>
          <xdr:rowOff>0</xdr:rowOff>
        </xdr:to>
        <xdr:sp macro="" textlink="">
          <xdr:nvSpPr>
            <xdr:cNvPr id="1052" name="ComboBox6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66675</xdr:colOff>
          <xdr:row>22</xdr:row>
          <xdr:rowOff>0</xdr:rowOff>
        </xdr:from>
        <xdr:to>
          <xdr:col>10</xdr:col>
          <xdr:colOff>1476375</xdr:colOff>
          <xdr:row>22</xdr:row>
          <xdr:rowOff>0</xdr:rowOff>
        </xdr:to>
        <xdr:sp macro="" textlink="">
          <xdr:nvSpPr>
            <xdr:cNvPr id="1053" name="ComboBox7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66675</xdr:colOff>
          <xdr:row>22</xdr:row>
          <xdr:rowOff>0</xdr:rowOff>
        </xdr:from>
        <xdr:to>
          <xdr:col>10</xdr:col>
          <xdr:colOff>1476375</xdr:colOff>
          <xdr:row>22</xdr:row>
          <xdr:rowOff>0</xdr:rowOff>
        </xdr:to>
        <xdr:sp macro="" textlink="">
          <xdr:nvSpPr>
            <xdr:cNvPr id="1054" name="ComboBox8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66675</xdr:colOff>
          <xdr:row>22</xdr:row>
          <xdr:rowOff>0</xdr:rowOff>
        </xdr:from>
        <xdr:to>
          <xdr:col>10</xdr:col>
          <xdr:colOff>1476375</xdr:colOff>
          <xdr:row>22</xdr:row>
          <xdr:rowOff>0</xdr:rowOff>
        </xdr:to>
        <xdr:sp macro="" textlink="">
          <xdr:nvSpPr>
            <xdr:cNvPr id="1055" name="ComboBox9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38100</xdr:colOff>
          <xdr:row>22</xdr:row>
          <xdr:rowOff>0</xdr:rowOff>
        </xdr:from>
        <xdr:to>
          <xdr:col>10</xdr:col>
          <xdr:colOff>1447800</xdr:colOff>
          <xdr:row>22</xdr:row>
          <xdr:rowOff>0</xdr:rowOff>
        </xdr:to>
        <xdr:sp macro="" textlink="">
          <xdr:nvSpPr>
            <xdr:cNvPr id="1056" name="ComboBox10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214313</xdr:colOff>
      <xdr:row>2</xdr:row>
      <xdr:rowOff>154781</xdr:rowOff>
    </xdr:from>
    <xdr:to>
      <xdr:col>13</xdr:col>
      <xdr:colOff>357187</xdr:colOff>
      <xdr:row>5</xdr:row>
      <xdr:rowOff>95250</xdr:rowOff>
    </xdr:to>
    <xdr:sp macro="" textlink="">
      <xdr:nvSpPr>
        <xdr:cNvPr id="2" name="Text Box 319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8786813" y="547687"/>
          <a:ext cx="3190874" cy="773907"/>
        </a:xfrm>
        <a:prstGeom prst="rect">
          <a:avLst/>
        </a:prstGeom>
        <a:solidFill>
          <a:srgbClr val="FFFF9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PE" sz="12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Para consultas llamar a la central 6132000: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PE" sz="12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- Sr. Juan Castillo                   : anexo  23994. 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PE" sz="12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- Sr. Elías Velásquez              : anexo  23999. 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PE" sz="12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- Sr. Isai Quispe                      : anexo  23881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476250</xdr:colOff>
      <xdr:row>10</xdr:row>
      <xdr:rowOff>174625</xdr:rowOff>
    </xdr:from>
    <xdr:to>
      <xdr:col>6</xdr:col>
      <xdr:colOff>5048250</xdr:colOff>
      <xdr:row>12</xdr:row>
      <xdr:rowOff>63500</xdr:rowOff>
    </xdr:to>
    <xdr:sp macro="" textlink="">
      <xdr:nvSpPr>
        <xdr:cNvPr id="2" name="Text Box 319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 bwMode="auto">
        <a:xfrm>
          <a:off x="2314575" y="3146425"/>
          <a:ext cx="4572000" cy="1298575"/>
        </a:xfrm>
        <a:prstGeom prst="rect">
          <a:avLst/>
        </a:prstGeom>
        <a:solidFill>
          <a:srgbClr val="FFFF9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PE" sz="16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Para consultas llamar a la central 6132000: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PE" sz="16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- Sr. Juan Castillo                   : anexo  23994. 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PE" sz="16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- Sr. Elías Velásquez              : anexo  23999. 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PE" sz="16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- Sr. Isai Quispe                      : anexo  23881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PE" sz="16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- Sr. Miguel Cruz                     </a:t>
          </a:r>
          <a:r>
            <a:rPr kumimoji="0" lang="es-PE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: </a:t>
          </a:r>
          <a:r>
            <a:rPr kumimoji="0" lang="es-PE" sz="16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ea typeface="+mn-ea"/>
              <a:cs typeface="Arial"/>
            </a:rPr>
            <a:t>anexo  23880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476250</xdr:colOff>
      <xdr:row>10</xdr:row>
      <xdr:rowOff>174625</xdr:rowOff>
    </xdr:from>
    <xdr:to>
      <xdr:col>6</xdr:col>
      <xdr:colOff>5048250</xdr:colOff>
      <xdr:row>12</xdr:row>
      <xdr:rowOff>63500</xdr:rowOff>
    </xdr:to>
    <xdr:sp macro="" textlink="">
      <xdr:nvSpPr>
        <xdr:cNvPr id="2" name="Text Box 319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>
          <a:spLocks noChangeArrowheads="1"/>
        </xdr:cNvSpPr>
      </xdr:nvSpPr>
      <xdr:spPr bwMode="auto">
        <a:xfrm>
          <a:off x="2317750" y="3175000"/>
          <a:ext cx="4572000" cy="1301750"/>
        </a:xfrm>
        <a:prstGeom prst="rect">
          <a:avLst/>
        </a:prstGeom>
        <a:solidFill>
          <a:srgbClr val="FFFF9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PE" sz="16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Para consultas llamar a la central 6132000: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PE" sz="16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- Sr. Juan Castillo                   : anexo  23994. 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PE" sz="16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- Sr. Elías Velásquez              : anexo  23999. 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PE" sz="16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- Sr. Isai Quispe                      : anexo  23881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PE" sz="16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- Sr. Miguel Cruz                     </a:t>
          </a:r>
          <a:r>
            <a:rPr kumimoji="0" lang="es-PE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: </a:t>
          </a:r>
          <a:r>
            <a:rPr kumimoji="0" lang="es-PE" sz="16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ea typeface="+mn-ea"/>
              <a:cs typeface="Arial"/>
            </a:rPr>
            <a:t>anexo  23880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SDEIE/TRIMES/2023/FORMATOS/3TRIM/BCRP_ETSDEIE_202303_RU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CONTROL"/>
      <sheetName val="DatosGenerales"/>
      <sheetName val="Aplicar"/>
      <sheetName val="Encargado"/>
      <sheetName val="Alertas"/>
      <sheetName val="Panorama A."/>
      <sheetName val="Panorama B."/>
      <sheetName val="Panorama B. anterior"/>
      <sheetName val="Panorama C."/>
      <sheetName val="Tabla I."/>
      <sheetName val="Tabla II."/>
      <sheetName val="Tabla III.1."/>
      <sheetName val="Tabla III.2."/>
      <sheetName val="Tabla III.3."/>
      <sheetName val="Tabla III.4."/>
      <sheetName val="Tabla III.5."/>
      <sheetName val="Tabla IV.1."/>
      <sheetName val="Tabla IV.2."/>
      <sheetName val="Tabla IV.3."/>
      <sheetName val="Tabla V."/>
      <sheetName val="Tabla VI."/>
      <sheetName val="Tabla VII.1."/>
      <sheetName val="Tabla VII.2."/>
      <sheetName val="Base_Panor_A"/>
      <sheetName val="Base_EABP"/>
      <sheetName val="Base_Monet"/>
      <sheetName val="Cambios TRIMESTRAL"/>
      <sheetName val="Cambios Anual"/>
      <sheetName val="TCambio"/>
      <sheetName val="Menu"/>
      <sheetName val="TCambioSalida"/>
      <sheetName val="dolar"/>
      <sheetName val="yen"/>
      <sheetName val="euro"/>
      <sheetName val="Base_Servicios"/>
      <sheetName val="Base_ECID"/>
      <sheetName val="TPaises"/>
      <sheetName val="Ayuda"/>
      <sheetName val="VALIDACION_RU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>
        <row r="3">
          <cell r="C3">
            <v>2023</v>
          </cell>
          <cell r="D3">
            <v>3</v>
          </cell>
        </row>
      </sheetData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emf"/><Relationship Id="rId13" Type="http://schemas.openxmlformats.org/officeDocument/2006/relationships/control" Target="../activeX/activeX5.xml"/><Relationship Id="rId18" Type="http://schemas.openxmlformats.org/officeDocument/2006/relationships/image" Target="../media/image7.emf"/><Relationship Id="rId3" Type="http://schemas.openxmlformats.org/officeDocument/2006/relationships/drawing" Target="../drawings/drawing1.xml"/><Relationship Id="rId21" Type="http://schemas.openxmlformats.org/officeDocument/2006/relationships/control" Target="../activeX/activeX9.xml"/><Relationship Id="rId7" Type="http://schemas.openxmlformats.org/officeDocument/2006/relationships/control" Target="../activeX/activeX2.xml"/><Relationship Id="rId12" Type="http://schemas.openxmlformats.org/officeDocument/2006/relationships/image" Target="../media/image4.emf"/><Relationship Id="rId17" Type="http://schemas.openxmlformats.org/officeDocument/2006/relationships/control" Target="../activeX/activeX7.xml"/><Relationship Id="rId2" Type="http://schemas.openxmlformats.org/officeDocument/2006/relationships/printerSettings" Target="../printerSettings/printerSettings1.bin"/><Relationship Id="rId16" Type="http://schemas.openxmlformats.org/officeDocument/2006/relationships/image" Target="../media/image6.emf"/><Relationship Id="rId20" Type="http://schemas.openxmlformats.org/officeDocument/2006/relationships/image" Target="../media/image8.emf"/><Relationship Id="rId1" Type="http://schemas.openxmlformats.org/officeDocument/2006/relationships/hyperlink" Target="http://www.bcrp.gob.pe/docs/Transparencia/Normas-Legales/Circulares/2012/circular-025-2012-bcrp.pdf" TargetMode="External"/><Relationship Id="rId6" Type="http://schemas.openxmlformats.org/officeDocument/2006/relationships/image" Target="../media/image1.emf"/><Relationship Id="rId11" Type="http://schemas.openxmlformats.org/officeDocument/2006/relationships/control" Target="../activeX/activeX4.xml"/><Relationship Id="rId24" Type="http://schemas.openxmlformats.org/officeDocument/2006/relationships/image" Target="../media/image10.emf"/><Relationship Id="rId5" Type="http://schemas.openxmlformats.org/officeDocument/2006/relationships/control" Target="../activeX/activeX1.xml"/><Relationship Id="rId15" Type="http://schemas.openxmlformats.org/officeDocument/2006/relationships/control" Target="../activeX/activeX6.xml"/><Relationship Id="rId23" Type="http://schemas.openxmlformats.org/officeDocument/2006/relationships/control" Target="../activeX/activeX10.xml"/><Relationship Id="rId10" Type="http://schemas.openxmlformats.org/officeDocument/2006/relationships/image" Target="../media/image3.emf"/><Relationship Id="rId19" Type="http://schemas.openxmlformats.org/officeDocument/2006/relationships/control" Target="../activeX/activeX8.xml"/><Relationship Id="rId4" Type="http://schemas.openxmlformats.org/officeDocument/2006/relationships/vmlDrawing" Target="../drawings/vmlDrawing1.vml"/><Relationship Id="rId9" Type="http://schemas.openxmlformats.org/officeDocument/2006/relationships/control" Target="../activeX/activeX3.xml"/><Relationship Id="rId14" Type="http://schemas.openxmlformats.org/officeDocument/2006/relationships/image" Target="../media/image5.emf"/><Relationship Id="rId22" Type="http://schemas.openxmlformats.org/officeDocument/2006/relationships/image" Target="../media/image9.emf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://www.sbs.gob.pe/app/stats/TC-Contable.asp" TargetMode="External"/><Relationship Id="rId2" Type="http://schemas.openxmlformats.org/officeDocument/2006/relationships/hyperlink" Target="http://www.sbs.gob.pe/app/stats/TC-Contable.asp" TargetMode="External"/><Relationship Id="rId1" Type="http://schemas.openxmlformats.org/officeDocument/2006/relationships/hyperlink" Target="http://www.sbs.gob.pe/app/stats/TC-Contable.asp" TargetMode="External"/><Relationship Id="rId4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rgb="FF00B0F0"/>
    <pageSetUpPr fitToPage="1"/>
  </sheetPr>
  <dimension ref="A1:S72"/>
  <sheetViews>
    <sheetView zoomScale="50" zoomScaleNormal="50" workbookViewId="0">
      <pane ySplit="2" topLeftCell="A3" activePane="bottomLeft" state="frozen"/>
      <selection activeCell="C15" sqref="C15"/>
      <selection pane="bottomLeft" activeCell="P21" sqref="P21"/>
    </sheetView>
  </sheetViews>
  <sheetFormatPr baseColWidth="10" defaultColWidth="11.42578125" defaultRowHeight="18" x14ac:dyDescent="0.25"/>
  <cols>
    <col min="1" max="1" width="23" style="167" customWidth="1"/>
    <col min="2" max="2" width="11.42578125" style="172"/>
    <col min="3" max="3" width="52.7109375" style="172" customWidth="1"/>
    <col min="4" max="4" width="15.7109375" style="172" customWidth="1"/>
    <col min="5" max="9" width="13.5703125" style="172" customWidth="1"/>
    <col min="10" max="10" width="40.42578125" style="172" customWidth="1"/>
    <col min="11" max="11" width="47" style="172" customWidth="1"/>
    <col min="12" max="12" width="12.7109375" style="172" customWidth="1"/>
    <col min="13" max="19" width="11.42578125" style="167"/>
    <col min="20" max="16384" width="11.42578125" style="172"/>
  </cols>
  <sheetData>
    <row r="1" spans="1:19" ht="63.75" customHeight="1" thickTop="1" thickBot="1" x14ac:dyDescent="0.3">
      <c r="B1" s="168" t="s">
        <v>392</v>
      </c>
      <c r="C1" s="169"/>
      <c r="D1" s="170"/>
      <c r="E1" s="170"/>
      <c r="F1" s="170"/>
      <c r="G1" s="170"/>
      <c r="H1" s="170"/>
      <c r="I1" s="170"/>
      <c r="J1" s="170"/>
      <c r="K1" s="170"/>
      <c r="L1" s="171"/>
    </row>
    <row r="2" spans="1:19" ht="9" customHeight="1" x14ac:dyDescent="0.25">
      <c r="B2" s="173"/>
      <c r="C2" s="174"/>
      <c r="D2" s="174"/>
      <c r="E2" s="174"/>
      <c r="F2" s="174"/>
      <c r="G2" s="174"/>
      <c r="H2" s="174"/>
      <c r="I2" s="174"/>
      <c r="J2" s="174"/>
      <c r="K2" s="174"/>
      <c r="L2" s="175"/>
    </row>
    <row r="3" spans="1:19" ht="90" x14ac:dyDescent="0.4">
      <c r="B3" s="176" t="s">
        <v>470</v>
      </c>
      <c r="C3" s="177"/>
      <c r="D3" s="177"/>
      <c r="E3" s="177"/>
      <c r="F3" s="177"/>
      <c r="G3" s="177"/>
      <c r="H3" s="177"/>
      <c r="I3" s="177"/>
      <c r="J3" s="177"/>
      <c r="K3" s="177"/>
      <c r="L3" s="178"/>
    </row>
    <row r="4" spans="1:19" ht="30" x14ac:dyDescent="0.4">
      <c r="B4" s="179" t="str">
        <f>CONCATENATE(Menu!D3," ","TRIM."," ",Menu!C3)</f>
        <v>3 TRIM. 2025</v>
      </c>
      <c r="C4" s="177"/>
      <c r="D4" s="177"/>
      <c r="E4" s="177"/>
      <c r="F4" s="177"/>
      <c r="G4" s="177"/>
      <c r="H4" s="177"/>
      <c r="I4" s="177"/>
      <c r="J4" s="177"/>
      <c r="K4" s="177"/>
      <c r="L4" s="178"/>
    </row>
    <row r="5" spans="1:19" ht="6.75" customHeight="1" thickBot="1" x14ac:dyDescent="0.3">
      <c r="B5" s="180"/>
      <c r="C5" s="181"/>
      <c r="D5" s="181"/>
      <c r="E5" s="181"/>
      <c r="F5" s="181"/>
      <c r="G5" s="181"/>
      <c r="H5" s="181"/>
      <c r="I5" s="181"/>
      <c r="J5" s="181"/>
      <c r="K5" s="181"/>
      <c r="L5" s="182"/>
    </row>
    <row r="6" spans="1:19" ht="36.75" x14ac:dyDescent="0.9">
      <c r="B6" s="183" t="s">
        <v>472</v>
      </c>
      <c r="C6" s="184"/>
      <c r="D6" s="184"/>
      <c r="E6" s="184"/>
      <c r="F6" s="184"/>
      <c r="G6" s="184"/>
      <c r="H6" s="184"/>
      <c r="I6" s="184"/>
      <c r="J6" s="184"/>
      <c r="K6" s="184"/>
      <c r="L6" s="185"/>
    </row>
    <row r="7" spans="1:19" ht="66" customHeight="1" thickBot="1" x14ac:dyDescent="0.4">
      <c r="B7" s="353" t="s">
        <v>485</v>
      </c>
      <c r="C7" s="335"/>
      <c r="D7" s="335"/>
      <c r="E7" s="335"/>
      <c r="F7" s="335"/>
      <c r="G7" s="335"/>
      <c r="H7" s="335"/>
      <c r="I7" s="335"/>
      <c r="J7" s="335"/>
      <c r="K7" s="335"/>
      <c r="L7" s="336"/>
    </row>
    <row r="8" spans="1:19" ht="60" customHeight="1" thickBot="1" x14ac:dyDescent="0.55000000000000004">
      <c r="B8" s="189"/>
      <c r="C8" s="190"/>
      <c r="D8" s="187"/>
      <c r="E8" s="550" t="s">
        <v>471</v>
      </c>
      <c r="F8" s="551"/>
      <c r="G8" s="551"/>
      <c r="H8" s="551"/>
      <c r="I8" s="552"/>
      <c r="J8" s="191"/>
      <c r="K8" s="192"/>
      <c r="L8" s="193"/>
    </row>
    <row r="9" spans="1:19" ht="12.75" customHeight="1" thickBot="1" x14ac:dyDescent="0.3">
      <c r="B9" s="194"/>
      <c r="C9" s="195"/>
      <c r="D9" s="195"/>
      <c r="E9" s="195"/>
      <c r="F9" s="195"/>
      <c r="G9" s="195"/>
      <c r="H9" s="195"/>
      <c r="I9" s="195"/>
      <c r="J9" s="195"/>
      <c r="K9" s="195"/>
      <c r="L9" s="196"/>
    </row>
    <row r="10" spans="1:19" s="198" customFormat="1" ht="77.25" customHeight="1" thickTop="1" thickBot="1" x14ac:dyDescent="0.25">
      <c r="A10" s="197"/>
      <c r="B10" s="520" t="s">
        <v>455</v>
      </c>
      <c r="C10" s="521"/>
      <c r="D10" s="521"/>
      <c r="E10" s="521"/>
      <c r="F10" s="521"/>
      <c r="G10" s="521"/>
      <c r="H10" s="521"/>
      <c r="I10" s="521"/>
      <c r="J10" s="521"/>
      <c r="K10" s="521"/>
      <c r="L10" s="522"/>
      <c r="M10" s="197"/>
      <c r="N10" s="197"/>
      <c r="O10" s="197"/>
      <c r="P10" s="197"/>
      <c r="Q10" s="197"/>
      <c r="R10" s="197"/>
      <c r="S10" s="197"/>
    </row>
    <row r="11" spans="1:19" s="198" customFormat="1" ht="31.5" customHeight="1" thickTop="1" x14ac:dyDescent="0.2">
      <c r="A11" s="197"/>
      <c r="B11" s="555" t="s">
        <v>389</v>
      </c>
      <c r="C11" s="556"/>
      <c r="D11" s="536"/>
      <c r="E11" s="537"/>
      <c r="F11" s="537"/>
      <c r="G11" s="537"/>
      <c r="H11" s="537"/>
      <c r="I11" s="537"/>
      <c r="J11" s="537"/>
      <c r="K11" s="537"/>
      <c r="L11" s="538"/>
      <c r="M11" s="197"/>
      <c r="N11" s="197"/>
      <c r="O11" s="197"/>
      <c r="P11" s="197"/>
      <c r="Q11" s="197"/>
      <c r="R11" s="197"/>
      <c r="S11" s="197"/>
    </row>
    <row r="12" spans="1:19" s="198" customFormat="1" ht="31.5" customHeight="1" x14ac:dyDescent="0.2">
      <c r="A12" s="197"/>
      <c r="B12" s="539" t="s">
        <v>394</v>
      </c>
      <c r="C12" s="540"/>
      <c r="D12" s="523"/>
      <c r="E12" s="524"/>
      <c r="F12" s="524"/>
      <c r="G12" s="524"/>
      <c r="H12" s="524"/>
      <c r="I12" s="524"/>
      <c r="J12" s="524"/>
      <c r="K12" s="524"/>
      <c r="L12" s="525"/>
      <c r="M12" s="197"/>
      <c r="N12" s="197"/>
      <c r="O12" s="197"/>
      <c r="P12" s="197"/>
      <c r="Q12" s="197"/>
      <c r="R12" s="197"/>
      <c r="S12" s="197"/>
    </row>
    <row r="13" spans="1:19" s="198" customFormat="1" ht="31.5" customHeight="1" x14ac:dyDescent="0.2">
      <c r="A13" s="197"/>
      <c r="B13" s="539" t="s">
        <v>395</v>
      </c>
      <c r="C13" s="540"/>
      <c r="D13" s="523"/>
      <c r="E13" s="524"/>
      <c r="F13" s="524"/>
      <c r="G13" s="524"/>
      <c r="H13" s="524"/>
      <c r="I13" s="524"/>
      <c r="J13" s="524"/>
      <c r="K13" s="524"/>
      <c r="L13" s="525"/>
      <c r="M13" s="197"/>
      <c r="N13" s="197"/>
      <c r="O13" s="197"/>
      <c r="P13" s="197"/>
      <c r="Q13" s="197"/>
      <c r="R13" s="197"/>
      <c r="S13" s="197"/>
    </row>
    <row r="14" spans="1:19" s="198" customFormat="1" ht="31.5" customHeight="1" x14ac:dyDescent="0.2">
      <c r="A14" s="197"/>
      <c r="B14" s="539" t="s">
        <v>35</v>
      </c>
      <c r="C14" s="540"/>
      <c r="D14" s="541"/>
      <c r="E14" s="542"/>
      <c r="F14" s="542"/>
      <c r="G14" s="542"/>
      <c r="H14" s="542"/>
      <c r="I14" s="542"/>
      <c r="J14" s="542"/>
      <c r="K14" s="542"/>
      <c r="L14" s="543"/>
      <c r="M14" s="197"/>
      <c r="N14" s="197"/>
      <c r="O14" s="197"/>
      <c r="P14" s="197"/>
      <c r="Q14" s="197"/>
      <c r="R14" s="197"/>
      <c r="S14" s="197"/>
    </row>
    <row r="15" spans="1:19" s="198" customFormat="1" ht="31.5" customHeight="1" x14ac:dyDescent="0.2">
      <c r="A15" s="197"/>
      <c r="B15" s="539" t="s">
        <v>16</v>
      </c>
      <c r="C15" s="540"/>
      <c r="D15" s="523"/>
      <c r="E15" s="524"/>
      <c r="F15" s="524"/>
      <c r="G15" s="524"/>
      <c r="H15" s="524"/>
      <c r="I15" s="524"/>
      <c r="J15" s="524"/>
      <c r="K15" s="524"/>
      <c r="L15" s="525"/>
      <c r="M15" s="197"/>
      <c r="N15" s="197"/>
      <c r="O15" s="197"/>
      <c r="P15" s="197"/>
      <c r="Q15" s="197"/>
      <c r="R15" s="197"/>
      <c r="S15" s="197"/>
    </row>
    <row r="16" spans="1:19" s="198" customFormat="1" ht="31.5" customHeight="1" x14ac:dyDescent="0.2">
      <c r="A16" s="197"/>
      <c r="B16" s="539" t="s">
        <v>388</v>
      </c>
      <c r="C16" s="540"/>
      <c r="D16" s="523"/>
      <c r="E16" s="524"/>
      <c r="F16" s="524"/>
      <c r="G16" s="524"/>
      <c r="H16" s="524"/>
      <c r="I16" s="524"/>
      <c r="J16" s="524"/>
      <c r="K16" s="524"/>
      <c r="L16" s="525"/>
      <c r="M16" s="197"/>
      <c r="N16" s="197"/>
      <c r="O16" s="197"/>
      <c r="P16" s="197"/>
      <c r="Q16" s="197"/>
      <c r="R16" s="197"/>
      <c r="S16" s="197"/>
    </row>
    <row r="17" spans="1:19" s="198" customFormat="1" ht="31.5" customHeight="1" x14ac:dyDescent="0.2">
      <c r="A17" s="197"/>
      <c r="B17" s="539" t="s">
        <v>13</v>
      </c>
      <c r="C17" s="540"/>
      <c r="D17" s="523"/>
      <c r="E17" s="524"/>
      <c r="F17" s="524"/>
      <c r="G17" s="524"/>
      <c r="H17" s="524"/>
      <c r="I17" s="524"/>
      <c r="J17" s="524"/>
      <c r="K17" s="524"/>
      <c r="L17" s="525"/>
      <c r="M17" s="197"/>
      <c r="N17" s="197"/>
      <c r="O17" s="197"/>
      <c r="P17" s="197"/>
      <c r="Q17" s="197"/>
      <c r="R17" s="197"/>
      <c r="S17" s="197"/>
    </row>
    <row r="18" spans="1:19" s="198" customFormat="1" ht="31.5" customHeight="1" x14ac:dyDescent="0.2">
      <c r="A18" s="197"/>
      <c r="B18" s="539" t="s">
        <v>14</v>
      </c>
      <c r="C18" s="540"/>
      <c r="D18" s="526"/>
      <c r="E18" s="527"/>
      <c r="F18" s="527"/>
      <c r="G18" s="527"/>
      <c r="H18" s="527"/>
      <c r="I18" s="527"/>
      <c r="J18" s="527"/>
      <c r="K18" s="527"/>
      <c r="L18" s="528"/>
      <c r="M18" s="197"/>
      <c r="N18" s="197"/>
      <c r="O18" s="197"/>
      <c r="P18" s="197"/>
      <c r="Q18" s="197"/>
      <c r="R18" s="197"/>
      <c r="S18" s="197"/>
    </row>
    <row r="19" spans="1:19" s="198" customFormat="1" ht="31.5" customHeight="1" x14ac:dyDescent="0.2">
      <c r="A19" s="197"/>
      <c r="B19" s="539" t="s">
        <v>36</v>
      </c>
      <c r="C19" s="540"/>
      <c r="D19" s="526"/>
      <c r="E19" s="527"/>
      <c r="F19" s="527"/>
      <c r="G19" s="527"/>
      <c r="H19" s="527"/>
      <c r="I19" s="527"/>
      <c r="J19" s="527"/>
      <c r="K19" s="527"/>
      <c r="L19" s="528"/>
      <c r="M19" s="197"/>
      <c r="N19" s="197"/>
      <c r="O19" s="197"/>
      <c r="P19" s="197"/>
      <c r="Q19" s="197"/>
      <c r="R19" s="197"/>
      <c r="S19" s="197"/>
    </row>
    <row r="20" spans="1:19" s="198" customFormat="1" ht="31.5" customHeight="1" thickBot="1" x14ac:dyDescent="0.25">
      <c r="A20" s="197"/>
      <c r="B20" s="553" t="s">
        <v>2</v>
      </c>
      <c r="C20" s="554"/>
      <c r="D20" s="531"/>
      <c r="E20" s="532"/>
      <c r="F20" s="532"/>
      <c r="G20" s="532"/>
      <c r="H20" s="532"/>
      <c r="I20" s="532"/>
      <c r="J20" s="532"/>
      <c r="K20" s="532"/>
      <c r="L20" s="533"/>
      <c r="M20" s="197"/>
      <c r="N20" s="197"/>
      <c r="O20" s="197"/>
      <c r="P20" s="197"/>
      <c r="Q20" s="197"/>
      <c r="R20" s="197"/>
      <c r="S20" s="197"/>
    </row>
    <row r="21" spans="1:19" ht="18.75" thickTop="1" x14ac:dyDescent="0.25">
      <c r="B21" s="199"/>
      <c r="C21" s="200"/>
      <c r="D21" s="200"/>
      <c r="E21" s="200"/>
      <c r="F21" s="200"/>
      <c r="G21" s="200"/>
      <c r="H21" s="200"/>
      <c r="I21" s="200"/>
      <c r="J21" s="200"/>
      <c r="K21" s="200"/>
      <c r="L21" s="201"/>
    </row>
    <row r="22" spans="1:19" x14ac:dyDescent="0.25">
      <c r="B22" s="186"/>
      <c r="C22" s="187"/>
      <c r="D22" s="187"/>
      <c r="E22" s="187"/>
      <c r="F22" s="187"/>
      <c r="G22" s="187"/>
      <c r="H22" s="187"/>
      <c r="I22" s="187"/>
      <c r="J22" s="187"/>
      <c r="K22" s="187"/>
      <c r="L22" s="188"/>
    </row>
    <row r="23" spans="1:19" s="198" customFormat="1" ht="43.5" hidden="1" customHeight="1" x14ac:dyDescent="0.2">
      <c r="A23" s="197"/>
      <c r="B23" s="202"/>
      <c r="C23" s="203" t="s">
        <v>38</v>
      </c>
      <c r="D23" s="204"/>
      <c r="E23" s="204"/>
      <c r="F23" s="204"/>
      <c r="G23" s="204"/>
      <c r="H23" s="204"/>
      <c r="I23" s="204"/>
      <c r="J23" s="205"/>
      <c r="K23" s="206" t="s">
        <v>57</v>
      </c>
      <c r="L23" s="207"/>
      <c r="M23" s="197"/>
      <c r="N23" s="197"/>
      <c r="O23" s="197"/>
      <c r="P23" s="197"/>
      <c r="Q23" s="197"/>
      <c r="R23" s="197"/>
    </row>
    <row r="24" spans="1:19" s="198" customFormat="1" ht="34.5" hidden="1" customHeight="1" thickBot="1" x14ac:dyDescent="0.25">
      <c r="A24" s="197"/>
      <c r="B24" s="101" t="s">
        <v>25</v>
      </c>
      <c r="C24" s="534" t="s">
        <v>24</v>
      </c>
      <c r="D24" s="534"/>
      <c r="E24" s="534"/>
      <c r="F24" s="534"/>
      <c r="G24" s="534"/>
      <c r="H24" s="534"/>
      <c r="I24" s="534"/>
      <c r="J24" s="535"/>
      <c r="K24" s="208"/>
      <c r="L24" s="207"/>
      <c r="N24" s="197"/>
      <c r="P24" s="197"/>
      <c r="Q24" s="197"/>
      <c r="R24" s="197"/>
    </row>
    <row r="25" spans="1:19" s="198" customFormat="1" ht="36.75" hidden="1" customHeight="1" thickBot="1" x14ac:dyDescent="0.25">
      <c r="A25" s="197"/>
      <c r="B25" s="102" t="s">
        <v>25</v>
      </c>
      <c r="C25" s="529" t="s">
        <v>23</v>
      </c>
      <c r="D25" s="529"/>
      <c r="E25" s="529"/>
      <c r="F25" s="529"/>
      <c r="G25" s="529"/>
      <c r="H25" s="529"/>
      <c r="I25" s="529"/>
      <c r="J25" s="530"/>
      <c r="K25" s="208"/>
      <c r="L25" s="207"/>
      <c r="M25" s="209"/>
      <c r="N25" s="197"/>
      <c r="O25" s="197"/>
      <c r="P25" s="197"/>
      <c r="Q25" s="197"/>
      <c r="R25" s="197"/>
    </row>
    <row r="26" spans="1:19" s="198" customFormat="1" ht="35.25" hidden="1" customHeight="1" thickBot="1" x14ac:dyDescent="0.25">
      <c r="A26" s="197"/>
      <c r="B26" s="103" t="s">
        <v>25</v>
      </c>
      <c r="C26" s="529" t="s">
        <v>29</v>
      </c>
      <c r="D26" s="529"/>
      <c r="E26" s="529"/>
      <c r="F26" s="529"/>
      <c r="G26" s="529"/>
      <c r="H26" s="529"/>
      <c r="I26" s="529"/>
      <c r="J26" s="530"/>
      <c r="K26" s="210"/>
      <c r="L26" s="207"/>
      <c r="M26" s="211"/>
      <c r="N26" s="197"/>
      <c r="O26" s="197"/>
      <c r="P26" s="197"/>
      <c r="Q26" s="197"/>
      <c r="R26" s="197"/>
    </row>
    <row r="27" spans="1:19" s="198" customFormat="1" ht="38.25" hidden="1" customHeight="1" thickBot="1" x14ac:dyDescent="0.25">
      <c r="A27" s="197"/>
      <c r="B27" s="103" t="s">
        <v>25</v>
      </c>
      <c r="C27" s="529" t="s">
        <v>26</v>
      </c>
      <c r="D27" s="529"/>
      <c r="E27" s="529"/>
      <c r="F27" s="529"/>
      <c r="G27" s="529"/>
      <c r="H27" s="529"/>
      <c r="I27" s="529"/>
      <c r="J27" s="530"/>
      <c r="K27" s="210"/>
      <c r="L27" s="207"/>
      <c r="M27" s="197"/>
      <c r="N27" s="197"/>
      <c r="O27" s="197"/>
      <c r="P27" s="197"/>
      <c r="Q27" s="197"/>
      <c r="R27" s="197"/>
    </row>
    <row r="28" spans="1:19" s="198" customFormat="1" ht="41.25" hidden="1" customHeight="1" thickBot="1" x14ac:dyDescent="0.25">
      <c r="A28" s="197"/>
      <c r="B28" s="103" t="s">
        <v>25</v>
      </c>
      <c r="C28" s="529" t="s">
        <v>28</v>
      </c>
      <c r="D28" s="529"/>
      <c r="E28" s="529"/>
      <c r="F28" s="529"/>
      <c r="G28" s="529"/>
      <c r="H28" s="529"/>
      <c r="I28" s="529"/>
      <c r="J28" s="530"/>
      <c r="K28" s="210"/>
      <c r="L28" s="207"/>
      <c r="M28" s="197"/>
      <c r="N28" s="197"/>
      <c r="O28" s="197"/>
      <c r="P28" s="197"/>
      <c r="Q28" s="197"/>
      <c r="R28" s="197"/>
    </row>
    <row r="29" spans="1:19" s="198" customFormat="1" ht="33.75" hidden="1" customHeight="1" thickBot="1" x14ac:dyDescent="0.25">
      <c r="A29" s="197"/>
      <c r="B29" s="103" t="s">
        <v>25</v>
      </c>
      <c r="C29" s="529" t="s">
        <v>31</v>
      </c>
      <c r="D29" s="529"/>
      <c r="E29" s="529"/>
      <c r="F29" s="529"/>
      <c r="G29" s="529"/>
      <c r="H29" s="529"/>
      <c r="I29" s="529"/>
      <c r="J29" s="530"/>
      <c r="K29" s="210"/>
      <c r="L29" s="207"/>
      <c r="M29" s="197"/>
      <c r="N29" s="197"/>
      <c r="O29" s="197"/>
      <c r="P29" s="197"/>
      <c r="Q29" s="197"/>
      <c r="R29" s="197"/>
    </row>
    <row r="30" spans="1:19" s="198" customFormat="1" ht="39.75" hidden="1" customHeight="1" thickBot="1" x14ac:dyDescent="0.25">
      <c r="A30" s="197"/>
      <c r="B30" s="103" t="s">
        <v>25</v>
      </c>
      <c r="C30" s="529" t="s">
        <v>32</v>
      </c>
      <c r="D30" s="529"/>
      <c r="E30" s="529"/>
      <c r="F30" s="529"/>
      <c r="G30" s="529"/>
      <c r="H30" s="529"/>
      <c r="I30" s="529"/>
      <c r="J30" s="530"/>
      <c r="K30" s="210"/>
      <c r="L30" s="207"/>
      <c r="M30" s="197"/>
      <c r="N30" s="197"/>
      <c r="O30" s="197"/>
      <c r="P30" s="197"/>
      <c r="Q30" s="197"/>
      <c r="R30" s="197"/>
    </row>
    <row r="31" spans="1:19" s="198" customFormat="1" ht="38.25" hidden="1" customHeight="1" thickBot="1" x14ac:dyDescent="0.25">
      <c r="A31" s="197"/>
      <c r="B31" s="103" t="s">
        <v>25</v>
      </c>
      <c r="C31" s="529" t="s">
        <v>34</v>
      </c>
      <c r="D31" s="529"/>
      <c r="E31" s="529"/>
      <c r="F31" s="529"/>
      <c r="G31" s="529"/>
      <c r="H31" s="529"/>
      <c r="I31" s="529"/>
      <c r="J31" s="530"/>
      <c r="K31" s="210"/>
      <c r="L31" s="207"/>
      <c r="M31" s="197"/>
      <c r="N31" s="197"/>
      <c r="O31" s="197"/>
      <c r="P31" s="197"/>
      <c r="Q31" s="197"/>
      <c r="R31" s="197"/>
    </row>
    <row r="32" spans="1:19" s="198" customFormat="1" ht="38.25" hidden="1" customHeight="1" thickBot="1" x14ac:dyDescent="0.25">
      <c r="A32" s="197"/>
      <c r="B32" s="103" t="s">
        <v>25</v>
      </c>
      <c r="C32" s="529" t="s">
        <v>27</v>
      </c>
      <c r="D32" s="529"/>
      <c r="E32" s="529"/>
      <c r="F32" s="529"/>
      <c r="G32" s="529"/>
      <c r="H32" s="529"/>
      <c r="I32" s="529"/>
      <c r="J32" s="530"/>
      <c r="K32" s="210"/>
      <c r="L32" s="207"/>
      <c r="M32" s="197"/>
      <c r="N32" s="197"/>
      <c r="O32" s="197"/>
      <c r="P32" s="197"/>
      <c r="Q32" s="197"/>
      <c r="R32" s="197"/>
    </row>
    <row r="33" spans="1:18" s="198" customFormat="1" ht="38.25" hidden="1" customHeight="1" thickBot="1" x14ac:dyDescent="0.25">
      <c r="A33" s="197"/>
      <c r="B33" s="103"/>
      <c r="C33" s="529" t="s">
        <v>390</v>
      </c>
      <c r="D33" s="529"/>
      <c r="E33" s="529"/>
      <c r="F33" s="529"/>
      <c r="G33" s="529"/>
      <c r="H33" s="529"/>
      <c r="I33" s="529"/>
      <c r="J33" s="530"/>
      <c r="K33" s="210"/>
      <c r="L33" s="207"/>
      <c r="M33" s="197"/>
      <c r="N33" s="197"/>
      <c r="O33" s="197"/>
      <c r="P33" s="197"/>
      <c r="Q33" s="197"/>
      <c r="R33" s="197"/>
    </row>
    <row r="34" spans="1:18" s="198" customFormat="1" ht="38.25" hidden="1" customHeight="1" thickBot="1" x14ac:dyDescent="0.25">
      <c r="A34" s="197"/>
      <c r="B34" s="103"/>
      <c r="C34" s="529" t="s">
        <v>391</v>
      </c>
      <c r="D34" s="529"/>
      <c r="E34" s="529"/>
      <c r="F34" s="529"/>
      <c r="G34" s="529"/>
      <c r="H34" s="529"/>
      <c r="I34" s="529"/>
      <c r="J34" s="530"/>
      <c r="K34" s="210"/>
      <c r="L34" s="207"/>
      <c r="M34" s="197"/>
      <c r="N34" s="197"/>
      <c r="O34" s="197"/>
      <c r="P34" s="197"/>
      <c r="Q34" s="197"/>
      <c r="R34" s="197"/>
    </row>
    <row r="35" spans="1:18" s="198" customFormat="1" ht="39.75" hidden="1" customHeight="1" thickBot="1" x14ac:dyDescent="0.25">
      <c r="A35" s="197"/>
      <c r="B35" s="103" t="s">
        <v>25</v>
      </c>
      <c r="C35" s="529" t="s">
        <v>37</v>
      </c>
      <c r="D35" s="529"/>
      <c r="E35" s="529"/>
      <c r="F35" s="529"/>
      <c r="G35" s="529"/>
      <c r="H35" s="529"/>
      <c r="I35" s="529"/>
      <c r="J35" s="530"/>
      <c r="K35" s="210"/>
      <c r="L35" s="207"/>
      <c r="M35" s="197"/>
      <c r="N35" s="197"/>
      <c r="O35" s="197"/>
      <c r="P35" s="197"/>
      <c r="Q35" s="197"/>
      <c r="R35" s="197"/>
    </row>
    <row r="36" spans="1:18" s="198" customFormat="1" ht="39.75" hidden="1" customHeight="1" thickBot="1" x14ac:dyDescent="0.25">
      <c r="A36" s="197"/>
      <c r="B36" s="212"/>
      <c r="C36" s="557" t="s">
        <v>30</v>
      </c>
      <c r="D36" s="557"/>
      <c r="E36" s="557"/>
      <c r="F36" s="557"/>
      <c r="G36" s="557"/>
      <c r="H36" s="557"/>
      <c r="I36" s="557"/>
      <c r="J36" s="558"/>
      <c r="K36" s="213"/>
      <c r="L36" s="207"/>
      <c r="M36" s="197"/>
      <c r="N36" s="197"/>
      <c r="O36" s="197"/>
      <c r="P36" s="197"/>
      <c r="Q36" s="197"/>
      <c r="R36" s="197"/>
    </row>
    <row r="37" spans="1:18" x14ac:dyDescent="0.25">
      <c r="B37" s="186"/>
      <c r="C37" s="187"/>
      <c r="D37" s="187"/>
      <c r="E37" s="187"/>
      <c r="F37" s="187"/>
      <c r="G37" s="187"/>
      <c r="H37" s="187"/>
      <c r="I37" s="187"/>
      <c r="J37" s="187"/>
      <c r="K37" s="187"/>
      <c r="L37" s="188"/>
    </row>
    <row r="38" spans="1:18" x14ac:dyDescent="0.25">
      <c r="B38" s="186"/>
      <c r="C38" s="187"/>
      <c r="D38" s="187"/>
      <c r="E38" s="187"/>
      <c r="F38" s="187"/>
      <c r="G38" s="187"/>
      <c r="H38" s="187"/>
      <c r="I38" s="187"/>
      <c r="J38" s="187"/>
      <c r="K38" s="187"/>
      <c r="L38" s="188"/>
    </row>
    <row r="39" spans="1:18" ht="19.5" customHeight="1" x14ac:dyDescent="0.25">
      <c r="B39" s="186"/>
      <c r="C39" s="187"/>
      <c r="D39" s="187"/>
      <c r="E39" s="187"/>
      <c r="F39" s="187"/>
      <c r="G39" s="187"/>
      <c r="H39" s="187"/>
      <c r="I39" s="187"/>
      <c r="J39" s="187"/>
      <c r="K39" s="187"/>
      <c r="L39" s="188"/>
    </row>
    <row r="40" spans="1:18" ht="60.75" customHeight="1" x14ac:dyDescent="0.25">
      <c r="B40" s="544" t="s">
        <v>456</v>
      </c>
      <c r="C40" s="545"/>
      <c r="D40" s="545"/>
      <c r="E40" s="545"/>
      <c r="F40" s="545"/>
      <c r="G40" s="545"/>
      <c r="H40" s="545"/>
      <c r="I40" s="545"/>
      <c r="J40" s="545"/>
      <c r="K40" s="545"/>
      <c r="L40" s="546"/>
    </row>
    <row r="41" spans="1:18" ht="76.5" customHeight="1" thickBot="1" x14ac:dyDescent="0.3">
      <c r="B41" s="547" t="s">
        <v>424</v>
      </c>
      <c r="C41" s="548"/>
      <c r="D41" s="548"/>
      <c r="E41" s="548"/>
      <c r="F41" s="548"/>
      <c r="G41" s="548"/>
      <c r="H41" s="548"/>
      <c r="I41" s="548"/>
      <c r="J41" s="548"/>
      <c r="K41" s="548"/>
      <c r="L41" s="549"/>
    </row>
    <row r="42" spans="1:18" ht="18.75" thickTop="1" x14ac:dyDescent="0.25">
      <c r="B42" s="214"/>
      <c r="C42" s="214"/>
      <c r="D42" s="214"/>
      <c r="E42" s="214"/>
      <c r="F42" s="214"/>
      <c r="G42" s="214"/>
      <c r="H42" s="214"/>
      <c r="I42"/>
      <c r="J42" s="214"/>
      <c r="K42" s="214"/>
      <c r="L42" s="214"/>
    </row>
    <row r="43" spans="1:18" x14ac:dyDescent="0.25">
      <c r="B43" s="214"/>
      <c r="C43" s="214"/>
      <c r="D43" s="214"/>
      <c r="E43" s="214"/>
      <c r="F43" s="214"/>
      <c r="G43" s="214"/>
      <c r="H43" s="214"/>
      <c r="I43" s="214"/>
      <c r="J43" s="214"/>
      <c r="K43" s="214"/>
      <c r="L43" s="214"/>
    </row>
    <row r="44" spans="1:18" x14ac:dyDescent="0.25">
      <c r="B44" s="214"/>
      <c r="C44" s="214"/>
      <c r="D44" s="214"/>
      <c r="E44" s="214"/>
      <c r="F44" s="214"/>
      <c r="G44" s="214"/>
      <c r="H44" s="214"/>
      <c r="I44" s="214"/>
      <c r="J44" s="214"/>
      <c r="K44" s="214"/>
      <c r="L44" s="214"/>
    </row>
    <row r="45" spans="1:18" x14ac:dyDescent="0.25">
      <c r="B45" s="167"/>
      <c r="C45" s="167"/>
      <c r="D45" s="167"/>
      <c r="E45" s="167"/>
      <c r="F45" s="167"/>
      <c r="G45" s="167"/>
      <c r="H45" s="167"/>
      <c r="I45" s="167"/>
      <c r="J45" s="167"/>
      <c r="K45" s="167"/>
      <c r="L45" s="167"/>
    </row>
    <row r="46" spans="1:18" x14ac:dyDescent="0.25">
      <c r="B46" s="167"/>
      <c r="C46" s="167"/>
      <c r="D46" s="167"/>
      <c r="E46" s="167"/>
      <c r="F46" s="167"/>
      <c r="G46" s="167"/>
      <c r="H46" s="167"/>
      <c r="I46" s="167"/>
      <c r="J46" s="167"/>
      <c r="K46" s="167"/>
      <c r="L46" s="167"/>
    </row>
    <row r="47" spans="1:18" x14ac:dyDescent="0.25">
      <c r="B47" s="167"/>
      <c r="C47" s="167"/>
      <c r="D47" s="167"/>
      <c r="E47" s="167"/>
      <c r="F47" s="167"/>
      <c r="G47" s="167"/>
      <c r="H47" s="167"/>
      <c r="I47" s="167"/>
      <c r="J47" s="167"/>
      <c r="K47" s="167"/>
      <c r="L47" s="167"/>
    </row>
    <row r="48" spans="1:18" x14ac:dyDescent="0.25">
      <c r="B48" s="167"/>
      <c r="C48" s="167"/>
      <c r="D48" s="167"/>
      <c r="E48" s="167"/>
      <c r="F48" s="167"/>
      <c r="G48" s="167"/>
      <c r="H48" s="167"/>
      <c r="I48" s="167"/>
      <c r="J48" s="167"/>
      <c r="K48" s="167"/>
      <c r="L48" s="167"/>
    </row>
    <row r="49" spans="2:12" x14ac:dyDescent="0.25">
      <c r="B49" s="167"/>
      <c r="C49" s="167"/>
      <c r="D49" s="167"/>
      <c r="E49" s="167"/>
      <c r="F49" s="167"/>
      <c r="G49" s="167"/>
      <c r="H49" s="167"/>
      <c r="I49" s="167"/>
      <c r="J49" s="167"/>
      <c r="K49" s="167"/>
      <c r="L49" s="167"/>
    </row>
    <row r="50" spans="2:12" x14ac:dyDescent="0.25">
      <c r="B50" s="167"/>
      <c r="C50" s="167"/>
      <c r="D50" s="167"/>
      <c r="E50" s="167"/>
      <c r="F50" s="167"/>
      <c r="G50" s="167"/>
      <c r="H50" s="167"/>
      <c r="I50" s="167"/>
      <c r="J50" s="167"/>
      <c r="K50" s="167"/>
      <c r="L50" s="167"/>
    </row>
    <row r="51" spans="2:12" x14ac:dyDescent="0.25">
      <c r="B51" s="167"/>
      <c r="C51" s="167"/>
      <c r="D51" s="167"/>
      <c r="E51" s="167"/>
      <c r="F51" s="167"/>
      <c r="G51" s="167"/>
      <c r="H51" s="167"/>
      <c r="I51" s="167"/>
      <c r="J51" s="167"/>
      <c r="K51" s="167"/>
      <c r="L51" s="167"/>
    </row>
    <row r="52" spans="2:12" x14ac:dyDescent="0.25">
      <c r="B52" s="167"/>
      <c r="C52" s="167"/>
      <c r="D52" s="167"/>
      <c r="E52" s="167"/>
      <c r="F52" s="167"/>
      <c r="G52" s="167"/>
      <c r="H52" s="167"/>
      <c r="I52" s="167"/>
      <c r="J52" s="167"/>
      <c r="K52" s="167"/>
      <c r="L52" s="167"/>
    </row>
    <row r="53" spans="2:12" x14ac:dyDescent="0.25">
      <c r="B53" s="167"/>
      <c r="C53" s="167"/>
      <c r="D53" s="167"/>
      <c r="E53" s="167"/>
      <c r="F53" s="167"/>
      <c r="G53" s="167"/>
      <c r="H53" s="167"/>
      <c r="I53" s="167"/>
      <c r="J53" s="167"/>
      <c r="K53" s="167"/>
      <c r="L53" s="167"/>
    </row>
    <row r="54" spans="2:12" x14ac:dyDescent="0.25">
      <c r="B54" s="167"/>
      <c r="C54" s="167"/>
      <c r="D54" s="167"/>
      <c r="E54" s="167"/>
      <c r="F54" s="167"/>
      <c r="G54" s="167"/>
      <c r="H54" s="167"/>
      <c r="I54" s="167"/>
      <c r="J54" s="167"/>
      <c r="K54" s="167"/>
      <c r="L54" s="167"/>
    </row>
    <row r="55" spans="2:12" x14ac:dyDescent="0.25">
      <c r="B55" s="167"/>
      <c r="C55" s="167"/>
      <c r="D55" s="167"/>
      <c r="E55" s="167"/>
      <c r="F55" s="167"/>
      <c r="G55" s="167"/>
      <c r="H55" s="167"/>
      <c r="I55" s="167"/>
      <c r="J55" s="167"/>
      <c r="K55" s="167"/>
      <c r="L55" s="167"/>
    </row>
    <row r="56" spans="2:12" x14ac:dyDescent="0.25">
      <c r="B56" s="167"/>
      <c r="C56" s="167"/>
      <c r="D56" s="167"/>
      <c r="E56" s="167"/>
      <c r="F56" s="167"/>
      <c r="G56" s="167"/>
      <c r="H56" s="167"/>
      <c r="I56" s="167"/>
      <c r="J56" s="167"/>
      <c r="K56" s="167"/>
      <c r="L56" s="167"/>
    </row>
    <row r="57" spans="2:12" x14ac:dyDescent="0.25">
      <c r="B57" s="167"/>
      <c r="C57" s="167"/>
      <c r="D57" s="167"/>
      <c r="E57" s="167"/>
      <c r="F57" s="167"/>
      <c r="G57" s="167"/>
      <c r="H57" s="167"/>
      <c r="I57" s="167"/>
      <c r="J57" s="167"/>
      <c r="K57" s="167"/>
      <c r="L57" s="167"/>
    </row>
    <row r="58" spans="2:12" x14ac:dyDescent="0.25">
      <c r="B58" s="167"/>
      <c r="C58" s="167"/>
      <c r="D58" s="167"/>
      <c r="E58" s="167"/>
      <c r="F58" s="167"/>
      <c r="G58" s="167"/>
      <c r="H58" s="167"/>
      <c r="I58" s="167"/>
      <c r="J58" s="167"/>
      <c r="K58" s="167"/>
      <c r="L58" s="167"/>
    </row>
    <row r="59" spans="2:12" x14ac:dyDescent="0.25">
      <c r="B59" s="167"/>
      <c r="C59" s="167"/>
      <c r="D59" s="167"/>
      <c r="E59" s="167"/>
      <c r="F59" s="167"/>
      <c r="G59" s="167"/>
      <c r="H59" s="167"/>
      <c r="I59" s="167"/>
      <c r="J59" s="167"/>
      <c r="K59" s="167"/>
      <c r="L59" s="167"/>
    </row>
    <row r="60" spans="2:12" x14ac:dyDescent="0.25">
      <c r="B60" s="167"/>
      <c r="C60" s="167"/>
      <c r="D60" s="167"/>
      <c r="E60" s="167"/>
      <c r="F60" s="167"/>
      <c r="G60" s="167"/>
      <c r="H60" s="167"/>
      <c r="I60" s="167"/>
      <c r="J60" s="167"/>
      <c r="K60" s="167"/>
      <c r="L60" s="167"/>
    </row>
    <row r="61" spans="2:12" x14ac:dyDescent="0.25">
      <c r="B61" s="167"/>
      <c r="C61" s="167"/>
      <c r="D61" s="167"/>
      <c r="E61" s="167"/>
      <c r="F61" s="167"/>
      <c r="G61" s="167"/>
      <c r="H61" s="167"/>
      <c r="I61" s="167"/>
      <c r="J61" s="167"/>
      <c r="K61" s="167"/>
      <c r="L61" s="167"/>
    </row>
    <row r="62" spans="2:12" x14ac:dyDescent="0.25">
      <c r="B62" s="167"/>
      <c r="C62" s="167"/>
      <c r="D62" s="167"/>
      <c r="E62" s="167"/>
      <c r="F62" s="167"/>
      <c r="G62" s="167"/>
      <c r="H62" s="167"/>
      <c r="I62" s="167"/>
      <c r="J62" s="167"/>
      <c r="K62" s="167"/>
      <c r="L62" s="167"/>
    </row>
    <row r="63" spans="2:12" x14ac:dyDescent="0.25">
      <c r="B63" s="167"/>
      <c r="C63" s="167"/>
      <c r="D63" s="167"/>
      <c r="E63" s="167"/>
      <c r="F63" s="167"/>
      <c r="G63" s="167"/>
      <c r="H63" s="167"/>
      <c r="I63" s="167"/>
      <c r="J63" s="167"/>
      <c r="K63" s="167"/>
      <c r="L63" s="167"/>
    </row>
    <row r="64" spans="2:12" x14ac:dyDescent="0.25">
      <c r="B64" s="167"/>
      <c r="C64" s="167"/>
      <c r="D64" s="167"/>
      <c r="E64" s="167"/>
      <c r="F64" s="167"/>
      <c r="G64" s="167"/>
      <c r="H64" s="167"/>
      <c r="I64" s="167"/>
      <c r="J64" s="167"/>
      <c r="K64" s="167"/>
      <c r="L64" s="167"/>
    </row>
    <row r="65" spans="2:12" x14ac:dyDescent="0.25">
      <c r="B65" s="167"/>
      <c r="C65" s="167"/>
      <c r="D65" s="167"/>
      <c r="E65" s="167"/>
      <c r="F65" s="167"/>
      <c r="G65" s="167"/>
      <c r="H65" s="167"/>
      <c r="I65" s="167"/>
      <c r="J65" s="167"/>
      <c r="K65" s="167"/>
      <c r="L65" s="167"/>
    </row>
    <row r="66" spans="2:12" x14ac:dyDescent="0.25">
      <c r="B66" s="167"/>
      <c r="C66" s="167"/>
      <c r="D66" s="167"/>
      <c r="E66" s="167"/>
      <c r="F66" s="167"/>
      <c r="G66" s="167"/>
      <c r="H66" s="167"/>
      <c r="I66" s="167"/>
      <c r="J66" s="167"/>
      <c r="K66" s="167"/>
      <c r="L66" s="167"/>
    </row>
    <row r="67" spans="2:12" x14ac:dyDescent="0.25">
      <c r="B67" s="167"/>
      <c r="C67" s="167"/>
      <c r="D67" s="167"/>
      <c r="E67" s="167"/>
      <c r="F67" s="167"/>
      <c r="G67" s="167"/>
      <c r="H67" s="167"/>
      <c r="I67" s="167"/>
      <c r="J67" s="167"/>
      <c r="K67" s="167"/>
      <c r="L67" s="167"/>
    </row>
    <row r="68" spans="2:12" x14ac:dyDescent="0.25">
      <c r="B68" s="167"/>
      <c r="C68" s="167"/>
      <c r="D68" s="167"/>
      <c r="E68" s="167"/>
      <c r="F68" s="167"/>
      <c r="G68" s="167"/>
      <c r="H68" s="167"/>
      <c r="I68" s="167"/>
      <c r="J68" s="167"/>
      <c r="K68" s="167"/>
      <c r="L68" s="167"/>
    </row>
    <row r="69" spans="2:12" x14ac:dyDescent="0.25">
      <c r="B69" s="167"/>
      <c r="C69" s="167"/>
      <c r="D69" s="167"/>
      <c r="E69" s="167"/>
      <c r="F69" s="167"/>
      <c r="G69" s="167"/>
      <c r="H69" s="167"/>
      <c r="I69" s="167"/>
      <c r="J69" s="167"/>
      <c r="K69" s="167"/>
      <c r="L69" s="167"/>
    </row>
    <row r="70" spans="2:12" x14ac:dyDescent="0.25">
      <c r="B70" s="167"/>
      <c r="C70" s="167"/>
      <c r="D70" s="167"/>
      <c r="E70" s="167"/>
      <c r="F70" s="167"/>
      <c r="G70" s="167"/>
      <c r="H70" s="167"/>
      <c r="I70" s="167"/>
      <c r="J70" s="167"/>
      <c r="K70" s="167"/>
      <c r="L70" s="167"/>
    </row>
    <row r="71" spans="2:12" x14ac:dyDescent="0.25">
      <c r="B71" s="167"/>
      <c r="C71" s="167"/>
      <c r="D71" s="167"/>
      <c r="E71" s="167"/>
      <c r="F71" s="167"/>
      <c r="G71" s="167"/>
      <c r="H71" s="167"/>
      <c r="I71" s="167"/>
      <c r="J71" s="167"/>
      <c r="K71" s="167"/>
      <c r="L71" s="167"/>
    </row>
    <row r="72" spans="2:12" x14ac:dyDescent="0.25">
      <c r="B72" s="167"/>
      <c r="C72" s="167"/>
      <c r="D72" s="167"/>
      <c r="E72" s="167"/>
      <c r="F72" s="167"/>
      <c r="G72" s="167"/>
      <c r="H72" s="167"/>
      <c r="I72" s="167"/>
      <c r="J72" s="167"/>
      <c r="K72" s="167"/>
      <c r="L72" s="167"/>
    </row>
  </sheetData>
  <sheetProtection algorithmName="SHA-512" hashValue="dGA8QHT1JuLT5XiCZ4EzlF3cKyomNzN19rrdVK+3Oj/8HdK8wd12CLo6dUqdJQJ5sCsxbzbeeLd+8dXpZyCJAw==" saltValue="EpMwGD00JXYD2T8fOXwI8w==" spinCount="100000" sheet="1" objects="1" scenarios="1"/>
  <mergeCells count="37">
    <mergeCell ref="B40:L40"/>
    <mergeCell ref="B41:L41"/>
    <mergeCell ref="E8:I8"/>
    <mergeCell ref="B19:C19"/>
    <mergeCell ref="B20:C20"/>
    <mergeCell ref="B11:C11"/>
    <mergeCell ref="B12:C12"/>
    <mergeCell ref="B13:C13"/>
    <mergeCell ref="B14:C14"/>
    <mergeCell ref="B16:C16"/>
    <mergeCell ref="B17:C17"/>
    <mergeCell ref="B15:C15"/>
    <mergeCell ref="D19:L19"/>
    <mergeCell ref="C34:J34"/>
    <mergeCell ref="C35:J35"/>
    <mergeCell ref="C36:J36"/>
    <mergeCell ref="C27:J27"/>
    <mergeCell ref="C28:J28"/>
    <mergeCell ref="C33:J33"/>
    <mergeCell ref="C30:J30"/>
    <mergeCell ref="C31:J31"/>
    <mergeCell ref="B10:L10"/>
    <mergeCell ref="D17:L17"/>
    <mergeCell ref="D18:L18"/>
    <mergeCell ref="C32:J32"/>
    <mergeCell ref="D20:L20"/>
    <mergeCell ref="C29:J29"/>
    <mergeCell ref="C24:J24"/>
    <mergeCell ref="C25:J25"/>
    <mergeCell ref="D16:L16"/>
    <mergeCell ref="D11:L11"/>
    <mergeCell ref="C26:J26"/>
    <mergeCell ref="B18:C18"/>
    <mergeCell ref="D12:L12"/>
    <mergeCell ref="D13:L13"/>
    <mergeCell ref="D15:L15"/>
    <mergeCell ref="D14:L14"/>
  </mergeCells>
  <phoneticPr fontId="0" type="noConversion"/>
  <dataValidations count="1">
    <dataValidation type="textLength" allowBlank="1" showInputMessage="1" showErrorMessage="1" errorTitle="RUC ERRONEO" error="EL RUC ES DE 11 DIGITOS" sqref="D11:L11" xr:uid="{00000000-0002-0000-0000-000000000000}">
      <formula1>11</formula1>
      <formula2>11</formula2>
    </dataValidation>
  </dataValidations>
  <hyperlinks>
    <hyperlink ref="B24" location="'2.a'!B4" display="011" xr:uid="{00000000-0004-0000-0000-000000000000}"/>
    <hyperlink ref="B26" location="'3'!B4" display="Ver" xr:uid="{00000000-0004-0000-0000-000001000000}"/>
    <hyperlink ref="B35" location="'7'!B4" display="Ver" xr:uid="{00000000-0004-0000-0000-000002000000}"/>
    <hyperlink ref="B27" location="'4'!B11" display="Ver" xr:uid="{00000000-0004-0000-0000-000003000000}"/>
    <hyperlink ref="B28" location="'5'!B4" display="Ver" xr:uid="{00000000-0004-0000-0000-000004000000}"/>
    <hyperlink ref="B29" location="'6'!B4" display="Ver" xr:uid="{00000000-0004-0000-0000-000005000000}"/>
    <hyperlink ref="B32" location="'5'!B31" display="Ver" xr:uid="{00000000-0004-0000-0000-000006000000}"/>
    <hyperlink ref="B30" location="'6'!A21" display="Ver" xr:uid="{00000000-0004-0000-0000-000007000000}"/>
    <hyperlink ref="B25" location="'2.b'!B14" display="Ver" xr:uid="{00000000-0004-0000-0000-000008000000}"/>
    <hyperlink ref="B31" location="'6'!B33" display="Ver" xr:uid="{00000000-0004-0000-0000-000009000000}"/>
    <hyperlink ref="B40:F40" r:id="rId1" display="PARA VER EL MARCO LEGAL HAGA &quot;CLICK&quot; AQUÍ" xr:uid="{00000000-0004-0000-0000-00000A000000}"/>
  </hyperlinks>
  <printOptions horizontalCentered="1" verticalCentered="1"/>
  <pageMargins left="0.35433070866141736" right="0.19685039370078741" top="0.51" bottom="0.37" header="0" footer="0"/>
  <pageSetup paperSize="9" scale="53" orientation="landscape" r:id="rId2"/>
  <headerFooter alignWithMargins="0">
    <oddFooter>&amp;L&amp;18&amp;A&amp;C&amp;18&amp;D    &amp;T&amp;R&amp;18&amp;F</oddFooter>
  </headerFooter>
  <drawing r:id="rId3"/>
  <legacyDrawing r:id="rId4"/>
  <controls>
    <mc:AlternateContent xmlns:mc="http://schemas.openxmlformats.org/markup-compatibility/2006">
      <mc:Choice Requires="x14">
        <control shapeId="1056" r:id="rId5" name="ComboBox10">
          <controlPr print="0" autoLine="0" autoPict="0" listFillRange="TCambio!#REF!" r:id="rId6">
            <anchor moveWithCells="1" sizeWithCells="1">
              <from>
                <xdr:col>10</xdr:col>
                <xdr:colOff>38100</xdr:colOff>
                <xdr:row>22</xdr:row>
                <xdr:rowOff>0</xdr:rowOff>
              </from>
              <to>
                <xdr:col>10</xdr:col>
                <xdr:colOff>1447800</xdr:colOff>
                <xdr:row>22</xdr:row>
                <xdr:rowOff>0</xdr:rowOff>
              </to>
            </anchor>
          </controlPr>
        </control>
      </mc:Choice>
      <mc:Fallback>
        <control shapeId="1056" r:id="rId5" name="ComboBox10"/>
      </mc:Fallback>
    </mc:AlternateContent>
    <mc:AlternateContent xmlns:mc="http://schemas.openxmlformats.org/markup-compatibility/2006">
      <mc:Choice Requires="x14">
        <control shapeId="1055" r:id="rId7" name="ComboBox9">
          <controlPr print="0" autoLine="0" autoPict="0" listFillRange="TCambio!#REF!" r:id="rId8">
            <anchor moveWithCells="1" sizeWithCells="1">
              <from>
                <xdr:col>10</xdr:col>
                <xdr:colOff>66675</xdr:colOff>
                <xdr:row>22</xdr:row>
                <xdr:rowOff>0</xdr:rowOff>
              </from>
              <to>
                <xdr:col>10</xdr:col>
                <xdr:colOff>1476375</xdr:colOff>
                <xdr:row>22</xdr:row>
                <xdr:rowOff>0</xdr:rowOff>
              </to>
            </anchor>
          </controlPr>
        </control>
      </mc:Choice>
      <mc:Fallback>
        <control shapeId="1055" r:id="rId7" name="ComboBox9"/>
      </mc:Fallback>
    </mc:AlternateContent>
    <mc:AlternateContent xmlns:mc="http://schemas.openxmlformats.org/markup-compatibility/2006">
      <mc:Choice Requires="x14">
        <control shapeId="1054" r:id="rId9" name="ComboBox8">
          <controlPr print="0" autoLine="0" autoPict="0" listFillRange="TCambio!#REF!" r:id="rId10">
            <anchor moveWithCells="1" sizeWithCells="1">
              <from>
                <xdr:col>10</xdr:col>
                <xdr:colOff>66675</xdr:colOff>
                <xdr:row>22</xdr:row>
                <xdr:rowOff>0</xdr:rowOff>
              </from>
              <to>
                <xdr:col>10</xdr:col>
                <xdr:colOff>1476375</xdr:colOff>
                <xdr:row>22</xdr:row>
                <xdr:rowOff>0</xdr:rowOff>
              </to>
            </anchor>
          </controlPr>
        </control>
      </mc:Choice>
      <mc:Fallback>
        <control shapeId="1054" r:id="rId9" name="ComboBox8"/>
      </mc:Fallback>
    </mc:AlternateContent>
    <mc:AlternateContent xmlns:mc="http://schemas.openxmlformats.org/markup-compatibility/2006">
      <mc:Choice Requires="x14">
        <control shapeId="1053" r:id="rId11" name="ComboBox7">
          <controlPr print="0" autoLine="0" autoPict="0" listFillRange="TCambio!#REF!" r:id="rId12">
            <anchor moveWithCells="1" sizeWithCells="1">
              <from>
                <xdr:col>10</xdr:col>
                <xdr:colOff>66675</xdr:colOff>
                <xdr:row>22</xdr:row>
                <xdr:rowOff>0</xdr:rowOff>
              </from>
              <to>
                <xdr:col>10</xdr:col>
                <xdr:colOff>1476375</xdr:colOff>
                <xdr:row>22</xdr:row>
                <xdr:rowOff>0</xdr:rowOff>
              </to>
            </anchor>
          </controlPr>
        </control>
      </mc:Choice>
      <mc:Fallback>
        <control shapeId="1053" r:id="rId11" name="ComboBox7"/>
      </mc:Fallback>
    </mc:AlternateContent>
    <mc:AlternateContent xmlns:mc="http://schemas.openxmlformats.org/markup-compatibility/2006">
      <mc:Choice Requires="x14">
        <control shapeId="1052" r:id="rId13" name="ComboBox6">
          <controlPr print="0" autoLine="0" autoPict="0" listFillRange="TCambio!#REF!" r:id="rId14">
            <anchor moveWithCells="1" sizeWithCells="1">
              <from>
                <xdr:col>10</xdr:col>
                <xdr:colOff>66675</xdr:colOff>
                <xdr:row>22</xdr:row>
                <xdr:rowOff>0</xdr:rowOff>
              </from>
              <to>
                <xdr:col>10</xdr:col>
                <xdr:colOff>1476375</xdr:colOff>
                <xdr:row>22</xdr:row>
                <xdr:rowOff>0</xdr:rowOff>
              </to>
            </anchor>
          </controlPr>
        </control>
      </mc:Choice>
      <mc:Fallback>
        <control shapeId="1052" r:id="rId13" name="ComboBox6"/>
      </mc:Fallback>
    </mc:AlternateContent>
    <mc:AlternateContent xmlns:mc="http://schemas.openxmlformats.org/markup-compatibility/2006">
      <mc:Choice Requires="x14">
        <control shapeId="1051" r:id="rId15" name="ComboBox5">
          <controlPr print="0" autoLine="0" autoPict="0" listFillRange="TCambio!#REF!" r:id="rId16">
            <anchor moveWithCells="1" sizeWithCells="1">
              <from>
                <xdr:col>10</xdr:col>
                <xdr:colOff>66675</xdr:colOff>
                <xdr:row>22</xdr:row>
                <xdr:rowOff>0</xdr:rowOff>
              </from>
              <to>
                <xdr:col>10</xdr:col>
                <xdr:colOff>1476375</xdr:colOff>
                <xdr:row>22</xdr:row>
                <xdr:rowOff>0</xdr:rowOff>
              </to>
            </anchor>
          </controlPr>
        </control>
      </mc:Choice>
      <mc:Fallback>
        <control shapeId="1051" r:id="rId15" name="ComboBox5"/>
      </mc:Fallback>
    </mc:AlternateContent>
    <mc:AlternateContent xmlns:mc="http://schemas.openxmlformats.org/markup-compatibility/2006">
      <mc:Choice Requires="x14">
        <control shapeId="1050" r:id="rId17" name="ComboBox4">
          <controlPr print="0" autoLine="0" autoPict="0" listFillRange="TCambio!#REF!" r:id="rId18">
            <anchor moveWithCells="1" sizeWithCells="1">
              <from>
                <xdr:col>10</xdr:col>
                <xdr:colOff>66675</xdr:colOff>
                <xdr:row>22</xdr:row>
                <xdr:rowOff>0</xdr:rowOff>
              </from>
              <to>
                <xdr:col>10</xdr:col>
                <xdr:colOff>1476375</xdr:colOff>
                <xdr:row>22</xdr:row>
                <xdr:rowOff>0</xdr:rowOff>
              </to>
            </anchor>
          </controlPr>
        </control>
      </mc:Choice>
      <mc:Fallback>
        <control shapeId="1050" r:id="rId17" name="ComboBox4"/>
      </mc:Fallback>
    </mc:AlternateContent>
    <mc:AlternateContent xmlns:mc="http://schemas.openxmlformats.org/markup-compatibility/2006">
      <mc:Choice Requires="x14">
        <control shapeId="1049" r:id="rId19" name="ComboBox3">
          <controlPr print="0" autoLine="0" autoPict="0" listFillRange="TCambio!#REF!" r:id="rId20">
            <anchor moveWithCells="1" sizeWithCells="1">
              <from>
                <xdr:col>10</xdr:col>
                <xdr:colOff>66675</xdr:colOff>
                <xdr:row>22</xdr:row>
                <xdr:rowOff>0</xdr:rowOff>
              </from>
              <to>
                <xdr:col>10</xdr:col>
                <xdr:colOff>1476375</xdr:colOff>
                <xdr:row>22</xdr:row>
                <xdr:rowOff>0</xdr:rowOff>
              </to>
            </anchor>
          </controlPr>
        </control>
      </mc:Choice>
      <mc:Fallback>
        <control shapeId="1049" r:id="rId19" name="ComboBox3"/>
      </mc:Fallback>
    </mc:AlternateContent>
    <mc:AlternateContent xmlns:mc="http://schemas.openxmlformats.org/markup-compatibility/2006">
      <mc:Choice Requires="x14">
        <control shapeId="1048" r:id="rId21" name="ComboBox2">
          <controlPr print="0" autoLine="0" autoPict="0" listFillRange="TCambio!#REF!" r:id="rId22">
            <anchor moveWithCells="1" sizeWithCells="1">
              <from>
                <xdr:col>10</xdr:col>
                <xdr:colOff>66675</xdr:colOff>
                <xdr:row>22</xdr:row>
                <xdr:rowOff>0</xdr:rowOff>
              </from>
              <to>
                <xdr:col>10</xdr:col>
                <xdr:colOff>1476375</xdr:colOff>
                <xdr:row>22</xdr:row>
                <xdr:rowOff>0</xdr:rowOff>
              </to>
            </anchor>
          </controlPr>
        </control>
      </mc:Choice>
      <mc:Fallback>
        <control shapeId="1048" r:id="rId21" name="ComboBox2"/>
      </mc:Fallback>
    </mc:AlternateContent>
    <mc:AlternateContent xmlns:mc="http://schemas.openxmlformats.org/markup-compatibility/2006">
      <mc:Choice Requires="x14">
        <control shapeId="1047" r:id="rId23" name="ComboBox1">
          <controlPr locked="0" print="0" autoLine="0" autoPict="0" listFillRange="TCambio!#REF!" r:id="rId24">
            <anchor moveWithCells="1" sizeWithCells="1">
              <from>
                <xdr:col>10</xdr:col>
                <xdr:colOff>66675</xdr:colOff>
                <xdr:row>22</xdr:row>
                <xdr:rowOff>0</xdr:rowOff>
              </from>
              <to>
                <xdr:col>10</xdr:col>
                <xdr:colOff>1476375</xdr:colOff>
                <xdr:row>22</xdr:row>
                <xdr:rowOff>0</xdr:rowOff>
              </to>
            </anchor>
          </controlPr>
        </control>
      </mc:Choice>
      <mc:Fallback>
        <control shapeId="1047" r:id="rId23" name="ComboBox1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49">
    <tabColor rgb="FFFF0000"/>
    <pageSetUpPr fitToPage="1"/>
  </sheetPr>
  <dimension ref="A1:V55"/>
  <sheetViews>
    <sheetView topLeftCell="E1" zoomScale="80" zoomScaleNormal="80" workbookViewId="0">
      <selection activeCell="I11" sqref="I11"/>
    </sheetView>
  </sheetViews>
  <sheetFormatPr baseColWidth="10" defaultColWidth="11.42578125" defaultRowHeight="12.75" x14ac:dyDescent="0.2"/>
  <cols>
    <col min="1" max="1" width="12.7109375" hidden="1" customWidth="1"/>
    <col min="2" max="2" width="15" style="62" hidden="1" customWidth="1"/>
    <col min="3" max="3" width="15.7109375" style="62" hidden="1" customWidth="1"/>
    <col min="4" max="4" width="20.28515625" style="62" hidden="1" customWidth="1"/>
    <col min="5" max="5" width="7.5703125" style="62" customWidth="1"/>
    <col min="6" max="6" width="18.28515625" style="11" customWidth="1"/>
    <col min="7" max="7" width="61.42578125" customWidth="1"/>
    <col min="8" max="9" width="20.7109375" customWidth="1"/>
    <col min="10" max="22" width="11.42578125" style="37"/>
  </cols>
  <sheetData>
    <row r="1" spans="1:9" ht="20.25" x14ac:dyDescent="0.2">
      <c r="F1" s="113" t="s">
        <v>442</v>
      </c>
      <c r="G1" s="114"/>
      <c r="H1" s="115" t="s">
        <v>443</v>
      </c>
      <c r="I1" s="115" t="s">
        <v>444</v>
      </c>
    </row>
    <row r="2" spans="1:9" ht="10.5" customHeight="1" x14ac:dyDescent="0.65">
      <c r="F2" s="71"/>
      <c r="G2" s="72"/>
      <c r="H2" s="72"/>
      <c r="I2" s="73"/>
    </row>
    <row r="3" spans="1:9" ht="15" customHeight="1" x14ac:dyDescent="0.7">
      <c r="F3" s="76"/>
      <c r="G3" s="77"/>
      <c r="H3" s="77"/>
      <c r="I3" s="77"/>
    </row>
    <row r="4" spans="1:9" ht="35.25" customHeight="1" x14ac:dyDescent="0.9">
      <c r="D4" s="63"/>
      <c r="F4" s="70" t="s">
        <v>534</v>
      </c>
      <c r="G4" s="116"/>
      <c r="H4" s="116"/>
      <c r="I4" s="116"/>
    </row>
    <row r="5" spans="1:9" ht="15" customHeight="1" x14ac:dyDescent="0.9">
      <c r="C5" s="37"/>
      <c r="D5" s="63"/>
      <c r="F5" s="74"/>
      <c r="G5" s="75"/>
      <c r="H5" s="75"/>
      <c r="I5" s="75"/>
    </row>
    <row r="6" spans="1:9" s="37" customFormat="1" ht="30" thickBot="1" x14ac:dyDescent="0.75">
      <c r="B6" s="62"/>
      <c r="C6" s="65" t="str">
        <f ca="1">RIGHT(CELL("nombrearchivo",B2),LEN(CELL("nombrearchivo",B2))-SEARCH("]",CELL("nombrearchivo",B2)))</f>
        <v>Panorama B.</v>
      </c>
      <c r="E6" s="62"/>
      <c r="F6" s="69" t="s">
        <v>422</v>
      </c>
      <c r="G6" s="117"/>
      <c r="H6" s="118"/>
      <c r="I6" s="118"/>
    </row>
    <row r="7" spans="1:9" s="37" customFormat="1" ht="24" customHeight="1" thickTop="1" x14ac:dyDescent="0.2">
      <c r="B7" s="62"/>
      <c r="C7" s="559" t="str">
        <f ca="1">RIGHT(CELL("nombrearchivo",B2),LEN(CELL("nombrearchivo",B2))-SEARCH("]",CELL("nombrearchivo",B2)))</f>
        <v>Panorama B.</v>
      </c>
      <c r="D7" s="560"/>
      <c r="E7" s="62"/>
      <c r="F7" s="119"/>
      <c r="G7" s="120"/>
      <c r="H7" s="561" t="s">
        <v>473</v>
      </c>
      <c r="I7" s="562"/>
    </row>
    <row r="8" spans="1:9" s="37" customFormat="1" ht="25.5" customHeight="1" thickBot="1" x14ac:dyDescent="0.25">
      <c r="A8" s="121" t="s">
        <v>408</v>
      </c>
      <c r="B8" s="122" t="s">
        <v>409</v>
      </c>
      <c r="C8" s="123" t="s">
        <v>3</v>
      </c>
      <c r="D8" s="124" t="s">
        <v>4</v>
      </c>
      <c r="E8" s="62"/>
      <c r="F8" s="125"/>
      <c r="G8" s="126"/>
      <c r="H8" s="337" t="s">
        <v>535</v>
      </c>
      <c r="I8" s="338" t="s">
        <v>536</v>
      </c>
    </row>
    <row r="9" spans="1:9" s="37" customFormat="1" ht="30.75" customHeight="1" thickTop="1" x14ac:dyDescent="0.2">
      <c r="A9" s="127" t="e">
        <f>+'Tabla VI. Dolares'!A55+1</f>
        <v>#REF!</v>
      </c>
      <c r="B9" s="128" t="s">
        <v>430</v>
      </c>
      <c r="C9" s="129">
        <v>335</v>
      </c>
      <c r="D9" s="130" t="e">
        <f t="shared" ref="D9:D17" si="0">CONCATENATE(A9,B9)</f>
        <v>#REF!</v>
      </c>
      <c r="E9" s="62"/>
      <c r="F9" s="131" t="e">
        <f>+D9</f>
        <v>#REF!</v>
      </c>
      <c r="G9" s="132" t="s">
        <v>17</v>
      </c>
      <c r="H9" s="133">
        <f>+H10+H13</f>
        <v>0</v>
      </c>
      <c r="I9" s="134">
        <f>+I10+I13</f>
        <v>0</v>
      </c>
    </row>
    <row r="10" spans="1:9" s="37" customFormat="1" ht="30.75" customHeight="1" x14ac:dyDescent="0.2">
      <c r="A10" s="127" t="e">
        <f t="shared" ref="A10:A17" si="1">+A9</f>
        <v>#REF!</v>
      </c>
      <c r="B10" s="128" t="s">
        <v>431</v>
      </c>
      <c r="C10" s="135">
        <v>340</v>
      </c>
      <c r="D10" s="136" t="e">
        <f t="shared" si="0"/>
        <v>#REF!</v>
      </c>
      <c r="E10" s="62"/>
      <c r="F10" s="137" t="e">
        <f t="shared" ref="F10:F17" si="2">+D10</f>
        <v>#REF!</v>
      </c>
      <c r="G10" s="155" t="s">
        <v>423</v>
      </c>
      <c r="H10" s="320">
        <f>SUM(H11,H12)</f>
        <v>0</v>
      </c>
      <c r="I10" s="321">
        <f>SUM(I11,I12)</f>
        <v>0</v>
      </c>
    </row>
    <row r="11" spans="1:9" s="37" customFormat="1" ht="30.75" customHeight="1" x14ac:dyDescent="0.2">
      <c r="A11" s="127" t="e">
        <f t="shared" si="1"/>
        <v>#REF!</v>
      </c>
      <c r="B11" s="128" t="s">
        <v>407</v>
      </c>
      <c r="C11" s="138"/>
      <c r="D11" s="136" t="e">
        <f t="shared" si="0"/>
        <v>#REF!</v>
      </c>
      <c r="E11" s="62"/>
      <c r="F11" s="139" t="e">
        <f t="shared" si="2"/>
        <v>#REF!</v>
      </c>
      <c r="G11" s="140" t="s">
        <v>425</v>
      </c>
      <c r="H11" s="95"/>
      <c r="I11" s="96"/>
    </row>
    <row r="12" spans="1:9" s="37" customFormat="1" ht="30.75" customHeight="1" x14ac:dyDescent="0.2">
      <c r="A12" s="127" t="e">
        <f t="shared" si="1"/>
        <v>#REF!</v>
      </c>
      <c r="B12" s="128" t="s">
        <v>410</v>
      </c>
      <c r="C12" s="141"/>
      <c r="D12" s="136" t="e">
        <f t="shared" si="0"/>
        <v>#REF!</v>
      </c>
      <c r="E12" s="62"/>
      <c r="F12" s="142" t="e">
        <f t="shared" si="2"/>
        <v>#REF!</v>
      </c>
      <c r="G12" s="143" t="s">
        <v>426</v>
      </c>
      <c r="H12" s="97"/>
      <c r="I12" s="98"/>
    </row>
    <row r="13" spans="1:9" s="37" customFormat="1" ht="30.75" customHeight="1" x14ac:dyDescent="0.2">
      <c r="A13" s="127" t="e">
        <f t="shared" si="1"/>
        <v>#REF!</v>
      </c>
      <c r="B13" s="128" t="s">
        <v>432</v>
      </c>
      <c r="C13" s="138">
        <v>350</v>
      </c>
      <c r="D13" s="144" t="e">
        <f t="shared" si="0"/>
        <v>#REF!</v>
      </c>
      <c r="E13" s="62"/>
      <c r="F13" s="145" t="e">
        <f t="shared" si="2"/>
        <v>#REF!</v>
      </c>
      <c r="G13" s="146" t="s">
        <v>55</v>
      </c>
      <c r="H13" s="99"/>
      <c r="I13" s="100"/>
    </row>
    <row r="14" spans="1:9" s="37" customFormat="1" ht="30.75" customHeight="1" x14ac:dyDescent="0.2">
      <c r="A14" s="127" t="e">
        <f t="shared" si="1"/>
        <v>#REF!</v>
      </c>
      <c r="B14" s="128" t="s">
        <v>433</v>
      </c>
      <c r="C14" s="147">
        <v>355</v>
      </c>
      <c r="D14" s="148" t="e">
        <f t="shared" si="0"/>
        <v>#REF!</v>
      </c>
      <c r="E14" s="62"/>
      <c r="F14" s="149" t="e">
        <f t="shared" si="2"/>
        <v>#REF!</v>
      </c>
      <c r="G14" s="150" t="s">
        <v>18</v>
      </c>
      <c r="H14" s="151">
        <f>+H15+H16</f>
        <v>0</v>
      </c>
      <c r="I14" s="152">
        <f>+I15+I16</f>
        <v>0</v>
      </c>
    </row>
    <row r="15" spans="1:9" s="37" customFormat="1" ht="30.75" customHeight="1" x14ac:dyDescent="0.2">
      <c r="A15" s="127" t="e">
        <f t="shared" si="1"/>
        <v>#REF!</v>
      </c>
      <c r="B15" s="128" t="s">
        <v>434</v>
      </c>
      <c r="C15" s="153">
        <v>360</v>
      </c>
      <c r="D15" s="154" t="e">
        <f t="shared" si="0"/>
        <v>#REF!</v>
      </c>
      <c r="E15" s="62"/>
      <c r="F15" s="137" t="e">
        <f t="shared" si="2"/>
        <v>#REF!</v>
      </c>
      <c r="G15" s="155" t="s">
        <v>465</v>
      </c>
      <c r="H15" s="333"/>
      <c r="I15" s="334"/>
    </row>
    <row r="16" spans="1:9" s="37" customFormat="1" ht="30.75" customHeight="1" x14ac:dyDescent="0.2">
      <c r="A16" s="127" t="e">
        <f t="shared" si="1"/>
        <v>#REF!</v>
      </c>
      <c r="B16" s="128" t="s">
        <v>435</v>
      </c>
      <c r="C16" s="156">
        <v>370</v>
      </c>
      <c r="D16" s="157" t="e">
        <f t="shared" si="0"/>
        <v>#REF!</v>
      </c>
      <c r="E16" s="62"/>
      <c r="F16" s="142" t="e">
        <f t="shared" si="2"/>
        <v>#REF!</v>
      </c>
      <c r="G16" s="158" t="s">
        <v>466</v>
      </c>
      <c r="H16" s="97"/>
      <c r="I16" s="98"/>
    </row>
    <row r="17" spans="1:9" s="37" customFormat="1" ht="30.75" customHeight="1" thickBot="1" x14ac:dyDescent="0.25">
      <c r="A17" s="373" t="e">
        <f t="shared" si="1"/>
        <v>#REF!</v>
      </c>
      <c r="B17" s="374" t="s">
        <v>436</v>
      </c>
      <c r="C17" s="159">
        <v>380</v>
      </c>
      <c r="D17" s="160" t="e">
        <f t="shared" si="0"/>
        <v>#REF!</v>
      </c>
      <c r="E17" s="62"/>
      <c r="F17" s="161" t="e">
        <f t="shared" si="2"/>
        <v>#REF!</v>
      </c>
      <c r="G17" s="162" t="s">
        <v>19</v>
      </c>
      <c r="H17" s="83">
        <f>+H9-H14</f>
        <v>0</v>
      </c>
      <c r="I17" s="67">
        <f>+I9-I14</f>
        <v>0</v>
      </c>
    </row>
    <row r="18" spans="1:9" s="37" customFormat="1" ht="24" customHeight="1" x14ac:dyDescent="0.2">
      <c r="B18" s="62"/>
      <c r="C18" s="62"/>
      <c r="D18" s="62"/>
      <c r="E18" s="62"/>
      <c r="F18" s="322" t="s">
        <v>467</v>
      </c>
      <c r="G18" s="46"/>
      <c r="H18" s="46"/>
      <c r="I18" s="46"/>
    </row>
    <row r="19" spans="1:9" s="37" customFormat="1" x14ac:dyDescent="0.2">
      <c r="B19" s="62"/>
      <c r="C19" s="62"/>
      <c r="D19" s="62"/>
      <c r="E19" s="62"/>
      <c r="F19" s="163"/>
      <c r="G19" s="46"/>
      <c r="H19" s="46"/>
      <c r="I19" s="46"/>
    </row>
    <row r="20" spans="1:9" ht="21.75" customHeight="1" x14ac:dyDescent="0.2">
      <c r="F20" s="38"/>
      <c r="G20" s="164"/>
      <c r="H20" s="37"/>
      <c r="I20" s="37"/>
    </row>
    <row r="21" spans="1:9" ht="21.75" customHeight="1" x14ac:dyDescent="0.2">
      <c r="F21" s="38"/>
      <c r="G21" s="37"/>
      <c r="H21" s="37"/>
      <c r="I21" s="37"/>
    </row>
    <row r="22" spans="1:9" ht="21.75" customHeight="1" x14ac:dyDescent="0.2">
      <c r="F22" s="38"/>
      <c r="G22" s="37"/>
      <c r="H22" s="37"/>
      <c r="I22" s="37"/>
    </row>
    <row r="23" spans="1:9" ht="21.75" customHeight="1" x14ac:dyDescent="0.2">
      <c r="F23" s="38"/>
      <c r="G23" s="37"/>
      <c r="H23" s="37"/>
      <c r="I23" s="37"/>
    </row>
    <row r="24" spans="1:9" x14ac:dyDescent="0.2">
      <c r="F24" s="38"/>
      <c r="G24" s="37"/>
      <c r="H24" s="37"/>
      <c r="I24" s="37"/>
    </row>
    <row r="25" spans="1:9" x14ac:dyDescent="0.2">
      <c r="F25" s="38"/>
      <c r="G25" s="37"/>
      <c r="H25" s="37"/>
      <c r="I25" s="37"/>
    </row>
    <row r="26" spans="1:9" x14ac:dyDescent="0.2">
      <c r="F26" s="38"/>
      <c r="G26" s="165"/>
      <c r="H26" s="37"/>
      <c r="I26" s="37"/>
    </row>
    <row r="27" spans="1:9" x14ac:dyDescent="0.2">
      <c r="F27" s="38"/>
      <c r="G27" s="37"/>
      <c r="H27" s="37"/>
      <c r="I27" s="37"/>
    </row>
    <row r="28" spans="1:9" x14ac:dyDescent="0.2">
      <c r="F28" s="38"/>
      <c r="G28" s="37"/>
      <c r="H28" s="37"/>
      <c r="I28" s="37"/>
    </row>
    <row r="29" spans="1:9" x14ac:dyDescent="0.2">
      <c r="F29" s="38"/>
      <c r="G29" s="37"/>
      <c r="H29" s="37"/>
      <c r="I29" s="37"/>
    </row>
    <row r="30" spans="1:9" x14ac:dyDescent="0.2">
      <c r="F30" s="38"/>
      <c r="G30" s="37"/>
      <c r="H30" s="37"/>
      <c r="I30" s="37"/>
    </row>
    <row r="31" spans="1:9" x14ac:dyDescent="0.2">
      <c r="F31" s="38"/>
      <c r="G31" s="37"/>
      <c r="H31" s="37"/>
      <c r="I31" s="37"/>
    </row>
    <row r="32" spans="1:9" x14ac:dyDescent="0.2">
      <c r="F32" s="38"/>
      <c r="G32" s="37"/>
      <c r="H32" s="37"/>
      <c r="I32" s="37"/>
    </row>
    <row r="33" spans="2:6" s="37" customFormat="1" x14ac:dyDescent="0.2">
      <c r="B33" s="62"/>
      <c r="C33" s="62"/>
      <c r="D33" s="62"/>
      <c r="E33" s="62"/>
      <c r="F33" s="38"/>
    </row>
    <row r="34" spans="2:6" s="37" customFormat="1" x14ac:dyDescent="0.2">
      <c r="B34" s="62"/>
      <c r="C34" s="62"/>
      <c r="D34" s="62"/>
      <c r="E34" s="62"/>
      <c r="F34" s="38"/>
    </row>
    <row r="35" spans="2:6" s="37" customFormat="1" x14ac:dyDescent="0.2">
      <c r="B35" s="62"/>
      <c r="C35" s="62"/>
      <c r="D35" s="62"/>
      <c r="E35" s="62"/>
      <c r="F35" s="38"/>
    </row>
    <row r="36" spans="2:6" s="37" customFormat="1" x14ac:dyDescent="0.2">
      <c r="B36" s="62"/>
      <c r="C36" s="62"/>
      <c r="D36" s="62"/>
      <c r="E36" s="62"/>
      <c r="F36" s="38"/>
    </row>
    <row r="37" spans="2:6" s="37" customFormat="1" x14ac:dyDescent="0.2">
      <c r="B37" s="62"/>
      <c r="C37" s="62"/>
      <c r="D37" s="62"/>
      <c r="E37" s="62"/>
      <c r="F37" s="38"/>
    </row>
    <row r="38" spans="2:6" s="37" customFormat="1" x14ac:dyDescent="0.2">
      <c r="B38" s="62"/>
      <c r="C38" s="62"/>
      <c r="D38" s="62"/>
      <c r="E38" s="62"/>
      <c r="F38" s="38"/>
    </row>
    <row r="39" spans="2:6" s="37" customFormat="1" x14ac:dyDescent="0.2">
      <c r="B39" s="62"/>
      <c r="C39" s="62"/>
      <c r="D39" s="62"/>
      <c r="E39" s="62"/>
      <c r="F39" s="38"/>
    </row>
    <row r="40" spans="2:6" s="37" customFormat="1" x14ac:dyDescent="0.2">
      <c r="B40" s="62"/>
      <c r="C40" s="62"/>
      <c r="D40" s="62"/>
      <c r="E40" s="62"/>
      <c r="F40" s="38"/>
    </row>
    <row r="41" spans="2:6" s="37" customFormat="1" x14ac:dyDescent="0.2">
      <c r="B41" s="62"/>
      <c r="C41" s="62"/>
      <c r="D41" s="62"/>
      <c r="E41" s="62"/>
      <c r="F41" s="38"/>
    </row>
    <row r="42" spans="2:6" s="37" customFormat="1" x14ac:dyDescent="0.2">
      <c r="B42" s="62"/>
      <c r="C42" s="62"/>
      <c r="D42" s="62"/>
      <c r="E42" s="62"/>
      <c r="F42" s="38"/>
    </row>
    <row r="43" spans="2:6" s="37" customFormat="1" x14ac:dyDescent="0.2">
      <c r="B43" s="62"/>
      <c r="C43" s="62"/>
      <c r="D43" s="62"/>
      <c r="E43" s="62"/>
      <c r="F43" s="38"/>
    </row>
    <row r="44" spans="2:6" s="37" customFormat="1" x14ac:dyDescent="0.2">
      <c r="B44" s="62"/>
      <c r="C44" s="62"/>
      <c r="D44" s="62"/>
      <c r="E44" s="62"/>
      <c r="F44" s="38"/>
    </row>
    <row r="45" spans="2:6" s="37" customFormat="1" x14ac:dyDescent="0.2">
      <c r="B45" s="62"/>
      <c r="C45" s="62"/>
      <c r="D45" s="62"/>
      <c r="E45" s="62"/>
      <c r="F45" s="38"/>
    </row>
    <row r="46" spans="2:6" s="37" customFormat="1" x14ac:dyDescent="0.2">
      <c r="B46" s="62"/>
      <c r="C46" s="62"/>
      <c r="D46" s="62"/>
      <c r="E46" s="62"/>
      <c r="F46" s="38"/>
    </row>
    <row r="47" spans="2:6" s="37" customFormat="1" x14ac:dyDescent="0.2">
      <c r="B47" s="62"/>
      <c r="C47" s="62"/>
      <c r="D47" s="62"/>
      <c r="E47" s="62"/>
      <c r="F47" s="38"/>
    </row>
    <row r="48" spans="2:6" s="37" customFormat="1" x14ac:dyDescent="0.2">
      <c r="B48" s="62"/>
      <c r="C48" s="62"/>
      <c r="D48" s="62"/>
      <c r="E48" s="62"/>
      <c r="F48" s="38"/>
    </row>
    <row r="49" spans="2:6" s="37" customFormat="1" x14ac:dyDescent="0.2">
      <c r="B49" s="62"/>
      <c r="C49" s="62"/>
      <c r="D49" s="62"/>
      <c r="E49" s="62"/>
      <c r="F49" s="38"/>
    </row>
    <row r="50" spans="2:6" s="37" customFormat="1" x14ac:dyDescent="0.2">
      <c r="B50" s="62"/>
      <c r="C50" s="62"/>
      <c r="D50" s="62"/>
      <c r="E50" s="62"/>
      <c r="F50" s="38"/>
    </row>
    <row r="51" spans="2:6" s="37" customFormat="1" x14ac:dyDescent="0.2">
      <c r="B51" s="62"/>
      <c r="C51" s="62"/>
      <c r="D51" s="62"/>
      <c r="E51" s="62"/>
      <c r="F51" s="38"/>
    </row>
    <row r="52" spans="2:6" s="37" customFormat="1" x14ac:dyDescent="0.2">
      <c r="B52" s="62"/>
      <c r="C52" s="62"/>
      <c r="D52" s="62"/>
      <c r="E52" s="62"/>
      <c r="F52" s="38"/>
    </row>
    <row r="53" spans="2:6" s="37" customFormat="1" x14ac:dyDescent="0.2">
      <c r="B53" s="62"/>
      <c r="C53" s="62"/>
      <c r="D53" s="62"/>
      <c r="E53" s="62"/>
      <c r="F53" s="38"/>
    </row>
    <row r="54" spans="2:6" s="37" customFormat="1" x14ac:dyDescent="0.2">
      <c r="B54" s="62"/>
      <c r="C54" s="62"/>
      <c r="D54" s="62"/>
      <c r="E54" s="62"/>
      <c r="F54" s="38"/>
    </row>
    <row r="55" spans="2:6" s="37" customFormat="1" x14ac:dyDescent="0.2">
      <c r="B55" s="62"/>
      <c r="C55" s="62"/>
      <c r="D55" s="62"/>
      <c r="E55" s="62"/>
      <c r="F55" s="38"/>
    </row>
  </sheetData>
  <mergeCells count="2">
    <mergeCell ref="C7:D7"/>
    <mergeCell ref="H7:I7"/>
  </mergeCells>
  <printOptions horizontalCentered="1"/>
  <pageMargins left="0.43307086614173229" right="0.35433070866141736" top="0.86614173228346458" bottom="0.47244094488188981" header="0.47244094488188981" footer="0"/>
  <pageSetup paperSize="9" orientation="landscape" r:id="rId1"/>
  <headerFooter alignWithMargins="0">
    <oddFooter>&amp;L&amp;18&amp;D&amp;C&amp;14&amp;F&amp;R&amp;14&amp;A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E6D9A1-03A7-43D7-9ED0-56B2E5BD56A7}">
  <sheetPr>
    <tabColor rgb="FF002060"/>
  </sheetPr>
  <dimension ref="A1:Q48"/>
  <sheetViews>
    <sheetView showGridLines="0" topLeftCell="E2" zoomScale="50" zoomScaleNormal="50" workbookViewId="0">
      <pane xSplit="1" ySplit="4" topLeftCell="F6" activePane="bottomRight" state="frozen"/>
      <selection activeCell="E2" sqref="E2"/>
      <selection pane="topRight" activeCell="F2" sqref="F2"/>
      <selection pane="bottomLeft" activeCell="E6" sqref="E6"/>
      <selection pane="bottomRight" activeCell="O12" sqref="O12"/>
    </sheetView>
  </sheetViews>
  <sheetFormatPr baseColWidth="10" defaultColWidth="11.42578125" defaultRowHeight="18" x14ac:dyDescent="0.25"/>
  <cols>
    <col min="1" max="1" width="32.5703125" style="455" hidden="1" customWidth="1"/>
    <col min="2" max="3" width="32.5703125" style="456" hidden="1" customWidth="1"/>
    <col min="4" max="4" width="14.140625" style="456" hidden="1" customWidth="1"/>
    <col min="5" max="5" width="13.85546875" style="457" customWidth="1"/>
    <col min="6" max="6" width="30.5703125" style="513" customWidth="1"/>
    <col min="7" max="7" width="121" style="455" customWidth="1"/>
    <col min="8" max="8" width="63.140625" style="455" customWidth="1"/>
    <col min="9" max="9" width="71" style="455" customWidth="1"/>
    <col min="10" max="10" width="63.140625" style="455" customWidth="1"/>
    <col min="11" max="16384" width="11.42578125" style="455"/>
  </cols>
  <sheetData>
    <row r="1" spans="1:17" ht="20.25" hidden="1" x14ac:dyDescent="0.25">
      <c r="F1" s="458" t="s">
        <v>442</v>
      </c>
      <c r="G1" s="459"/>
      <c r="H1" s="460" t="s">
        <v>443</v>
      </c>
      <c r="I1" s="460" t="s">
        <v>444</v>
      </c>
      <c r="J1" s="460" t="s">
        <v>445</v>
      </c>
    </row>
    <row r="2" spans="1:17" ht="10.5" customHeight="1" x14ac:dyDescent="0.65">
      <c r="F2" s="461"/>
      <c r="G2" s="462"/>
      <c r="H2" s="462"/>
      <c r="I2" s="462"/>
      <c r="J2" s="462"/>
    </row>
    <row r="3" spans="1:17" ht="15" customHeight="1" x14ac:dyDescent="0.7">
      <c r="F3" s="463"/>
      <c r="G3" s="464"/>
      <c r="H3" s="464"/>
      <c r="I3" s="464"/>
      <c r="J3" s="464"/>
    </row>
    <row r="4" spans="1:17" ht="53.25" x14ac:dyDescent="1.25">
      <c r="D4" s="465"/>
      <c r="F4" s="466" t="s">
        <v>549</v>
      </c>
      <c r="G4" s="467"/>
      <c r="H4" s="467"/>
      <c r="I4" s="467"/>
      <c r="J4" s="467"/>
    </row>
    <row r="5" spans="1:17" ht="15" customHeight="1" x14ac:dyDescent="0.9">
      <c r="C5" s="468"/>
      <c r="D5" s="465"/>
      <c r="F5" s="74"/>
      <c r="G5" s="469"/>
      <c r="H5" s="469"/>
      <c r="I5" s="469"/>
      <c r="J5" s="469"/>
    </row>
    <row r="6" spans="1:17" ht="21.75" customHeight="1" thickBot="1" x14ac:dyDescent="0.75">
      <c r="A6" s="468"/>
      <c r="C6" s="470" t="str">
        <f ca="1">RIGHT(CELL("nombrearchivo",B2),LEN(CELL("nombrearchivo",B2))-SEARCH("]",CELL("nombrearchivo",B2)))</f>
        <v>Explicacion Moneda Panorama B</v>
      </c>
      <c r="D6" s="468"/>
      <c r="F6" s="69"/>
      <c r="G6" s="471"/>
      <c r="H6" s="472"/>
      <c r="I6" s="472"/>
      <c r="J6" s="472"/>
    </row>
    <row r="7" spans="1:17" ht="33.75" customHeight="1" thickTop="1" x14ac:dyDescent="0.25">
      <c r="A7" s="468"/>
      <c r="C7" s="569" t="str">
        <f ca="1">RIGHT(CELL("nombrearchivo",B2),LEN(CELL("nombrearchivo",B2))-SEARCH("]",CELL("nombrearchivo",B2)))</f>
        <v>Explicacion Moneda Panorama B</v>
      </c>
      <c r="D7" s="570"/>
      <c r="F7" s="571"/>
      <c r="G7" s="572"/>
      <c r="H7" s="577" t="s">
        <v>550</v>
      </c>
      <c r="I7" s="578"/>
      <c r="J7" s="579"/>
    </row>
    <row r="8" spans="1:17" ht="33" customHeight="1" thickBot="1" x14ac:dyDescent="0.3">
      <c r="A8" s="473" t="s">
        <v>408</v>
      </c>
      <c r="B8" s="474" t="s">
        <v>409</v>
      </c>
      <c r="C8" s="475" t="s">
        <v>3</v>
      </c>
      <c r="D8" s="476" t="s">
        <v>4</v>
      </c>
      <c r="F8" s="573"/>
      <c r="G8" s="574"/>
      <c r="H8" s="580" t="s">
        <v>10</v>
      </c>
      <c r="I8" s="581"/>
      <c r="J8" s="582"/>
    </row>
    <row r="9" spans="1:17" ht="85.5" customHeight="1" thickTop="1" x14ac:dyDescent="0.25">
      <c r="A9" s="477"/>
      <c r="B9" s="477"/>
      <c r="C9" s="478"/>
      <c r="D9" s="479"/>
      <c r="F9" s="573"/>
      <c r="G9" s="574"/>
      <c r="H9" s="480" t="s">
        <v>551</v>
      </c>
      <c r="I9" s="481" t="s">
        <v>552</v>
      </c>
      <c r="J9" s="482" t="s">
        <v>553</v>
      </c>
    </row>
    <row r="10" spans="1:17" ht="90.75" customHeight="1" thickBot="1" x14ac:dyDescent="0.3">
      <c r="A10" s="477"/>
      <c r="B10" s="477"/>
      <c r="C10" s="478"/>
      <c r="D10" s="479"/>
      <c r="F10" s="575"/>
      <c r="G10" s="576"/>
      <c r="H10" s="515" t="s">
        <v>396</v>
      </c>
      <c r="I10" s="516" t="s">
        <v>397</v>
      </c>
      <c r="J10" s="517" t="s">
        <v>564</v>
      </c>
    </row>
    <row r="11" spans="1:17" s="456" customFormat="1" ht="123" customHeight="1" thickTop="1" thickBot="1" x14ac:dyDescent="0.35">
      <c r="A11" s="483">
        <v>19</v>
      </c>
      <c r="B11" s="484" t="s">
        <v>430</v>
      </c>
      <c r="C11" s="485">
        <v>335</v>
      </c>
      <c r="D11" s="486" t="s">
        <v>554</v>
      </c>
      <c r="E11" s="487"/>
      <c r="F11" s="488"/>
      <c r="G11" s="514" t="s">
        <v>563</v>
      </c>
      <c r="H11" s="489" t="s">
        <v>565</v>
      </c>
      <c r="I11" s="490" t="s">
        <v>566</v>
      </c>
      <c r="J11" s="491" t="s">
        <v>567</v>
      </c>
      <c r="L11" s="492"/>
      <c r="M11" s="492"/>
      <c r="N11" s="492"/>
      <c r="O11" s="492"/>
      <c r="P11" s="492"/>
      <c r="Q11" s="492"/>
    </row>
    <row r="12" spans="1:17" ht="51" customHeight="1" thickTop="1" thickBot="1" x14ac:dyDescent="0.3">
      <c r="F12" s="511"/>
      <c r="G12" s="468"/>
      <c r="H12" s="468"/>
      <c r="I12" s="468"/>
      <c r="J12" s="468"/>
    </row>
    <row r="13" spans="1:17" ht="42.75" customHeight="1" thickTop="1" thickBot="1" x14ac:dyDescent="0.3">
      <c r="A13" s="468"/>
      <c r="F13" s="493" t="s">
        <v>555</v>
      </c>
      <c r="G13" s="494"/>
      <c r="H13" s="583" t="s">
        <v>556</v>
      </c>
      <c r="I13" s="584"/>
      <c r="J13" s="585"/>
    </row>
    <row r="14" spans="1:17" ht="51" customHeight="1" thickTop="1" x14ac:dyDescent="0.25">
      <c r="A14" s="495"/>
      <c r="B14" s="496"/>
      <c r="C14" s="497"/>
      <c r="D14" s="498" t="s">
        <v>557</v>
      </c>
      <c r="F14" s="499"/>
      <c r="G14" s="500" t="s">
        <v>558</v>
      </c>
      <c r="H14" s="586" t="s">
        <v>10</v>
      </c>
      <c r="I14" s="587"/>
      <c r="J14" s="588"/>
    </row>
    <row r="15" spans="1:17" ht="61.5" customHeight="1" x14ac:dyDescent="0.25">
      <c r="B15" s="501" t="s">
        <v>559</v>
      </c>
      <c r="C15" s="497">
        <v>355</v>
      </c>
      <c r="D15" s="502"/>
      <c r="F15" s="503" t="str">
        <f>+$D$14&amp;B15</f>
        <v>19..03.01.</v>
      </c>
      <c r="G15" s="504" t="s">
        <v>560</v>
      </c>
      <c r="H15" s="563" t="s">
        <v>568</v>
      </c>
      <c r="I15" s="564"/>
      <c r="J15" s="565"/>
    </row>
    <row r="16" spans="1:17" ht="80.25" customHeight="1" thickBot="1" x14ac:dyDescent="0.3">
      <c r="A16" s="505"/>
      <c r="B16" s="506" t="s">
        <v>561</v>
      </c>
      <c r="C16" s="507"/>
      <c r="D16" s="508"/>
      <c r="F16" s="509" t="str">
        <f>+$D$14&amp;B16</f>
        <v>19..03.02.</v>
      </c>
      <c r="G16" s="510" t="s">
        <v>562</v>
      </c>
      <c r="H16" s="566" t="s">
        <v>568</v>
      </c>
      <c r="I16" s="567"/>
      <c r="J16" s="568"/>
    </row>
    <row r="17" spans="1:10" x14ac:dyDescent="0.25">
      <c r="F17" s="511"/>
      <c r="G17" s="468"/>
      <c r="H17" s="468"/>
      <c r="I17" s="468"/>
      <c r="J17" s="468"/>
    </row>
    <row r="18" spans="1:10" x14ac:dyDescent="0.25">
      <c r="F18" s="511"/>
      <c r="G18" s="468"/>
      <c r="H18" s="468"/>
      <c r="I18" s="468"/>
      <c r="J18" s="468"/>
    </row>
    <row r="19" spans="1:10" x14ac:dyDescent="0.25">
      <c r="F19" s="511"/>
      <c r="G19" s="512"/>
      <c r="H19" s="468"/>
      <c r="I19" s="468"/>
      <c r="J19" s="468"/>
    </row>
    <row r="20" spans="1:10" x14ac:dyDescent="0.25">
      <c r="F20" s="511"/>
      <c r="G20" s="468"/>
      <c r="H20" s="468"/>
      <c r="I20" s="468"/>
      <c r="J20" s="468"/>
    </row>
    <row r="21" spans="1:10" x14ac:dyDescent="0.25">
      <c r="F21" s="511"/>
      <c r="G21" s="468"/>
      <c r="H21" s="468"/>
      <c r="I21" s="468"/>
      <c r="J21" s="468"/>
    </row>
    <row r="22" spans="1:10" x14ac:dyDescent="0.25">
      <c r="F22" s="511"/>
      <c r="G22" s="468"/>
      <c r="H22" s="468"/>
      <c r="I22" s="468"/>
      <c r="J22" s="468"/>
    </row>
    <row r="23" spans="1:10" x14ac:dyDescent="0.25">
      <c r="F23" s="511"/>
      <c r="G23" s="468"/>
      <c r="H23" s="468"/>
      <c r="I23" s="468"/>
      <c r="J23" s="468"/>
    </row>
    <row r="24" spans="1:10" x14ac:dyDescent="0.25">
      <c r="F24" s="511"/>
      <c r="G24" s="468"/>
      <c r="H24" s="468"/>
      <c r="I24" s="468"/>
      <c r="J24" s="468"/>
    </row>
    <row r="25" spans="1:10" x14ac:dyDescent="0.25">
      <c r="F25" s="511"/>
      <c r="G25" s="468"/>
      <c r="H25" s="468"/>
      <c r="I25" s="468"/>
      <c r="J25" s="468"/>
    </row>
    <row r="26" spans="1:10" x14ac:dyDescent="0.25">
      <c r="A26" s="468"/>
      <c r="F26" s="511"/>
      <c r="G26" s="468"/>
      <c r="H26" s="468"/>
      <c r="I26" s="468"/>
      <c r="J26" s="468"/>
    </row>
    <row r="27" spans="1:10" x14ac:dyDescent="0.25">
      <c r="A27" s="468"/>
      <c r="F27" s="511"/>
      <c r="G27" s="468"/>
      <c r="H27" s="468"/>
      <c r="I27" s="468"/>
      <c r="J27" s="468"/>
    </row>
    <row r="28" spans="1:10" x14ac:dyDescent="0.25">
      <c r="A28" s="468"/>
      <c r="F28" s="511"/>
      <c r="G28" s="468"/>
      <c r="H28" s="468"/>
      <c r="I28" s="468"/>
      <c r="J28" s="468"/>
    </row>
    <row r="29" spans="1:10" x14ac:dyDescent="0.25">
      <c r="A29" s="468"/>
      <c r="F29" s="511"/>
      <c r="G29" s="468"/>
      <c r="H29" s="468"/>
      <c r="I29" s="468"/>
      <c r="J29" s="468"/>
    </row>
    <row r="30" spans="1:10" x14ac:dyDescent="0.25">
      <c r="A30" s="468"/>
      <c r="F30" s="511"/>
      <c r="G30" s="468"/>
      <c r="H30" s="468"/>
      <c r="I30" s="468"/>
      <c r="J30" s="468"/>
    </row>
    <row r="31" spans="1:10" x14ac:dyDescent="0.25">
      <c r="A31" s="468"/>
      <c r="F31" s="511"/>
      <c r="G31" s="468"/>
      <c r="H31" s="468"/>
      <c r="I31" s="468"/>
      <c r="J31" s="468"/>
    </row>
    <row r="32" spans="1:10" x14ac:dyDescent="0.25">
      <c r="A32" s="468"/>
      <c r="F32" s="511"/>
      <c r="G32" s="468"/>
      <c r="H32" s="468"/>
      <c r="I32" s="468"/>
      <c r="J32" s="468"/>
    </row>
    <row r="33" spans="1:10" x14ac:dyDescent="0.25">
      <c r="A33" s="468"/>
      <c r="F33" s="511"/>
      <c r="G33" s="468"/>
      <c r="H33" s="468"/>
      <c r="I33" s="468"/>
      <c r="J33" s="468"/>
    </row>
    <row r="34" spans="1:10" x14ac:dyDescent="0.25">
      <c r="A34" s="468"/>
      <c r="F34" s="511"/>
      <c r="G34" s="468"/>
      <c r="H34" s="468"/>
      <c r="I34" s="468"/>
      <c r="J34" s="468"/>
    </row>
    <row r="35" spans="1:10" x14ac:dyDescent="0.25">
      <c r="A35" s="468"/>
      <c r="F35" s="511"/>
      <c r="G35" s="468"/>
      <c r="H35" s="468"/>
      <c r="I35" s="468"/>
      <c r="J35" s="468"/>
    </row>
    <row r="36" spans="1:10" x14ac:dyDescent="0.25">
      <c r="A36" s="468"/>
      <c r="F36" s="511"/>
      <c r="G36" s="468"/>
      <c r="H36" s="468"/>
      <c r="I36" s="468"/>
      <c r="J36" s="468"/>
    </row>
    <row r="37" spans="1:10" x14ac:dyDescent="0.25">
      <c r="A37" s="468"/>
      <c r="F37" s="511"/>
      <c r="G37" s="468"/>
      <c r="H37" s="468"/>
      <c r="I37" s="468"/>
      <c r="J37" s="468"/>
    </row>
    <row r="38" spans="1:10" x14ac:dyDescent="0.25">
      <c r="A38" s="468"/>
      <c r="F38" s="511"/>
      <c r="G38" s="468"/>
      <c r="H38" s="468"/>
      <c r="I38" s="468"/>
      <c r="J38" s="468"/>
    </row>
    <row r="39" spans="1:10" x14ac:dyDescent="0.25">
      <c r="A39" s="468"/>
      <c r="F39" s="511"/>
      <c r="G39" s="468"/>
      <c r="H39" s="468"/>
      <c r="I39" s="468"/>
      <c r="J39" s="468"/>
    </row>
    <row r="40" spans="1:10" x14ac:dyDescent="0.25">
      <c r="A40" s="468"/>
      <c r="F40" s="511"/>
      <c r="G40" s="468"/>
      <c r="H40" s="468"/>
      <c r="I40" s="468"/>
      <c r="J40" s="468"/>
    </row>
    <row r="41" spans="1:10" x14ac:dyDescent="0.25">
      <c r="A41" s="468"/>
      <c r="F41" s="511"/>
      <c r="G41" s="468"/>
      <c r="H41" s="468"/>
      <c r="I41" s="468"/>
      <c r="J41" s="468"/>
    </row>
    <row r="42" spans="1:10" x14ac:dyDescent="0.25">
      <c r="A42" s="468"/>
      <c r="F42" s="511"/>
      <c r="G42" s="468"/>
      <c r="H42" s="468"/>
      <c r="I42" s="468"/>
      <c r="J42" s="468"/>
    </row>
    <row r="43" spans="1:10" x14ac:dyDescent="0.25">
      <c r="A43" s="468"/>
      <c r="F43" s="511"/>
      <c r="G43" s="468"/>
      <c r="H43" s="468"/>
      <c r="I43" s="468"/>
      <c r="J43" s="468"/>
    </row>
    <row r="44" spans="1:10" x14ac:dyDescent="0.25">
      <c r="A44" s="468"/>
      <c r="F44" s="511"/>
      <c r="G44" s="468"/>
      <c r="H44" s="468"/>
      <c r="I44" s="468"/>
      <c r="J44" s="468"/>
    </row>
    <row r="45" spans="1:10" x14ac:dyDescent="0.25">
      <c r="A45" s="468"/>
      <c r="F45" s="511"/>
      <c r="G45" s="468"/>
      <c r="H45" s="468"/>
      <c r="I45" s="468"/>
      <c r="J45" s="468"/>
    </row>
    <row r="46" spans="1:10" x14ac:dyDescent="0.25">
      <c r="A46" s="468"/>
      <c r="F46" s="511"/>
      <c r="G46" s="468"/>
      <c r="H46" s="468"/>
      <c r="I46" s="468"/>
      <c r="J46" s="468"/>
    </row>
    <row r="47" spans="1:10" x14ac:dyDescent="0.25">
      <c r="A47" s="468"/>
      <c r="F47" s="511"/>
      <c r="G47" s="468"/>
      <c r="H47" s="468"/>
      <c r="I47" s="468"/>
      <c r="J47" s="468"/>
    </row>
    <row r="48" spans="1:10" x14ac:dyDescent="0.25">
      <c r="A48" s="468"/>
      <c r="F48" s="511"/>
      <c r="G48" s="468"/>
      <c r="H48" s="468"/>
      <c r="I48" s="468"/>
      <c r="J48" s="468"/>
    </row>
  </sheetData>
  <sheetProtection algorithmName="SHA-512" hashValue="Y0zHC7cpmO0JgbjYA7WQMkK7xgLpyevxfPx1VO/+zBYym4aQ2OIftPFlmDsn72eQWRdAkAsY97civfXyoEo2Zw==" saltValue="x4O9H8PJSJh0a5oTb+GtgA==" spinCount="100000" sheet="1" objects="1" scenarios="1"/>
  <mergeCells count="8">
    <mergeCell ref="H15:J15"/>
    <mergeCell ref="H16:J16"/>
    <mergeCell ref="C7:D7"/>
    <mergeCell ref="F7:G10"/>
    <mergeCell ref="H7:J7"/>
    <mergeCell ref="H8:J8"/>
    <mergeCell ref="H13:J13"/>
    <mergeCell ref="H14:J1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2">
    <tabColor rgb="FF002060"/>
    <pageSetUpPr fitToPage="1"/>
  </sheetPr>
  <dimension ref="A1:AB57"/>
  <sheetViews>
    <sheetView tabSelected="1" topLeftCell="F41" zoomScale="55" zoomScaleNormal="55" zoomScaleSheetLayoutView="50" workbookViewId="0">
      <pane xSplit="2" ySplit="7" topLeftCell="H48" activePane="bottomRight" state="frozen"/>
      <selection activeCell="F41" sqref="F41"/>
      <selection pane="topRight" activeCell="H41" sqref="H41"/>
      <selection pane="bottomLeft" activeCell="F48" sqref="F48"/>
      <selection pane="bottomRight" activeCell="H50" sqref="H50"/>
    </sheetView>
  </sheetViews>
  <sheetFormatPr baseColWidth="10" defaultColWidth="11.42578125" defaultRowHeight="15.75" x14ac:dyDescent="0.25"/>
  <cols>
    <col min="1" max="1" width="17" hidden="1" customWidth="1"/>
    <col min="2" max="2" width="22.5703125" hidden="1" customWidth="1"/>
    <col min="3" max="3" width="21.28515625" hidden="1" customWidth="1"/>
    <col min="4" max="4" width="21.7109375" hidden="1" customWidth="1"/>
    <col min="5" max="5" width="7.42578125" style="104" customWidth="1"/>
    <col min="6" max="6" width="20.28515625" style="1" customWidth="1"/>
    <col min="7" max="7" width="96.7109375" style="1" customWidth="1"/>
    <col min="8" max="9" width="26.7109375" style="1" customWidth="1"/>
    <col min="10" max="10" width="32.5703125" style="1" customWidth="1"/>
    <col min="11" max="13" width="26.7109375" style="1" customWidth="1"/>
    <col min="14" max="14" width="33.42578125" style="1" customWidth="1"/>
    <col min="15" max="15" width="26.7109375" style="1" customWidth="1"/>
    <col min="16" max="17" width="26.7109375" style="62" customWidth="1"/>
    <col min="18" max="18" width="26.5703125" style="62" customWidth="1"/>
    <col min="19" max="19" width="27.28515625" style="62" customWidth="1"/>
    <col min="20" max="28" width="11.42578125" style="62"/>
  </cols>
  <sheetData>
    <row r="1" spans="1:28" s="104" customFormat="1" ht="23.25" x14ac:dyDescent="0.25">
      <c r="F1" s="228" t="s">
        <v>442</v>
      </c>
      <c r="G1" s="228"/>
      <c r="H1" s="229" t="s">
        <v>443</v>
      </c>
      <c r="I1" s="229" t="s">
        <v>444</v>
      </c>
      <c r="J1" s="229" t="s">
        <v>445</v>
      </c>
      <c r="K1" s="229" t="s">
        <v>446</v>
      </c>
      <c r="L1" s="229" t="s">
        <v>447</v>
      </c>
      <c r="M1" s="229" t="s">
        <v>448</v>
      </c>
      <c r="N1" s="229" t="s">
        <v>449</v>
      </c>
      <c r="O1" s="229" t="s">
        <v>450</v>
      </c>
      <c r="P1" s="229" t="s">
        <v>451</v>
      </c>
      <c r="Q1" s="229" t="s">
        <v>20</v>
      </c>
    </row>
    <row r="2" spans="1:28" s="104" customFormat="1" ht="23.25" x14ac:dyDescent="0.35">
      <c r="F2" s="239"/>
    </row>
    <row r="3" spans="1:28" s="215" customFormat="1" ht="17.25" customHeight="1" x14ac:dyDescent="0.6">
      <c r="C3" s="216"/>
      <c r="D3" s="216"/>
      <c r="E3" s="216"/>
      <c r="F3" s="105"/>
      <c r="G3" s="105"/>
      <c r="H3" s="106"/>
      <c r="I3" s="107"/>
      <c r="J3" s="107"/>
      <c r="K3" s="107"/>
      <c r="L3" s="107"/>
      <c r="M3" s="107"/>
      <c r="N3" s="107"/>
      <c r="O3" s="107"/>
      <c r="P3" s="240"/>
      <c r="Q3" s="240"/>
    </row>
    <row r="4" spans="1:28" s="215" customFormat="1" ht="35.25" x14ac:dyDescent="0.5">
      <c r="E4" s="216"/>
      <c r="F4" s="387" t="str">
        <f ca="1">$C$10&amp;"  Derechos y obligaciones patrimoniales y en participaciones de capital. Posiciones y transacciones totales y con no residentes"</f>
        <v>Tabla VI. Soles  Derechos y obligaciones patrimoniales y en participaciones de capital. Posiciones y transacciones totales y con no residentes</v>
      </c>
      <c r="G4" s="388"/>
      <c r="H4" s="388"/>
      <c r="I4" s="389"/>
      <c r="J4" s="388"/>
      <c r="K4" s="388"/>
      <c r="L4" s="388"/>
      <c r="M4" s="388"/>
      <c r="N4" s="388"/>
      <c r="O4" s="388"/>
      <c r="P4" s="388"/>
      <c r="Q4" s="388"/>
    </row>
    <row r="5" spans="1:28" s="215" customFormat="1" ht="6.75" customHeight="1" x14ac:dyDescent="0.8">
      <c r="C5" s="216"/>
      <c r="D5" s="216"/>
      <c r="E5" s="216"/>
      <c r="F5" s="395"/>
      <c r="G5" s="388"/>
      <c r="H5" s="388"/>
      <c r="I5" s="392"/>
      <c r="J5" s="392"/>
      <c r="K5" s="388"/>
      <c r="L5" s="388"/>
      <c r="M5" s="388"/>
      <c r="N5" s="388"/>
      <c r="O5" s="388"/>
      <c r="P5" s="393"/>
      <c r="Q5" s="393"/>
    </row>
    <row r="6" spans="1:28" s="215" customFormat="1" ht="19.5" customHeight="1" x14ac:dyDescent="0.8">
      <c r="C6" s="216"/>
      <c r="D6" s="216"/>
      <c r="E6" s="216"/>
      <c r="F6" s="105"/>
      <c r="G6" s="105"/>
      <c r="H6" s="217"/>
      <c r="I6" s="218"/>
      <c r="J6" s="218"/>
      <c r="K6" s="107"/>
      <c r="L6" s="107"/>
      <c r="M6" s="107"/>
      <c r="N6" s="107"/>
      <c r="O6" s="107"/>
      <c r="P6" s="240"/>
      <c r="Q6" s="240"/>
    </row>
    <row r="7" spans="1:28" ht="15.75" hidden="1" customHeight="1" x14ac:dyDescent="0.3">
      <c r="A7" s="62"/>
      <c r="B7" s="62"/>
      <c r="C7" s="62"/>
      <c r="D7" s="62"/>
      <c r="F7" s="9"/>
      <c r="G7" s="104"/>
      <c r="H7" s="104"/>
      <c r="I7" s="104"/>
      <c r="J7" s="104"/>
      <c r="K7" s="104"/>
      <c r="L7" s="104"/>
      <c r="M7" s="104"/>
      <c r="N7" s="104"/>
      <c r="O7" s="104"/>
    </row>
    <row r="8" spans="1:28" ht="34.5" hidden="1" customHeight="1" x14ac:dyDescent="1">
      <c r="A8" s="62"/>
      <c r="B8" s="62"/>
      <c r="D8" s="62"/>
      <c r="F8" s="82" t="s">
        <v>414</v>
      </c>
      <c r="G8" s="219"/>
      <c r="H8" s="219"/>
      <c r="I8" s="219"/>
      <c r="J8" s="219"/>
      <c r="K8" s="219"/>
      <c r="L8" s="219"/>
      <c r="M8" s="219"/>
      <c r="N8" s="219"/>
      <c r="O8" s="219"/>
      <c r="P8" s="241"/>
      <c r="Q8" s="241"/>
    </row>
    <row r="9" spans="1:28" ht="21" hidden="1" customHeight="1" x14ac:dyDescent="0.35">
      <c r="A9" s="62"/>
      <c r="B9" s="62"/>
      <c r="C9" s="62"/>
      <c r="D9" s="62"/>
      <c r="F9" s="242" t="s">
        <v>462</v>
      </c>
      <c r="G9" s="219"/>
      <c r="H9" s="219"/>
      <c r="I9" s="219"/>
      <c r="J9" s="219"/>
      <c r="K9" s="219"/>
      <c r="L9" s="219"/>
      <c r="M9" s="219"/>
      <c r="N9" s="219"/>
      <c r="O9" s="219"/>
      <c r="P9" s="241"/>
      <c r="Q9" s="241"/>
    </row>
    <row r="10" spans="1:28" ht="37.5" hidden="1" thickBot="1" x14ac:dyDescent="0.95">
      <c r="A10" s="62"/>
      <c r="B10" s="62"/>
      <c r="C10" s="65" t="str">
        <f ca="1">RIGHT(CELL("nombrearchivo",$A$1),LEN(CELL("nombrearchivo",$A$1))-SEARCH("]",CELL("nombrearchivo",$A$1)))</f>
        <v>Tabla VI. Soles</v>
      </c>
      <c r="D10" s="62"/>
      <c r="F10" s="243" t="s">
        <v>415</v>
      </c>
      <c r="G10" s="104"/>
      <c r="H10" s="104"/>
      <c r="I10" s="104"/>
      <c r="J10" s="104"/>
      <c r="K10" s="104"/>
      <c r="L10" s="104"/>
      <c r="M10" s="104"/>
      <c r="N10" s="104"/>
      <c r="O10" s="104"/>
    </row>
    <row r="11" spans="1:28" ht="41.25" hidden="1" customHeight="1" thickTop="1" x14ac:dyDescent="0.25">
      <c r="C11" s="612" t="str">
        <f ca="1">RIGHT(CELL("nombrearchivo",$A$1),LEN(CELL("nombrearchivo",$A$1))-SEARCH("]",CELL("nombrearchivo",$A$1)))</f>
        <v>Tabla VI. Soles</v>
      </c>
      <c r="D11" s="613"/>
      <c r="F11" s="244"/>
      <c r="G11" s="245"/>
      <c r="H11" s="618" t="s">
        <v>453</v>
      </c>
      <c r="I11" s="620" t="str">
        <f>CONCATENATE("MOVIMIENTO POR TRANSACCIONES Y VARIACIONES DEL ",Menu!D3,"T",Menu!C3," ",Menu!E4, " (*)")</f>
        <v>MOVIMIENTO POR TRANSACCIONES Y VARIACIONES DEL 3T2025 (jul - set) (*)</v>
      </c>
      <c r="J11" s="620"/>
      <c r="K11" s="620"/>
      <c r="L11" s="620"/>
      <c r="M11" s="620"/>
      <c r="N11" s="620"/>
      <c r="O11" s="618" t="s">
        <v>452</v>
      </c>
      <c r="P11" s="621"/>
      <c r="Q11" s="622"/>
    </row>
    <row r="12" spans="1:28" ht="69.75" hidden="1" customHeight="1" x14ac:dyDescent="0.25">
      <c r="C12" s="614"/>
      <c r="D12" s="615"/>
      <c r="F12" s="246"/>
      <c r="G12" s="247"/>
      <c r="H12" s="619"/>
      <c r="I12" s="310" t="s">
        <v>413</v>
      </c>
      <c r="J12" s="627" t="str">
        <f>"ESTADO DE RESULTADOS "&amp;
"
Ganancia / Pérdida Neta del Ejercicio "&amp;$D$31&amp;"/  "&amp;$D$32&amp;"/"</f>
        <v>ESTADO DE RESULTADOS 
Ganancia / Pérdida Neta del Ejercicio 7/  8/</v>
      </c>
      <c r="K12" s="628"/>
      <c r="L12" s="629" t="s">
        <v>411</v>
      </c>
      <c r="M12" s="630"/>
      <c r="N12" s="631" t="str">
        <f>"OTRAS
 VARIACIONES "&amp;$D$36&amp;"/"</f>
        <v>OTRAS
 VARIACIONES 11/</v>
      </c>
      <c r="O12" s="619"/>
      <c r="P12" s="623"/>
      <c r="Q12" s="624"/>
    </row>
    <row r="13" spans="1:28" ht="60" hidden="1" customHeight="1" thickBot="1" x14ac:dyDescent="0.3">
      <c r="C13" s="616"/>
      <c r="D13" s="617"/>
      <c r="F13" s="633"/>
      <c r="G13" s="634"/>
      <c r="H13" s="309" t="e">
        <f>+#REF!</f>
        <v>#REF!</v>
      </c>
      <c r="I13" s="248" t="s">
        <v>421</v>
      </c>
      <c r="J13" s="249" t="s">
        <v>56</v>
      </c>
      <c r="K13" s="250" t="str">
        <f>"Del cual, exclusiones 
para la
Balanza de Pagos "&amp;$D$33&amp;"/"</f>
        <v>Del cual, exclusiones 
para la
Balanza de Pagos 9/</v>
      </c>
      <c r="L13" s="251" t="str">
        <f>"Dividendos declarados "&amp;$D$35&amp;"/"</f>
        <v>Dividendos declarados 10/</v>
      </c>
      <c r="M13" s="252" t="s">
        <v>468</v>
      </c>
      <c r="N13" s="632"/>
      <c r="O13" s="309" t="e">
        <f>+#REF!</f>
        <v>#REF!</v>
      </c>
      <c r="P13" s="623"/>
      <c r="Q13" s="624"/>
    </row>
    <row r="14" spans="1:28" ht="69" hidden="1" thickTop="1" thickBot="1" x14ac:dyDescent="0.3">
      <c r="A14" s="253" t="s">
        <v>408</v>
      </c>
      <c r="B14" s="254" t="s">
        <v>409</v>
      </c>
      <c r="C14" s="236" t="s">
        <v>3</v>
      </c>
      <c r="D14" s="237" t="s">
        <v>4</v>
      </c>
      <c r="F14" s="318" t="s">
        <v>406</v>
      </c>
      <c r="G14" s="315" t="s">
        <v>418</v>
      </c>
      <c r="H14" s="313" t="s">
        <v>396</v>
      </c>
      <c r="I14" s="313" t="s">
        <v>397</v>
      </c>
      <c r="J14" s="314" t="s">
        <v>398</v>
      </c>
      <c r="K14" s="315" t="s">
        <v>399</v>
      </c>
      <c r="L14" s="316" t="s">
        <v>400</v>
      </c>
      <c r="M14" s="317" t="s">
        <v>401</v>
      </c>
      <c r="N14" s="313" t="s">
        <v>402</v>
      </c>
      <c r="O14" s="319" t="s">
        <v>488</v>
      </c>
      <c r="P14" s="623"/>
      <c r="Q14" s="624"/>
    </row>
    <row r="15" spans="1:28" s="66" customFormat="1" ht="36" hidden="1" customHeight="1" thickBot="1" x14ac:dyDescent="0.3">
      <c r="A15" s="222" t="e">
        <f>+#REF!+1</f>
        <v>#REF!</v>
      </c>
      <c r="B15" s="223" t="s">
        <v>430</v>
      </c>
      <c r="C15" s="255"/>
      <c r="D15" s="256" t="e">
        <f>CONCATENATE(A15,B15)</f>
        <v>#REF!</v>
      </c>
      <c r="E15" s="104"/>
      <c r="F15" s="311" t="e">
        <f>+D15</f>
        <v>#REF!</v>
      </c>
      <c r="G15" s="312" t="str">
        <f>"I. TOTAL DE DERECHOS EN EL EXTERIOR (1 + 2)   "&amp;D25&amp;"/"</f>
        <v>I. TOTAL DE DERECHOS EN EL EXTERIOR (1 + 2)   1/</v>
      </c>
      <c r="H15" s="94">
        <f>SUM(H16,H21)</f>
        <v>0</v>
      </c>
      <c r="I15" s="92">
        <f t="shared" ref="I15:O15" si="0">SUM(I16,I21)</f>
        <v>0</v>
      </c>
      <c r="J15" s="91">
        <f t="shared" si="0"/>
        <v>0</v>
      </c>
      <c r="K15" s="93">
        <f t="shared" si="0"/>
        <v>0</v>
      </c>
      <c r="L15" s="91">
        <f t="shared" si="0"/>
        <v>0</v>
      </c>
      <c r="M15" s="93">
        <f t="shared" si="0"/>
        <v>0</v>
      </c>
      <c r="N15" s="92">
        <f t="shared" si="0"/>
        <v>0</v>
      </c>
      <c r="O15" s="94">
        <f t="shared" si="0"/>
        <v>0</v>
      </c>
      <c r="P15" s="623"/>
      <c r="Q15" s="624"/>
      <c r="R15" s="166"/>
      <c r="S15" s="166"/>
      <c r="T15" s="166"/>
      <c r="U15" s="166"/>
      <c r="V15" s="166"/>
      <c r="W15" s="166"/>
      <c r="X15" s="166"/>
      <c r="Y15" s="166"/>
      <c r="Z15" s="166"/>
      <c r="AA15" s="166"/>
      <c r="AB15" s="166"/>
    </row>
    <row r="16" spans="1:28" s="66" customFormat="1" ht="31.5" hidden="1" customHeight="1" x14ac:dyDescent="0.25">
      <c r="A16" s="222" t="e">
        <f t="shared" ref="A16:A21" si="1">+A15</f>
        <v>#REF!</v>
      </c>
      <c r="B16" s="223" t="s">
        <v>431</v>
      </c>
      <c r="C16" s="257" t="s">
        <v>405</v>
      </c>
      <c r="D16" s="232" t="e">
        <f t="shared" ref="D16:D21" si="2">CONCATENATE(A16,B16)</f>
        <v>#REF!</v>
      </c>
      <c r="E16" s="104"/>
      <c r="F16" s="288" t="e">
        <f t="shared" ref="F16:F21" si="3">+D16</f>
        <v>#REF!</v>
      </c>
      <c r="G16" s="304" t="s">
        <v>429</v>
      </c>
      <c r="H16" s="94">
        <f>SUM(H17:H20)</f>
        <v>0</v>
      </c>
      <c r="I16" s="92">
        <f t="shared" ref="I16:O16" si="4">SUM(I17:I20)</f>
        <v>0</v>
      </c>
      <c r="J16" s="91">
        <f t="shared" si="4"/>
        <v>0</v>
      </c>
      <c r="K16" s="93">
        <f t="shared" si="4"/>
        <v>0</v>
      </c>
      <c r="L16" s="91">
        <f t="shared" si="4"/>
        <v>0</v>
      </c>
      <c r="M16" s="93">
        <f t="shared" si="4"/>
        <v>0</v>
      </c>
      <c r="N16" s="92">
        <f t="shared" si="4"/>
        <v>0</v>
      </c>
      <c r="O16" s="94">
        <f t="shared" si="4"/>
        <v>0</v>
      </c>
      <c r="P16" s="623"/>
      <c r="Q16" s="624"/>
      <c r="R16" s="166"/>
      <c r="S16" s="166"/>
      <c r="T16" s="166"/>
      <c r="U16" s="166"/>
      <c r="V16" s="166"/>
      <c r="W16" s="166"/>
      <c r="X16" s="166"/>
      <c r="Y16" s="166"/>
      <c r="Z16" s="166"/>
      <c r="AA16" s="166"/>
      <c r="AB16" s="166"/>
    </row>
    <row r="17" spans="1:28" s="66" customFormat="1" ht="45.75" hidden="1" customHeight="1" x14ac:dyDescent="0.25">
      <c r="A17" s="222" t="e">
        <f t="shared" si="1"/>
        <v>#REF!</v>
      </c>
      <c r="B17" s="223" t="s">
        <v>438</v>
      </c>
      <c r="C17" s="258">
        <v>501</v>
      </c>
      <c r="D17" s="230" t="e">
        <f t="shared" si="2"/>
        <v>#REF!</v>
      </c>
      <c r="E17" s="104"/>
      <c r="F17" s="305" t="e">
        <f t="shared" si="3"/>
        <v>#REF!</v>
      </c>
      <c r="G17" s="306" t="str">
        <f>"1.1.  EN EMPRESAS DE INVERSIÓN DIRECTA NO RESIDENTES  "&amp;D26&amp;"/"</f>
        <v>1.1.  EN EMPRESAS DE INVERSIÓN DIRECTA NO RESIDENTES  2/</v>
      </c>
      <c r="H17" s="324"/>
      <c r="I17" s="375"/>
      <c r="J17" s="376"/>
      <c r="K17" s="377"/>
      <c r="L17" s="376"/>
      <c r="M17" s="377"/>
      <c r="N17" s="375"/>
      <c r="O17" s="330">
        <f>+H17+I17+J17-L17-M17+N17</f>
        <v>0</v>
      </c>
      <c r="P17" s="623"/>
      <c r="Q17" s="624"/>
      <c r="R17" s="166"/>
      <c r="S17" s="166"/>
      <c r="T17" s="166"/>
      <c r="U17" s="166"/>
      <c r="V17" s="166"/>
      <c r="W17" s="166"/>
      <c r="X17" s="166"/>
      <c r="Y17" s="166"/>
      <c r="Z17" s="166"/>
      <c r="AA17" s="166"/>
      <c r="AB17" s="166"/>
    </row>
    <row r="18" spans="1:28" s="66" customFormat="1" ht="45.75" hidden="1" customHeight="1" x14ac:dyDescent="0.25">
      <c r="A18" s="222" t="e">
        <f t="shared" si="1"/>
        <v>#REF!</v>
      </c>
      <c r="B18" s="223" t="s">
        <v>439</v>
      </c>
      <c r="C18" s="225">
        <v>501</v>
      </c>
      <c r="D18" s="231" t="e">
        <f t="shared" si="2"/>
        <v>#REF!</v>
      </c>
      <c r="E18" s="104"/>
      <c r="F18" s="238" t="e">
        <f t="shared" si="3"/>
        <v>#REF!</v>
      </c>
      <c r="G18" s="306" t="str">
        <f>"1.2.  EN EL INVERSIONISTA DIRECTO (ID) NO RESIDENTE  "&amp;D27&amp;"/"</f>
        <v>1.2.  EN EL INVERSIONISTA DIRECTO (ID) NO RESIDENTE  3/</v>
      </c>
      <c r="H18" s="323"/>
      <c r="I18" s="378"/>
      <c r="J18" s="379"/>
      <c r="K18" s="380"/>
      <c r="L18" s="379"/>
      <c r="M18" s="380"/>
      <c r="N18" s="378"/>
      <c r="O18" s="331">
        <f t="shared" ref="O18:O21" si="5">+H18+I18+J18-L18-M18+N18</f>
        <v>0</v>
      </c>
      <c r="P18" s="623"/>
      <c r="Q18" s="624"/>
      <c r="R18" s="166"/>
      <c r="S18" s="166"/>
      <c r="T18" s="166"/>
      <c r="U18" s="166"/>
      <c r="V18" s="166"/>
      <c r="W18" s="166"/>
      <c r="X18" s="166"/>
      <c r="Y18" s="166"/>
      <c r="Z18" s="166"/>
      <c r="AA18" s="166"/>
      <c r="AB18" s="166"/>
    </row>
    <row r="19" spans="1:28" s="66" customFormat="1" ht="45.75" hidden="1" customHeight="1" x14ac:dyDescent="0.25">
      <c r="A19" s="222" t="e">
        <f t="shared" si="1"/>
        <v>#REF!</v>
      </c>
      <c r="B19" s="223" t="s">
        <v>440</v>
      </c>
      <c r="C19" s="225">
        <v>501</v>
      </c>
      <c r="D19" s="231" t="e">
        <f t="shared" si="2"/>
        <v>#REF!</v>
      </c>
      <c r="E19" s="104"/>
      <c r="F19" s="238" t="e">
        <f t="shared" si="3"/>
        <v>#REF!</v>
      </c>
      <c r="G19" s="306" t="str">
        <f>"1.3.  SOBRE EMPARENTADAS, SI MATRIZ COMÚN QUE EJERCE EL
         CONTROL FINAL RESIDE EN EL EXTERIOR "&amp;D28&amp;"/ "</f>
        <v xml:space="preserve">1.3.  SOBRE EMPARENTADAS, SI MATRIZ COMÚN QUE EJERCE EL
         CONTROL FINAL RESIDE EN EL EXTERIOR 4/ </v>
      </c>
      <c r="H19" s="323"/>
      <c r="I19" s="378"/>
      <c r="J19" s="379"/>
      <c r="K19" s="380"/>
      <c r="L19" s="379"/>
      <c r="M19" s="380"/>
      <c r="N19" s="378"/>
      <c r="O19" s="331">
        <f t="shared" si="5"/>
        <v>0</v>
      </c>
      <c r="P19" s="623"/>
      <c r="Q19" s="624"/>
      <c r="R19" s="166"/>
      <c r="S19" s="166"/>
      <c r="T19" s="166"/>
      <c r="U19" s="166"/>
      <c r="V19" s="166"/>
      <c r="W19" s="166"/>
      <c r="X19" s="166"/>
      <c r="Y19" s="166"/>
      <c r="Z19" s="166"/>
      <c r="AA19" s="166"/>
      <c r="AB19" s="166"/>
    </row>
    <row r="20" spans="1:28" s="66" customFormat="1" ht="45.75" hidden="1" customHeight="1" x14ac:dyDescent="0.25">
      <c r="A20" s="222" t="e">
        <f t="shared" si="1"/>
        <v>#REF!</v>
      </c>
      <c r="B20" s="223" t="s">
        <v>441</v>
      </c>
      <c r="C20" s="225">
        <v>501</v>
      </c>
      <c r="D20" s="231" t="e">
        <f t="shared" si="2"/>
        <v>#REF!</v>
      </c>
      <c r="E20" s="104"/>
      <c r="F20" s="238" t="e">
        <f t="shared" si="3"/>
        <v>#REF!</v>
      </c>
      <c r="G20" s="306" t="str">
        <f>"1.4.  SOBRE EMPARENTADAS, SI MATRIZ COMÚN QUE EJERCE EL
         CONTROL FINAL RESIDE EN EL PAÍS "&amp;$D$29&amp;"/"</f>
        <v>1.4.  SOBRE EMPARENTADAS, SI MATRIZ COMÚN QUE EJERCE EL
         CONTROL FINAL RESIDE EN EL PAÍS 5/</v>
      </c>
      <c r="H20" s="323"/>
      <c r="I20" s="378"/>
      <c r="J20" s="379"/>
      <c r="K20" s="380"/>
      <c r="L20" s="379"/>
      <c r="M20" s="380"/>
      <c r="N20" s="378"/>
      <c r="O20" s="331">
        <f t="shared" si="5"/>
        <v>0</v>
      </c>
      <c r="P20" s="623"/>
      <c r="Q20" s="624"/>
      <c r="R20" s="166"/>
      <c r="S20" s="166"/>
      <c r="T20" s="166"/>
      <c r="U20" s="166"/>
      <c r="V20" s="166"/>
      <c r="W20" s="166"/>
      <c r="X20" s="166"/>
      <c r="Y20" s="166"/>
      <c r="Z20" s="166"/>
      <c r="AA20" s="166"/>
      <c r="AB20" s="166"/>
    </row>
    <row r="21" spans="1:28" s="66" customFormat="1" ht="46.5" hidden="1" customHeight="1" thickBot="1" x14ac:dyDescent="0.3">
      <c r="A21" s="259" t="e">
        <f t="shared" si="1"/>
        <v>#REF!</v>
      </c>
      <c r="B21" s="260" t="s">
        <v>432</v>
      </c>
      <c r="C21" s="255">
        <v>502</v>
      </c>
      <c r="D21" s="256" t="e">
        <f t="shared" si="2"/>
        <v>#REF!</v>
      </c>
      <c r="E21" s="104"/>
      <c r="F21" s="307" t="e">
        <f t="shared" si="3"/>
        <v>#REF!</v>
      </c>
      <c r="G21" s="308" t="str">
        <f>"2. EN EMPRESAS NO RELACIONADAS "&amp;$D$30&amp;"/"</f>
        <v>2. EN EMPRESAS NO RELACIONADAS 6/</v>
      </c>
      <c r="H21" s="381"/>
      <c r="I21" s="382"/>
      <c r="J21" s="383"/>
      <c r="K21" s="384"/>
      <c r="L21" s="383"/>
      <c r="M21" s="384"/>
      <c r="N21" s="382"/>
      <c r="O21" s="332">
        <f t="shared" si="5"/>
        <v>0</v>
      </c>
      <c r="P21" s="625"/>
      <c r="Q21" s="626"/>
      <c r="R21" s="166"/>
      <c r="S21" s="166"/>
      <c r="T21" s="166"/>
      <c r="U21" s="166"/>
      <c r="V21" s="166"/>
      <c r="W21" s="166"/>
      <c r="X21" s="166"/>
      <c r="Y21" s="166"/>
      <c r="Z21" s="166"/>
      <c r="AA21" s="166"/>
      <c r="AB21" s="166"/>
    </row>
    <row r="22" spans="1:28" ht="16.5" hidden="1" thickBot="1" x14ac:dyDescent="0.3"/>
    <row r="23" spans="1:28" ht="27.75" hidden="1" customHeight="1" thickTop="1" x14ac:dyDescent="0.25">
      <c r="F23" s="226" t="s">
        <v>417</v>
      </c>
      <c r="G23" s="261"/>
      <c r="H23" s="261"/>
      <c r="I23" s="261"/>
      <c r="J23" s="261"/>
      <c r="K23" s="261"/>
      <c r="L23" s="261"/>
      <c r="M23" s="261"/>
      <c r="N23" s="261"/>
      <c r="O23" s="261"/>
      <c r="P23" s="233"/>
      <c r="Q23" s="234"/>
    </row>
    <row r="24" spans="1:28" ht="33" hidden="1" customHeight="1" x14ac:dyDescent="0.25">
      <c r="F24" s="262" t="s">
        <v>454</v>
      </c>
      <c r="G24" s="263"/>
      <c r="H24" s="264"/>
      <c r="I24" s="264"/>
      <c r="J24" s="264"/>
      <c r="K24" s="264"/>
      <c r="L24" s="264"/>
      <c r="M24" s="264"/>
      <c r="N24" s="264"/>
      <c r="O24" s="264"/>
      <c r="Q24" s="235"/>
    </row>
    <row r="25" spans="1:28" ht="27.75" hidden="1" customHeight="1" x14ac:dyDescent="0.25">
      <c r="D25" s="112">
        <v>1</v>
      </c>
      <c r="E25" s="221"/>
      <c r="F25" s="265" t="str">
        <f>D25&amp;"/"&amp; " Las columnas A y H representan la suma del valor patrimonial que la empresa declarante posee en todas sus empresas del exterior  (participación porcentual multiplicada por el valor del patrimonio en cada empresa)."</f>
        <v>1/ Las columnas A y H representan la suma del valor patrimonial que la empresa declarante posee en todas sus empresas del exterior  (participación porcentual multiplicada por el valor del patrimonio en cada empresa).</v>
      </c>
      <c r="G25" s="221"/>
      <c r="H25" s="221"/>
      <c r="I25" s="221"/>
      <c r="J25" s="221"/>
      <c r="K25" s="221"/>
      <c r="L25" s="221"/>
      <c r="M25" s="221"/>
      <c r="N25" s="221"/>
      <c r="O25" s="221"/>
      <c r="Q25" s="235"/>
    </row>
    <row r="26" spans="1:28" ht="27.75" hidden="1" customHeight="1" x14ac:dyDescent="0.25">
      <c r="C26" s="220"/>
      <c r="D26" s="112">
        <f>COUNTA($D$25:D25)+1</f>
        <v>2</v>
      </c>
      <c r="F26" s="265" t="str">
        <f>D26&amp;"/"&amp; " La empresa declarante actúa como inversionista directo al poseer, de manera inmediata o indirecta, una participación igual o mayor al 10% en empresas no residentes."</f>
        <v>2/ La empresa declarante actúa como inversionista directo al poseer, de manera inmediata o indirecta, una participación igual o mayor al 10% en empresas no residentes.</v>
      </c>
      <c r="G26" s="104"/>
      <c r="H26" s="104"/>
      <c r="I26" s="104"/>
      <c r="J26" s="104"/>
      <c r="K26" s="104"/>
      <c r="L26" s="104"/>
      <c r="M26" s="104"/>
      <c r="N26" s="104"/>
      <c r="O26" s="104"/>
      <c r="Q26" s="235"/>
    </row>
    <row r="27" spans="1:28" ht="27.75" hidden="1" customHeight="1" x14ac:dyDescent="0.25">
      <c r="C27" s="220"/>
      <c r="D27" s="112">
        <f>COUNTA($D$25:D26)+1</f>
        <v>3</v>
      </c>
      <c r="F27" s="265" t="str">
        <f>D27&amp;"/"&amp;" La empresa declarante posee una participación menor al 10 por ciento en su matriz o inversionista directo del exterior (se le conoce como inversión en sentido contrario)."</f>
        <v>3/ La empresa declarante posee una participación menor al 10 por ciento en su matriz o inversionista directo del exterior (se le conoce como inversión en sentido contrario).</v>
      </c>
      <c r="G27" s="104"/>
      <c r="H27" s="104"/>
      <c r="I27" s="104"/>
      <c r="J27" s="104"/>
      <c r="K27" s="104"/>
      <c r="L27" s="104"/>
      <c r="M27" s="104"/>
      <c r="N27" s="104"/>
      <c r="O27" s="104"/>
      <c r="Q27" s="235"/>
    </row>
    <row r="28" spans="1:28" ht="27.75" hidden="1" customHeight="1" x14ac:dyDescent="0.25">
      <c r="C28" s="220"/>
      <c r="D28" s="112">
        <f>COUNTA($D$25:D27)+1</f>
        <v>4</v>
      </c>
      <c r="F28" s="265" t="str">
        <f>D28&amp;"/"&amp; " El inversionista directo que ejerce el control final de la empresa declarante es no residente."</f>
        <v>4/ El inversionista directo que ejerce el control final de la empresa declarante es no residente.</v>
      </c>
      <c r="G28" s="104"/>
      <c r="H28" s="104"/>
      <c r="I28" s="104"/>
      <c r="J28" s="104"/>
      <c r="K28" s="104"/>
      <c r="L28" s="104"/>
      <c r="M28" s="104"/>
      <c r="N28" s="104"/>
      <c r="O28" s="104"/>
      <c r="Q28" s="235"/>
    </row>
    <row r="29" spans="1:28" ht="27.75" hidden="1" customHeight="1" x14ac:dyDescent="0.25">
      <c r="C29" s="220"/>
      <c r="D29" s="112">
        <f>COUNTA($D$25:D28)+1</f>
        <v>5</v>
      </c>
      <c r="F29" s="265" t="str">
        <f>D29&amp;"/"&amp; " El inversionista directo que ejerce el control final de la empresa declarante es residente."</f>
        <v>5/ El inversionista directo que ejerce el control final de la empresa declarante es residente.</v>
      </c>
      <c r="G29" s="104"/>
      <c r="H29" s="104"/>
      <c r="I29" s="104"/>
      <c r="J29" s="104"/>
      <c r="K29" s="104"/>
      <c r="L29" s="104"/>
      <c r="M29" s="104"/>
      <c r="N29" s="104"/>
      <c r="O29" s="104"/>
      <c r="Q29" s="235"/>
    </row>
    <row r="30" spans="1:28" ht="27.75" hidden="1" customHeight="1" x14ac:dyDescent="0.25">
      <c r="C30" s="220"/>
      <c r="D30" s="112">
        <f>COUNTA($D$25:D29)+1</f>
        <v>6</v>
      </c>
      <c r="F30" s="265" t="str">
        <f>D30&amp;"/"&amp; " Incluye a toda empresa no residente no-emparentada en donde la participación de la empresa declarante es menor al 10%. A estas inversiones se les conoce también como inversiones de cartera."</f>
        <v>6/ Incluye a toda empresa no residente no-emparentada en donde la participación de la empresa declarante es menor al 10%. A estas inversiones se les conoce también como inversiones de cartera.</v>
      </c>
      <c r="G30" s="104"/>
      <c r="H30" s="104"/>
      <c r="I30" s="104"/>
      <c r="J30" s="104"/>
      <c r="K30" s="104"/>
      <c r="L30" s="104"/>
      <c r="M30" s="104"/>
      <c r="N30" s="104"/>
      <c r="O30" s="104"/>
      <c r="Q30" s="235"/>
    </row>
    <row r="31" spans="1:28" ht="27.75" hidden="1" customHeight="1" x14ac:dyDescent="0.25">
      <c r="C31" s="220"/>
      <c r="D31" s="112">
        <f>COUNTA($D$25:D30)+1</f>
        <v>7</v>
      </c>
      <c r="F31" s="265" t="str">
        <f>D31&amp;"/"&amp; " Equivalente al estado de resultados de la empresa, por lo general igual a:  +superávit de explotacion (ingresos  - gastos) + dividendos (por cobrar - por pagar) + intereses (por cobrar - por pagar) + renta (por cobrar - por pagar) -  impuestos"</f>
        <v>7/ Equivalente al estado de resultados de la empresa, por lo general igual a:  +superávit de explotacion (ingresos  - gastos) + dividendos (por cobrar - por pagar) + intereses (por cobrar - por pagar) + renta (por cobrar - por pagar) -  impuestos</v>
      </c>
      <c r="G31" s="104"/>
      <c r="H31" s="104"/>
      <c r="I31" s="104"/>
      <c r="J31" s="104"/>
      <c r="K31" s="104"/>
      <c r="L31" s="104"/>
      <c r="M31" s="104"/>
      <c r="N31" s="104"/>
      <c r="O31" s="104"/>
      <c r="Q31" s="235"/>
    </row>
    <row r="32" spans="1:28" ht="27.75" hidden="1" customHeight="1" x14ac:dyDescent="0.25">
      <c r="C32" s="220"/>
      <c r="D32" s="112">
        <f>COUNTA($D$25:D31)+1</f>
        <v>8</v>
      </c>
      <c r="F32" s="265" t="str">
        <f>D32&amp;"/ "&amp; "Incluya la porción correspondiente de las utilidades / pérdidas de las subsidiarias, asociadas o emparentadas."</f>
        <v>8/ Incluya la porción correspondiente de las utilidades / pérdidas de las subsidiarias, asociadas o emparentadas.</v>
      </c>
      <c r="G32" s="104"/>
      <c r="H32" s="104"/>
      <c r="I32" s="104"/>
      <c r="J32" s="104"/>
      <c r="K32" s="104"/>
      <c r="L32" s="104"/>
      <c r="M32" s="104"/>
      <c r="N32" s="104"/>
      <c r="O32" s="104"/>
      <c r="Q32" s="235"/>
    </row>
    <row r="33" spans="1:27" ht="27.75" hidden="1" customHeight="1" x14ac:dyDescent="0.25">
      <c r="C33" s="220"/>
      <c r="D33" s="112">
        <f>COUNTA($D$25:D32)+1</f>
        <v>9</v>
      </c>
      <c r="F33" s="265" t="str">
        <f>D33&amp;"/ "&amp; "Ganancias (+) o pérdidas (-) por tenencia (realizadas o no realizadas) como resultado de variaciones cambiarias, de la revaloración de activos fijos y de las variaciones de los precios de mercado de activos y pasivos financieros"&amp; " y de derivados financieros."</f>
        <v>9/ Ganancias (+) o pérdidas (-) por tenencia (realizadas o no realizadas) como resultado de variaciones cambiarias, de la revaloración de activos fijos y de las variaciones de los precios de mercado de activos y pasivos financieros y de derivados financieros.</v>
      </c>
      <c r="G33" s="104"/>
      <c r="H33" s="104"/>
      <c r="I33" s="104"/>
      <c r="J33" s="104"/>
      <c r="K33" s="104"/>
      <c r="L33" s="104"/>
      <c r="M33" s="104"/>
      <c r="N33" s="104"/>
      <c r="O33" s="104"/>
      <c r="Q33" s="235"/>
    </row>
    <row r="34" spans="1:27" ht="27.75" hidden="1" customHeight="1" x14ac:dyDescent="0.25">
      <c r="C34" s="220"/>
      <c r="D34" s="112"/>
      <c r="F34" s="265" t="s">
        <v>464</v>
      </c>
      <c r="G34" s="104"/>
      <c r="H34" s="104"/>
      <c r="I34" s="104"/>
      <c r="J34" s="104"/>
      <c r="K34" s="104"/>
      <c r="L34" s="104"/>
      <c r="M34" s="104"/>
      <c r="N34" s="104"/>
      <c r="O34" s="104"/>
      <c r="Q34" s="235"/>
    </row>
    <row r="35" spans="1:27" ht="27.75" hidden="1" customHeight="1" x14ac:dyDescent="0.25">
      <c r="C35" s="220"/>
      <c r="D35" s="112">
        <f>COUNTA($D$25:D33)+1</f>
        <v>10</v>
      </c>
      <c r="F35" s="265" t="str">
        <f>D35&amp;"/ "&amp;"Dividendos que, sin ser aún cobrados, la empresa declarante los reconoce contablemente como derechos (en sus activos de balance)."</f>
        <v>10/ Dividendos que, sin ser aún cobrados, la empresa declarante los reconoce contablemente como derechos (en sus activos de balance).</v>
      </c>
      <c r="G35" s="104"/>
      <c r="H35" s="104"/>
      <c r="I35" s="104"/>
      <c r="J35" s="104"/>
      <c r="K35" s="104"/>
      <c r="L35" s="104"/>
      <c r="M35" s="104"/>
      <c r="N35" s="104"/>
      <c r="O35" s="104"/>
      <c r="Q35" s="235"/>
    </row>
    <row r="36" spans="1:27" ht="27.75" hidden="1" customHeight="1" thickBot="1" x14ac:dyDescent="0.3">
      <c r="C36" s="220"/>
      <c r="D36" s="112">
        <f>COUNTA($D$25:D35)+1</f>
        <v>11</v>
      </c>
      <c r="F36" s="266" t="str">
        <f>D36&amp;"/ "&amp;"Registre los montos que afectan al patrimonio como resultado de fusiones, escisiones u otras operaciones distintas de los aportes, utilidades corrientes y dividendos."</f>
        <v>11/ Registre los montos que afectan al patrimonio como resultado de fusiones, escisiones u otras operaciones distintas de los aportes, utilidades corrientes y dividendos.</v>
      </c>
      <c r="G36" s="267"/>
      <c r="H36" s="267"/>
      <c r="I36" s="267"/>
      <c r="J36" s="267"/>
      <c r="K36" s="267"/>
      <c r="L36" s="267"/>
      <c r="M36" s="267"/>
      <c r="N36" s="267"/>
      <c r="O36" s="267"/>
      <c r="P36" s="268"/>
      <c r="Q36" s="269"/>
    </row>
    <row r="37" spans="1:27" ht="16.5" hidden="1" thickTop="1" x14ac:dyDescent="0.25"/>
    <row r="38" spans="1:27" hidden="1" x14ac:dyDescent="0.25">
      <c r="E38" s="221"/>
      <c r="F38" s="221"/>
      <c r="G38" s="221"/>
      <c r="H38" s="221"/>
      <c r="I38" s="221"/>
      <c r="J38" s="221"/>
      <c r="K38" s="221"/>
      <c r="L38" s="221"/>
      <c r="M38" s="221"/>
      <c r="N38" s="221"/>
      <c r="O38" s="221"/>
    </row>
    <row r="39" spans="1:27" hidden="1" x14ac:dyDescent="0.25">
      <c r="E39" s="221"/>
      <c r="F39" s="270"/>
      <c r="G39" s="270"/>
      <c r="H39" s="270"/>
      <c r="I39" s="270"/>
      <c r="J39" s="270"/>
      <c r="K39" s="270"/>
      <c r="L39" s="270"/>
      <c r="M39" s="270"/>
      <c r="N39" s="270"/>
      <c r="O39" s="270"/>
      <c r="P39" s="240"/>
      <c r="Q39" s="240"/>
    </row>
    <row r="40" spans="1:27" s="62" customFormat="1" x14ac:dyDescent="0.25">
      <c r="E40" s="104"/>
      <c r="F40" s="104"/>
      <c r="G40" s="104"/>
      <c r="H40" s="104"/>
      <c r="I40" s="104"/>
      <c r="J40" s="104"/>
      <c r="K40" s="104"/>
      <c r="L40" s="104"/>
      <c r="M40" s="104"/>
      <c r="N40" s="104"/>
      <c r="O40" s="104"/>
    </row>
    <row r="41" spans="1:27" ht="35.25" customHeight="1" x14ac:dyDescent="1">
      <c r="A41" s="62"/>
      <c r="B41" s="62"/>
      <c r="C41" s="62"/>
      <c r="D41" s="62"/>
      <c r="F41" s="394" t="s">
        <v>419</v>
      </c>
      <c r="G41" s="390"/>
      <c r="H41" s="390"/>
      <c r="I41" s="390"/>
      <c r="J41" s="390"/>
      <c r="K41" s="390"/>
      <c r="L41" s="390"/>
      <c r="M41" s="390"/>
      <c r="N41" s="390"/>
      <c r="O41" s="390"/>
      <c r="P41" s="391"/>
      <c r="Q41" s="391"/>
    </row>
    <row r="42" spans="1:27" ht="45.75" customHeight="1" thickBot="1" x14ac:dyDescent="0.3">
      <c r="A42" s="62"/>
      <c r="B42" s="62"/>
      <c r="C42" s="62"/>
      <c r="D42" s="62"/>
      <c r="F42" s="271" t="s">
        <v>463</v>
      </c>
      <c r="G42" s="219"/>
      <c r="H42" s="219"/>
      <c r="I42" s="219"/>
      <c r="J42" s="219"/>
      <c r="K42" s="219"/>
      <c r="L42" s="219"/>
      <c r="M42" s="219"/>
      <c r="N42" s="219"/>
      <c r="O42" s="219"/>
      <c r="P42" s="241"/>
      <c r="Q42" s="241"/>
    </row>
    <row r="43" spans="1:27" ht="38.25" customHeight="1" thickTop="1" thickBot="1" x14ac:dyDescent="0.95">
      <c r="A43" s="62"/>
      <c r="B43" s="62"/>
      <c r="C43" s="62"/>
      <c r="D43" s="62"/>
      <c r="F43" s="243"/>
      <c r="G43" s="104"/>
      <c r="H43" s="104"/>
      <c r="I43" s="609" t="s">
        <v>487</v>
      </c>
      <c r="J43" s="610"/>
      <c r="K43" s="610"/>
      <c r="L43" s="610"/>
      <c r="M43" s="610"/>
      <c r="N43" s="610"/>
      <c r="O43" s="610"/>
      <c r="P43" s="611"/>
    </row>
    <row r="44" spans="1:27" ht="41.25" customHeight="1" x14ac:dyDescent="0.25">
      <c r="C44" s="612" t="str">
        <f ca="1">RIGHT(CELL("nombrearchivo",$A$1),LEN(CELL("nombrearchivo",$A$1))-SEARCH("]",CELL("nombrearchivo",$A$1)))</f>
        <v>Tabla VI. Soles</v>
      </c>
      <c r="D44" s="613"/>
      <c r="F44" s="272"/>
      <c r="G44" s="272"/>
      <c r="H44" s="273"/>
      <c r="I44" s="635" t="s">
        <v>514</v>
      </c>
      <c r="J44" s="637" t="str">
        <f>+'Tabla VI. Dolares'!J44:O44</f>
        <v>MOVIMIENTO POR TRANSACCIONES Y VARIACIONES EN EL PATRIMONIO: 3T2025 (jul - set)</v>
      </c>
      <c r="K44" s="638"/>
      <c r="L44" s="638"/>
      <c r="M44" s="638"/>
      <c r="N44" s="638"/>
      <c r="O44" s="639"/>
      <c r="P44" s="635" t="s">
        <v>514</v>
      </c>
      <c r="Q44" s="273"/>
      <c r="AA44" s="104"/>
    </row>
    <row r="45" spans="1:27" ht="53.25" customHeight="1" thickBot="1" x14ac:dyDescent="0.3">
      <c r="C45" s="614"/>
      <c r="D45" s="615"/>
      <c r="F45" s="272"/>
      <c r="G45" s="272"/>
      <c r="H45" s="273"/>
      <c r="I45" s="636"/>
      <c r="J45" s="453" t="s">
        <v>515</v>
      </c>
      <c r="K45" s="595" t="s">
        <v>516</v>
      </c>
      <c r="L45" s="596"/>
      <c r="M45" s="597" t="s">
        <v>411</v>
      </c>
      <c r="N45" s="598"/>
      <c r="O45" s="599" t="s">
        <v>517</v>
      </c>
      <c r="P45" s="636"/>
      <c r="Q45" s="273"/>
      <c r="AA45" s="104"/>
    </row>
    <row r="46" spans="1:27" ht="109.5" customHeight="1" thickTop="1" thickBot="1" x14ac:dyDescent="0.3">
      <c r="C46" s="616"/>
      <c r="D46" s="617"/>
      <c r="F46" s="274"/>
      <c r="G46" s="275"/>
      <c r="H46" s="422" t="str">
        <f>+'Tabla VI. Dolares'!H46</f>
        <v>PORCENTAJE DE PARTICIPACIÓN ACCIONARIA INMEDIATA A FINES DE JUNIO 2025</v>
      </c>
      <c r="I46" s="276" t="str">
        <f>+'Tabla VI. Dolares'!I46</f>
        <v>SALDO A FINES DE JUNIO 2025</v>
      </c>
      <c r="J46" s="454" t="s">
        <v>421</v>
      </c>
      <c r="K46" s="277" t="s">
        <v>56</v>
      </c>
      <c r="L46" s="250" t="s">
        <v>518</v>
      </c>
      <c r="M46" s="452" t="s">
        <v>545</v>
      </c>
      <c r="N46" s="252" t="s">
        <v>548</v>
      </c>
      <c r="O46" s="600"/>
      <c r="P46" s="276" t="str">
        <f>+'Tabla VI. Dolares'!P46</f>
        <v>SALDO A FINES DE SETIEMBRE 2025</v>
      </c>
      <c r="Q46" s="423" t="str">
        <f>+'Tabla VI. Dolares'!Q46</f>
        <v>PORCENTAJE DE PARTICIPACIÓN ACCIONARIA INMEDIATA A FINES DE SETIEMBRE 2025</v>
      </c>
      <c r="R46" s="445" t="s">
        <v>538</v>
      </c>
      <c r="S46" s="446" t="s">
        <v>540</v>
      </c>
      <c r="AA46" s="104"/>
    </row>
    <row r="47" spans="1:27" ht="45.75" customHeight="1" thickBot="1" x14ac:dyDescent="0.3">
      <c r="A47" s="253" t="s">
        <v>408</v>
      </c>
      <c r="B47" s="254" t="s">
        <v>409</v>
      </c>
      <c r="C47" s="236" t="s">
        <v>3</v>
      </c>
      <c r="D47" s="237" t="s">
        <v>4</v>
      </c>
      <c r="F47" s="278" t="s">
        <v>406</v>
      </c>
      <c r="G47" s="279" t="s">
        <v>420</v>
      </c>
      <c r="H47" s="280" t="s">
        <v>396</v>
      </c>
      <c r="I47" s="281" t="s">
        <v>397</v>
      </c>
      <c r="J47" s="281" t="s">
        <v>398</v>
      </c>
      <c r="K47" s="282" t="s">
        <v>399</v>
      </c>
      <c r="L47" s="450" t="s">
        <v>400</v>
      </c>
      <c r="M47" s="283" t="s">
        <v>401</v>
      </c>
      <c r="N47" s="451" t="s">
        <v>402</v>
      </c>
      <c r="O47" s="281" t="s">
        <v>412</v>
      </c>
      <c r="P47" s="284" t="s">
        <v>546</v>
      </c>
      <c r="Q47" s="285" t="s">
        <v>416</v>
      </c>
      <c r="R47" s="447" t="s">
        <v>537</v>
      </c>
      <c r="S47" s="448" t="s">
        <v>539</v>
      </c>
      <c r="AA47" s="104"/>
    </row>
    <row r="48" spans="1:27" s="290" customFormat="1" ht="42" customHeight="1" thickBot="1" x14ac:dyDescent="0.3">
      <c r="A48" s="222" t="e">
        <f>+A21+1</f>
        <v>#REF!</v>
      </c>
      <c r="B48" s="223" t="s">
        <v>430</v>
      </c>
      <c r="C48" s="255"/>
      <c r="D48" s="286" t="e">
        <f t="shared" ref="D48:D54" si="6">CONCATENATE(A48,B48)</f>
        <v>#REF!</v>
      </c>
      <c r="E48" s="287"/>
      <c r="F48" s="288" t="s">
        <v>519</v>
      </c>
      <c r="G48" s="289" t="s">
        <v>520</v>
      </c>
      <c r="H48" s="301">
        <f>SUM(H49,H54,H55)</f>
        <v>0</v>
      </c>
      <c r="I48" s="398"/>
      <c r="J48" s="325">
        <f>SUM(J49,J54,J55)</f>
        <v>0</v>
      </c>
      <c r="K48" s="408"/>
      <c r="L48" s="409"/>
      <c r="M48" s="410"/>
      <c r="N48" s="409"/>
      <c r="O48" s="409"/>
      <c r="P48" s="300">
        <f>+I48+J48+K48-M48+O48</f>
        <v>0</v>
      </c>
      <c r="Q48" s="417">
        <f>SUM(Q49,Q54,Q55)</f>
        <v>0</v>
      </c>
      <c r="R48" s="449"/>
      <c r="S48" s="425">
        <f>+R48-P48</f>
        <v>0</v>
      </c>
      <c r="T48" s="385"/>
      <c r="AA48" s="287"/>
    </row>
    <row r="49" spans="1:27" s="66" customFormat="1" ht="42" customHeight="1" thickTop="1" x14ac:dyDescent="0.25">
      <c r="A49" s="222" t="e">
        <f t="shared" ref="A49:A55" si="7">+A48</f>
        <v>#REF!</v>
      </c>
      <c r="B49" s="223" t="s">
        <v>431</v>
      </c>
      <c r="C49" s="257" t="s">
        <v>405</v>
      </c>
      <c r="D49" s="232" t="e">
        <f t="shared" si="6"/>
        <v>#REF!</v>
      </c>
      <c r="E49" s="104"/>
      <c r="F49" s="288" t="s">
        <v>521</v>
      </c>
      <c r="G49" s="291" t="s">
        <v>486</v>
      </c>
      <c r="H49" s="302">
        <f>SUM(H50:H53)</f>
        <v>0</v>
      </c>
      <c r="I49" s="300">
        <f>SUM(I50:I53)</f>
        <v>0</v>
      </c>
      <c r="J49" s="300">
        <f>SUM(J50:J53)</f>
        <v>0</v>
      </c>
      <c r="K49" s="604" t="s">
        <v>457</v>
      </c>
      <c r="L49" s="605"/>
      <c r="M49" s="605"/>
      <c r="N49" s="605"/>
      <c r="O49" s="606"/>
      <c r="P49" s="300">
        <f>SUM(P50:P53)</f>
        <v>0</v>
      </c>
      <c r="Q49" s="303">
        <f>SUM(Q50:Q53)</f>
        <v>0</v>
      </c>
      <c r="R49" s="589"/>
      <c r="S49" s="590"/>
      <c r="T49" s="386"/>
      <c r="AA49" s="104"/>
    </row>
    <row r="50" spans="1:27" s="66" customFormat="1" ht="42" customHeight="1" x14ac:dyDescent="0.25">
      <c r="A50" s="222" t="e">
        <f t="shared" si="7"/>
        <v>#REF!</v>
      </c>
      <c r="B50" s="223" t="s">
        <v>438</v>
      </c>
      <c r="C50" s="258">
        <v>501</v>
      </c>
      <c r="D50" s="230" t="e">
        <f t="shared" si="6"/>
        <v>#REF!</v>
      </c>
      <c r="E50" s="104"/>
      <c r="F50" s="224" t="s">
        <v>522</v>
      </c>
      <c r="G50" s="292" t="s">
        <v>523</v>
      </c>
      <c r="H50" s="399"/>
      <c r="I50" s="326">
        <f>(+H50/100)*$I$48</f>
        <v>0</v>
      </c>
      <c r="J50" s="404"/>
      <c r="K50" s="591"/>
      <c r="L50" s="607"/>
      <c r="M50" s="607"/>
      <c r="N50" s="607"/>
      <c r="O50" s="592"/>
      <c r="P50" s="326">
        <f>+Q50/100*$P$48</f>
        <v>0</v>
      </c>
      <c r="Q50" s="411"/>
      <c r="R50" s="591"/>
      <c r="S50" s="592"/>
      <c r="AA50" s="104"/>
    </row>
    <row r="51" spans="1:27" s="66" customFormat="1" ht="42" customHeight="1" x14ac:dyDescent="0.25">
      <c r="A51" s="222" t="e">
        <f t="shared" si="7"/>
        <v>#REF!</v>
      </c>
      <c r="B51" s="223" t="s">
        <v>439</v>
      </c>
      <c r="C51" s="225">
        <v>501</v>
      </c>
      <c r="D51" s="231" t="e">
        <f t="shared" si="6"/>
        <v>#REF!</v>
      </c>
      <c r="E51" s="104"/>
      <c r="F51" s="227" t="s">
        <v>524</v>
      </c>
      <c r="G51" s="293" t="s">
        <v>525</v>
      </c>
      <c r="H51" s="400"/>
      <c r="I51" s="327">
        <f>(+H51/100)*$I$48</f>
        <v>0</v>
      </c>
      <c r="J51" s="405"/>
      <c r="K51" s="591"/>
      <c r="L51" s="607"/>
      <c r="M51" s="607"/>
      <c r="N51" s="607"/>
      <c r="O51" s="592"/>
      <c r="P51" s="327">
        <f>+Q51/100*$P$48</f>
        <v>0</v>
      </c>
      <c r="Q51" s="412"/>
      <c r="R51" s="591"/>
      <c r="S51" s="592"/>
      <c r="AA51" s="294"/>
    </row>
    <row r="52" spans="1:27" s="66" customFormat="1" ht="42" customHeight="1" x14ac:dyDescent="0.25">
      <c r="A52" s="222" t="e">
        <f t="shared" si="7"/>
        <v>#REF!</v>
      </c>
      <c r="B52" s="223" t="s">
        <v>440</v>
      </c>
      <c r="C52" s="225">
        <v>501</v>
      </c>
      <c r="D52" s="231" t="e">
        <f t="shared" si="6"/>
        <v>#REF!</v>
      </c>
      <c r="E52" s="104"/>
      <c r="F52" s="227" t="s">
        <v>526</v>
      </c>
      <c r="G52" s="293" t="s">
        <v>527</v>
      </c>
      <c r="H52" s="400"/>
      <c r="I52" s="327">
        <f>(+H52/100)*$I$48</f>
        <v>0</v>
      </c>
      <c r="J52" s="405"/>
      <c r="K52" s="591"/>
      <c r="L52" s="607"/>
      <c r="M52" s="607"/>
      <c r="N52" s="607"/>
      <c r="O52" s="592"/>
      <c r="P52" s="327">
        <f>+Q52/100*$P$48</f>
        <v>0</v>
      </c>
      <c r="Q52" s="412"/>
      <c r="R52" s="591"/>
      <c r="S52" s="592"/>
      <c r="AA52" s="294"/>
    </row>
    <row r="53" spans="1:27" s="66" customFormat="1" ht="42" customHeight="1" x14ac:dyDescent="0.25">
      <c r="A53" s="222" t="e">
        <f t="shared" si="7"/>
        <v>#REF!</v>
      </c>
      <c r="B53" s="223" t="s">
        <v>441</v>
      </c>
      <c r="C53" s="225">
        <v>501</v>
      </c>
      <c r="D53" s="231" t="e">
        <f t="shared" si="6"/>
        <v>#REF!</v>
      </c>
      <c r="E53" s="104"/>
      <c r="F53" s="227" t="s">
        <v>528</v>
      </c>
      <c r="G53" s="293" t="s">
        <v>529</v>
      </c>
      <c r="H53" s="401"/>
      <c r="I53" s="326">
        <f>(+H53/100)*$I$48</f>
        <v>0</v>
      </c>
      <c r="J53" s="404"/>
      <c r="K53" s="591"/>
      <c r="L53" s="607"/>
      <c r="M53" s="607"/>
      <c r="N53" s="607"/>
      <c r="O53" s="592"/>
      <c r="P53" s="326">
        <f>+Q53/100*$P$48</f>
        <v>0</v>
      </c>
      <c r="Q53" s="413"/>
      <c r="R53" s="591"/>
      <c r="S53" s="592"/>
      <c r="AA53" s="294"/>
    </row>
    <row r="54" spans="1:27" s="66" customFormat="1" ht="42" customHeight="1" x14ac:dyDescent="0.25">
      <c r="A54" s="259" t="e">
        <f t="shared" si="7"/>
        <v>#REF!</v>
      </c>
      <c r="B54" s="260" t="s">
        <v>432</v>
      </c>
      <c r="C54" s="257">
        <v>502</v>
      </c>
      <c r="D54" s="232" t="e">
        <f t="shared" si="6"/>
        <v>#REF!</v>
      </c>
      <c r="E54" s="104"/>
      <c r="F54" s="295" t="s">
        <v>530</v>
      </c>
      <c r="G54" s="296" t="s">
        <v>531</v>
      </c>
      <c r="H54" s="402"/>
      <c r="I54" s="328">
        <f>(+H54/100)*$I$48</f>
        <v>0</v>
      </c>
      <c r="J54" s="406"/>
      <c r="K54" s="591"/>
      <c r="L54" s="607"/>
      <c r="M54" s="607"/>
      <c r="N54" s="607"/>
      <c r="O54" s="592"/>
      <c r="P54" s="328">
        <f>+Q54/100*$P$48</f>
        <v>0</v>
      </c>
      <c r="Q54" s="414"/>
      <c r="R54" s="591"/>
      <c r="S54" s="592"/>
      <c r="AA54" s="104"/>
    </row>
    <row r="55" spans="1:27" s="66" customFormat="1" ht="42" customHeight="1" thickBot="1" x14ac:dyDescent="0.35">
      <c r="A55" s="259" t="e">
        <f t="shared" si="7"/>
        <v>#REF!</v>
      </c>
      <c r="B55" s="260" t="s">
        <v>437</v>
      </c>
      <c r="C55" s="257" t="s">
        <v>405</v>
      </c>
      <c r="D55" s="232" t="e">
        <f>CONCATENATE(A55,B55)</f>
        <v>#REF!</v>
      </c>
      <c r="E55" s="297"/>
      <c r="F55" s="298" t="s">
        <v>532</v>
      </c>
      <c r="G55" s="299" t="s">
        <v>533</v>
      </c>
      <c r="H55" s="403"/>
      <c r="I55" s="329">
        <f>+I48-I49-I54</f>
        <v>0</v>
      </c>
      <c r="J55" s="407"/>
      <c r="K55" s="593"/>
      <c r="L55" s="608"/>
      <c r="M55" s="608"/>
      <c r="N55" s="608"/>
      <c r="O55" s="594"/>
      <c r="P55" s="329">
        <f>+P48-P49-P54</f>
        <v>0</v>
      </c>
      <c r="Q55" s="415"/>
      <c r="R55" s="591"/>
      <c r="S55" s="592"/>
      <c r="AA55" s="104"/>
    </row>
    <row r="56" spans="1:27" ht="51.75" customHeight="1" thickTop="1" thickBot="1" x14ac:dyDescent="0.3">
      <c r="A56" s="222"/>
      <c r="B56" s="223"/>
      <c r="G56" s="424" t="s">
        <v>544</v>
      </c>
      <c r="H56" s="421">
        <f>100-SUM(H50:H55)</f>
        <v>100</v>
      </c>
      <c r="I56" s="601"/>
      <c r="J56" s="602"/>
      <c r="K56" s="602"/>
      <c r="L56" s="602"/>
      <c r="M56" s="602"/>
      <c r="N56" s="602"/>
      <c r="O56" s="602"/>
      <c r="P56" s="603"/>
      <c r="Q56" s="421">
        <f>100-SUM(Q50:Q55)</f>
        <v>100</v>
      </c>
      <c r="R56" s="593"/>
      <c r="S56" s="594"/>
    </row>
    <row r="57" spans="1:27" ht="16.5" thickTop="1" x14ac:dyDescent="0.25"/>
  </sheetData>
  <sheetProtection algorithmName="SHA-512" hashValue="FOphr7XPHdD9UOdmZAWrbCzXpcG4nZNGzwH3ChaLjqseaIOaTpRhfR08KOU8Z06XVRZVYiYI82htEJ2D9g4YEw==" saltValue="APpJXyLsgqYWb22ln1yFsw==" spinCount="100000" sheet="1" objects="1" scenarios="1"/>
  <mergeCells count="20">
    <mergeCell ref="I43:P43"/>
    <mergeCell ref="C44:D46"/>
    <mergeCell ref="C11:D13"/>
    <mergeCell ref="H11:H12"/>
    <mergeCell ref="I11:N11"/>
    <mergeCell ref="O11:O12"/>
    <mergeCell ref="P11:Q21"/>
    <mergeCell ref="J12:K12"/>
    <mergeCell ref="L12:M12"/>
    <mergeCell ref="N12:N13"/>
    <mergeCell ref="F13:G13"/>
    <mergeCell ref="I44:I45"/>
    <mergeCell ref="J44:O44"/>
    <mergeCell ref="P44:P45"/>
    <mergeCell ref="R49:S56"/>
    <mergeCell ref="K45:L45"/>
    <mergeCell ref="M45:N45"/>
    <mergeCell ref="O45:O46"/>
    <mergeCell ref="I56:P56"/>
    <mergeCell ref="K49:O55"/>
  </mergeCells>
  <conditionalFormatting sqref="H56">
    <cfRule type="cellIs" dxfId="2" priority="2" operator="notEqual">
      <formula>0</formula>
    </cfRule>
  </conditionalFormatting>
  <conditionalFormatting sqref="Q56">
    <cfRule type="cellIs" dxfId="1" priority="1" operator="notEqual">
      <formula>0</formula>
    </cfRule>
  </conditionalFormatting>
  <conditionalFormatting sqref="S48">
    <cfRule type="cellIs" dxfId="0" priority="3" operator="notEqual">
      <formula>0</formula>
    </cfRule>
  </conditionalFormatting>
  <printOptions horizontalCentered="1"/>
  <pageMargins left="0.43307086614173229" right="0.39370078740157483" top="0.51181102362204722" bottom="0.35433070866141736" header="0.35433070866141736" footer="0.15748031496062992"/>
  <pageSetup paperSize="9" scale="36" orientation="landscape" r:id="rId1"/>
  <headerFooter>
    <oddFooter>&amp;L&amp;"Arial,Negrita"&amp;14&amp;D&amp;C&amp;"Arial,Negrita"&amp;14&amp;F&amp;R&amp;"Arial,Negrita"&amp;14&amp;A</oddFoot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24">
    <tabColor rgb="FF002060"/>
    <pageSetUpPr fitToPage="1"/>
  </sheetPr>
  <dimension ref="A1:AB57"/>
  <sheetViews>
    <sheetView topLeftCell="E3" zoomScale="60" zoomScaleNormal="60" zoomScaleSheetLayoutView="50" workbookViewId="0">
      <pane xSplit="1" ySplit="4" topLeftCell="G42" activePane="bottomRight" state="frozen"/>
      <selection activeCell="E3" sqref="E3"/>
      <selection pane="topRight" activeCell="F3" sqref="F3"/>
      <selection pane="bottomLeft" activeCell="E7" sqref="E7"/>
      <selection pane="bottomRight" activeCell="J50" sqref="J50"/>
    </sheetView>
  </sheetViews>
  <sheetFormatPr baseColWidth="10" defaultColWidth="11.42578125" defaultRowHeight="15.75" x14ac:dyDescent="0.25"/>
  <cols>
    <col min="1" max="1" width="17" hidden="1" customWidth="1"/>
    <col min="2" max="2" width="22.5703125" hidden="1" customWidth="1"/>
    <col min="3" max="3" width="21.28515625" hidden="1" customWidth="1"/>
    <col min="4" max="4" width="21.7109375" hidden="1" customWidth="1"/>
    <col min="5" max="5" width="7.42578125" style="104" customWidth="1"/>
    <col min="6" max="6" width="20.28515625" style="1" customWidth="1"/>
    <col min="7" max="7" width="96.7109375" style="1" customWidth="1"/>
    <col min="8" max="9" width="26.7109375" style="1" customWidth="1"/>
    <col min="10" max="10" width="32.42578125" style="1" customWidth="1"/>
    <col min="11" max="13" width="26.7109375" style="1" customWidth="1"/>
    <col min="14" max="14" width="35.28515625" style="1" customWidth="1"/>
    <col min="15" max="15" width="26.7109375" style="1" customWidth="1"/>
    <col min="16" max="17" width="26.7109375" style="62" customWidth="1"/>
    <col min="18" max="18" width="27" style="62" customWidth="1"/>
    <col min="19" max="19" width="28.28515625" style="62" customWidth="1"/>
    <col min="20" max="28" width="11.42578125" style="62"/>
  </cols>
  <sheetData>
    <row r="1" spans="1:28" s="104" customFormat="1" ht="23.25" x14ac:dyDescent="0.25">
      <c r="F1" s="228" t="s">
        <v>442</v>
      </c>
      <c r="G1" s="228"/>
      <c r="H1" s="229" t="s">
        <v>443</v>
      </c>
      <c r="I1" s="229" t="s">
        <v>444</v>
      </c>
      <c r="J1" s="229" t="s">
        <v>445</v>
      </c>
      <c r="K1" s="229" t="s">
        <v>446</v>
      </c>
      <c r="L1" s="229" t="s">
        <v>447</v>
      </c>
      <c r="M1" s="229" t="s">
        <v>448</v>
      </c>
      <c r="N1" s="229" t="s">
        <v>449</v>
      </c>
      <c r="O1" s="229" t="s">
        <v>450</v>
      </c>
      <c r="P1" s="229" t="s">
        <v>451</v>
      </c>
      <c r="Q1" s="229" t="s">
        <v>20</v>
      </c>
    </row>
    <row r="2" spans="1:28" s="104" customFormat="1" ht="23.25" x14ac:dyDescent="0.35">
      <c r="F2" s="239"/>
    </row>
    <row r="3" spans="1:28" s="215" customFormat="1" ht="17.25" customHeight="1" x14ac:dyDescent="0.6">
      <c r="C3" s="216"/>
      <c r="D3" s="216"/>
      <c r="E3" s="216"/>
      <c r="F3" s="105"/>
      <c r="G3" s="105"/>
      <c r="H3" s="106"/>
      <c r="I3" s="107"/>
      <c r="J3" s="107"/>
      <c r="K3" s="107"/>
      <c r="L3" s="107"/>
      <c r="M3" s="107"/>
      <c r="N3" s="107"/>
      <c r="O3" s="107"/>
      <c r="P3" s="240"/>
      <c r="Q3" s="240"/>
    </row>
    <row r="4" spans="1:28" s="215" customFormat="1" ht="35.25" x14ac:dyDescent="0.5">
      <c r="E4" s="216"/>
      <c r="F4" s="68" t="s">
        <v>489</v>
      </c>
      <c r="G4" s="108"/>
      <c r="H4" s="108"/>
      <c r="I4" s="109"/>
      <c r="J4" s="108"/>
      <c r="K4" s="108"/>
      <c r="L4" s="108"/>
      <c r="M4" s="108"/>
      <c r="N4" s="108"/>
      <c r="O4" s="108"/>
      <c r="P4" s="108"/>
      <c r="Q4" s="108"/>
    </row>
    <row r="5" spans="1:28" s="215" customFormat="1" ht="6.75" customHeight="1" x14ac:dyDescent="0.8">
      <c r="C5" s="216"/>
      <c r="D5" s="216"/>
      <c r="E5" s="216"/>
      <c r="F5" s="110"/>
      <c r="G5" s="108"/>
      <c r="H5" s="108"/>
      <c r="I5" s="111"/>
      <c r="J5" s="111"/>
      <c r="K5" s="108"/>
      <c r="L5" s="108"/>
      <c r="M5" s="108"/>
      <c r="N5" s="108"/>
      <c r="O5" s="108"/>
    </row>
    <row r="6" spans="1:28" s="215" customFormat="1" ht="19.5" customHeight="1" x14ac:dyDescent="0.8">
      <c r="C6" s="216"/>
      <c r="D6" s="216"/>
      <c r="E6" s="216"/>
      <c r="F6" s="105"/>
      <c r="G6" s="105"/>
      <c r="H6" s="217"/>
      <c r="I6" s="218"/>
      <c r="J6" s="218"/>
      <c r="K6" s="107"/>
      <c r="L6" s="107"/>
      <c r="M6" s="107"/>
      <c r="N6" s="107"/>
      <c r="O6" s="107"/>
      <c r="P6" s="240"/>
      <c r="Q6" s="240"/>
    </row>
    <row r="7" spans="1:28" ht="15.75" customHeight="1" x14ac:dyDescent="0.3">
      <c r="A7" s="62"/>
      <c r="B7" s="62"/>
      <c r="C7" s="62"/>
      <c r="D7" s="62"/>
      <c r="F7" s="9"/>
      <c r="G7" s="104"/>
      <c r="H7" s="104"/>
      <c r="I7" s="104"/>
      <c r="J7" s="104"/>
      <c r="K7" s="104"/>
      <c r="L7" s="104"/>
      <c r="M7" s="104"/>
      <c r="N7" s="104"/>
      <c r="O7" s="104"/>
    </row>
    <row r="8" spans="1:28" ht="34.5" hidden="1" customHeight="1" x14ac:dyDescent="1">
      <c r="A8" s="62"/>
      <c r="B8" s="62"/>
      <c r="D8" s="62"/>
      <c r="F8" s="82" t="s">
        <v>414</v>
      </c>
      <c r="G8" s="219"/>
      <c r="H8" s="219"/>
      <c r="I8" s="219"/>
      <c r="J8" s="219"/>
      <c r="K8" s="219"/>
      <c r="L8" s="219"/>
      <c r="M8" s="219"/>
      <c r="N8" s="219"/>
      <c r="O8" s="219"/>
      <c r="P8" s="241"/>
      <c r="Q8" s="241"/>
    </row>
    <row r="9" spans="1:28" ht="21" hidden="1" customHeight="1" x14ac:dyDescent="0.35">
      <c r="A9" s="62"/>
      <c r="B9" s="62"/>
      <c r="C9" s="62"/>
      <c r="D9" s="62"/>
      <c r="F9" s="242" t="s">
        <v>462</v>
      </c>
      <c r="G9" s="219"/>
      <c r="H9" s="219"/>
      <c r="I9" s="219"/>
      <c r="J9" s="219"/>
      <c r="K9" s="219"/>
      <c r="L9" s="219"/>
      <c r="M9" s="219"/>
      <c r="N9" s="219"/>
      <c r="O9" s="219"/>
      <c r="P9" s="241"/>
      <c r="Q9" s="241"/>
    </row>
    <row r="10" spans="1:28" ht="37.5" hidden="1" thickBot="1" x14ac:dyDescent="0.95">
      <c r="A10" s="62"/>
      <c r="B10" s="62"/>
      <c r="C10" s="65" t="str">
        <f ca="1">RIGHT(CELL("nombrearchivo",$A$1),LEN(CELL("nombrearchivo",$A$1))-SEARCH("]",CELL("nombrearchivo",$A$1)))</f>
        <v>Tabla VI. Dolares</v>
      </c>
      <c r="D10" s="62"/>
      <c r="F10" s="243" t="s">
        <v>415</v>
      </c>
      <c r="G10" s="104"/>
      <c r="H10" s="104"/>
      <c r="I10" s="104"/>
      <c r="J10" s="104"/>
      <c r="K10" s="104"/>
      <c r="L10" s="104"/>
      <c r="M10" s="104"/>
      <c r="N10" s="104"/>
      <c r="O10" s="104"/>
    </row>
    <row r="11" spans="1:28" ht="41.25" hidden="1" customHeight="1" thickTop="1" x14ac:dyDescent="0.25">
      <c r="C11" s="612" t="str">
        <f ca="1">RIGHT(CELL("nombrearchivo",$A$1),LEN(CELL("nombrearchivo",$A$1))-SEARCH("]",CELL("nombrearchivo",$A$1)))</f>
        <v>Tabla VI. Dolares</v>
      </c>
      <c r="D11" s="613"/>
      <c r="F11" s="244"/>
      <c r="G11" s="245"/>
      <c r="H11" s="618" t="s">
        <v>453</v>
      </c>
      <c r="I11" s="620" t="str">
        <f>CONCATENATE("MOVIMIENTO POR TRANSACCIONES Y VARIACIONES DEL ",Menu!D3,"T",Menu!C3," ",Menu!E4, " (*)")</f>
        <v>MOVIMIENTO POR TRANSACCIONES Y VARIACIONES DEL 3T2025 (jul - set) (*)</v>
      </c>
      <c r="J11" s="620"/>
      <c r="K11" s="620"/>
      <c r="L11" s="620"/>
      <c r="M11" s="620"/>
      <c r="N11" s="620"/>
      <c r="O11" s="618" t="s">
        <v>452</v>
      </c>
      <c r="P11" s="621"/>
      <c r="Q11" s="622"/>
    </row>
    <row r="12" spans="1:28" ht="69.75" hidden="1" customHeight="1" x14ac:dyDescent="0.25">
      <c r="C12" s="614"/>
      <c r="D12" s="615"/>
      <c r="F12" s="246"/>
      <c r="G12" s="247"/>
      <c r="H12" s="619"/>
      <c r="I12" s="310" t="s">
        <v>413</v>
      </c>
      <c r="J12" s="627" t="str">
        <f>"ESTADO DE RESULTADOS "&amp;
"
Ganancia / Pérdida Neta del Ejercicio "&amp;$D$31&amp;"/  "&amp;$D$32&amp;"/"</f>
        <v>ESTADO DE RESULTADOS 
Ganancia / Pérdida Neta del Ejercicio 7/  8/</v>
      </c>
      <c r="K12" s="628"/>
      <c r="L12" s="629" t="s">
        <v>411</v>
      </c>
      <c r="M12" s="630"/>
      <c r="N12" s="631" t="str">
        <f>"OTRAS
 VARIACIONES "&amp;$D$36&amp;"/"</f>
        <v>OTRAS
 VARIACIONES 11/</v>
      </c>
      <c r="O12" s="619"/>
      <c r="P12" s="623"/>
      <c r="Q12" s="624"/>
    </row>
    <row r="13" spans="1:28" ht="60" hidden="1" customHeight="1" thickBot="1" x14ac:dyDescent="0.3">
      <c r="C13" s="616"/>
      <c r="D13" s="617"/>
      <c r="F13" s="633"/>
      <c r="G13" s="634"/>
      <c r="H13" s="309" t="e">
        <f>+#REF!</f>
        <v>#REF!</v>
      </c>
      <c r="I13" s="248" t="s">
        <v>421</v>
      </c>
      <c r="J13" s="249" t="s">
        <v>56</v>
      </c>
      <c r="K13" s="250" t="str">
        <f>"Del cual, exclusiones 
para la
Balanza de Pagos "&amp;$D$33&amp;"/"</f>
        <v>Del cual, exclusiones 
para la
Balanza de Pagos 9/</v>
      </c>
      <c r="L13" s="251" t="str">
        <f>"Dividendos declarados "&amp;$D$35&amp;"/"</f>
        <v>Dividendos declarados 10/</v>
      </c>
      <c r="M13" s="252" t="s">
        <v>468</v>
      </c>
      <c r="N13" s="632"/>
      <c r="O13" s="309" t="e">
        <f>+#REF!</f>
        <v>#REF!</v>
      </c>
      <c r="P13" s="623"/>
      <c r="Q13" s="624"/>
    </row>
    <row r="14" spans="1:28" ht="69" hidden="1" thickTop="1" thickBot="1" x14ac:dyDescent="0.3">
      <c r="A14" s="253" t="s">
        <v>408</v>
      </c>
      <c r="B14" s="254" t="s">
        <v>409</v>
      </c>
      <c r="C14" s="236" t="s">
        <v>3</v>
      </c>
      <c r="D14" s="237" t="s">
        <v>4</v>
      </c>
      <c r="F14" s="318" t="s">
        <v>406</v>
      </c>
      <c r="G14" s="315" t="s">
        <v>418</v>
      </c>
      <c r="H14" s="313" t="s">
        <v>396</v>
      </c>
      <c r="I14" s="313" t="s">
        <v>397</v>
      </c>
      <c r="J14" s="314" t="s">
        <v>398</v>
      </c>
      <c r="K14" s="315" t="s">
        <v>399</v>
      </c>
      <c r="L14" s="316" t="s">
        <v>400</v>
      </c>
      <c r="M14" s="317" t="s">
        <v>401</v>
      </c>
      <c r="N14" s="313" t="s">
        <v>402</v>
      </c>
      <c r="O14" s="319" t="s">
        <v>488</v>
      </c>
      <c r="P14" s="623"/>
      <c r="Q14" s="624"/>
    </row>
    <row r="15" spans="1:28" s="66" customFormat="1" ht="36" hidden="1" customHeight="1" thickBot="1" x14ac:dyDescent="0.3">
      <c r="A15" s="222" t="e">
        <f>+#REF!+1</f>
        <v>#REF!</v>
      </c>
      <c r="B15" s="223" t="s">
        <v>430</v>
      </c>
      <c r="C15" s="255"/>
      <c r="D15" s="256" t="e">
        <f>CONCATENATE(A15,B15)</f>
        <v>#REF!</v>
      </c>
      <c r="E15" s="104"/>
      <c r="F15" s="311" t="s">
        <v>490</v>
      </c>
      <c r="G15" s="312" t="s">
        <v>491</v>
      </c>
      <c r="H15" s="94">
        <f>SUM(H16,H21)</f>
        <v>0</v>
      </c>
      <c r="I15" s="92">
        <f t="shared" ref="I15:O15" si="0">SUM(I16,I21)</f>
        <v>0</v>
      </c>
      <c r="J15" s="91">
        <f t="shared" si="0"/>
        <v>0</v>
      </c>
      <c r="K15" s="93">
        <f t="shared" si="0"/>
        <v>0</v>
      </c>
      <c r="L15" s="91">
        <f t="shared" si="0"/>
        <v>0</v>
      </c>
      <c r="M15" s="93">
        <f t="shared" si="0"/>
        <v>0</v>
      </c>
      <c r="N15" s="92">
        <f t="shared" si="0"/>
        <v>0</v>
      </c>
      <c r="O15" s="94">
        <f t="shared" si="0"/>
        <v>0</v>
      </c>
      <c r="P15" s="623"/>
      <c r="Q15" s="624"/>
      <c r="R15" s="166"/>
      <c r="S15" s="166"/>
      <c r="T15" s="166"/>
      <c r="U15" s="166"/>
      <c r="V15" s="166"/>
      <c r="W15" s="166"/>
      <c r="X15" s="166"/>
      <c r="Y15" s="166"/>
      <c r="Z15" s="166"/>
      <c r="AA15" s="166"/>
      <c r="AB15" s="166"/>
    </row>
    <row r="16" spans="1:28" s="66" customFormat="1" ht="31.5" hidden="1" customHeight="1" x14ac:dyDescent="0.25">
      <c r="A16" s="222" t="e">
        <f t="shared" ref="A16:A21" si="1">+A15</f>
        <v>#REF!</v>
      </c>
      <c r="B16" s="223" t="s">
        <v>431</v>
      </c>
      <c r="C16" s="257" t="s">
        <v>405</v>
      </c>
      <c r="D16" s="232" t="e">
        <f t="shared" ref="D16:D21" si="2">CONCATENATE(A16,B16)</f>
        <v>#REF!</v>
      </c>
      <c r="E16" s="104"/>
      <c r="F16" s="288" t="s">
        <v>492</v>
      </c>
      <c r="G16" s="304" t="s">
        <v>429</v>
      </c>
      <c r="H16" s="94">
        <f>SUM(H17:H20)</f>
        <v>0</v>
      </c>
      <c r="I16" s="92">
        <f t="shared" ref="I16:O16" si="3">SUM(I17:I20)</f>
        <v>0</v>
      </c>
      <c r="J16" s="91">
        <f t="shared" si="3"/>
        <v>0</v>
      </c>
      <c r="K16" s="93">
        <f t="shared" si="3"/>
        <v>0</v>
      </c>
      <c r="L16" s="91">
        <f t="shared" si="3"/>
        <v>0</v>
      </c>
      <c r="M16" s="93">
        <f t="shared" si="3"/>
        <v>0</v>
      </c>
      <c r="N16" s="92">
        <f t="shared" si="3"/>
        <v>0</v>
      </c>
      <c r="O16" s="94">
        <f t="shared" si="3"/>
        <v>0</v>
      </c>
      <c r="P16" s="623"/>
      <c r="Q16" s="624"/>
      <c r="R16" s="166"/>
      <c r="S16" s="166"/>
      <c r="T16" s="166"/>
      <c r="U16" s="166"/>
      <c r="V16" s="166"/>
      <c r="W16" s="166"/>
      <c r="X16" s="166"/>
      <c r="Y16" s="166"/>
      <c r="Z16" s="166"/>
      <c r="AA16" s="166"/>
      <c r="AB16" s="166"/>
    </row>
    <row r="17" spans="1:28" s="66" customFormat="1" ht="45.75" hidden="1" customHeight="1" x14ac:dyDescent="0.25">
      <c r="A17" s="222" t="e">
        <f t="shared" si="1"/>
        <v>#REF!</v>
      </c>
      <c r="B17" s="223" t="s">
        <v>438</v>
      </c>
      <c r="C17" s="258">
        <v>501</v>
      </c>
      <c r="D17" s="230" t="e">
        <f t="shared" si="2"/>
        <v>#REF!</v>
      </c>
      <c r="E17" s="104"/>
      <c r="F17" s="305" t="s">
        <v>493</v>
      </c>
      <c r="G17" s="306" t="s">
        <v>494</v>
      </c>
      <c r="H17" s="324"/>
      <c r="I17" s="375"/>
      <c r="J17" s="376"/>
      <c r="K17" s="377"/>
      <c r="L17" s="376"/>
      <c r="M17" s="377"/>
      <c r="N17" s="375"/>
      <c r="O17" s="330">
        <f>+H17+I17+J17-L17-M17+N17</f>
        <v>0</v>
      </c>
      <c r="P17" s="623"/>
      <c r="Q17" s="624"/>
      <c r="R17" s="166"/>
      <c r="S17" s="166"/>
      <c r="T17" s="166"/>
      <c r="U17" s="166"/>
      <c r="V17" s="166"/>
      <c r="W17" s="166"/>
      <c r="X17" s="166"/>
      <c r="Y17" s="166"/>
      <c r="Z17" s="166"/>
      <c r="AA17" s="166"/>
      <c r="AB17" s="166"/>
    </row>
    <row r="18" spans="1:28" s="66" customFormat="1" ht="45.75" hidden="1" customHeight="1" x14ac:dyDescent="0.25">
      <c r="A18" s="222" t="e">
        <f t="shared" si="1"/>
        <v>#REF!</v>
      </c>
      <c r="B18" s="223" t="s">
        <v>439</v>
      </c>
      <c r="C18" s="225">
        <v>501</v>
      </c>
      <c r="D18" s="231" t="e">
        <f t="shared" si="2"/>
        <v>#REF!</v>
      </c>
      <c r="E18" s="104"/>
      <c r="F18" s="238" t="s">
        <v>495</v>
      </c>
      <c r="G18" s="306" t="s">
        <v>496</v>
      </c>
      <c r="H18" s="323"/>
      <c r="I18" s="378"/>
      <c r="J18" s="379"/>
      <c r="K18" s="380"/>
      <c r="L18" s="379"/>
      <c r="M18" s="380"/>
      <c r="N18" s="378"/>
      <c r="O18" s="331">
        <f t="shared" ref="O18:O21" si="4">+H18+I18+J18-L18-M18+N18</f>
        <v>0</v>
      </c>
      <c r="P18" s="623"/>
      <c r="Q18" s="624"/>
      <c r="R18" s="166"/>
      <c r="S18" s="166"/>
      <c r="T18" s="166"/>
      <c r="U18" s="166"/>
      <c r="V18" s="166"/>
      <c r="W18" s="166"/>
      <c r="X18" s="166"/>
      <c r="Y18" s="166"/>
      <c r="Z18" s="166"/>
      <c r="AA18" s="166"/>
      <c r="AB18" s="166"/>
    </row>
    <row r="19" spans="1:28" s="66" customFormat="1" ht="45.75" hidden="1" customHeight="1" x14ac:dyDescent="0.25">
      <c r="A19" s="222" t="e">
        <f t="shared" si="1"/>
        <v>#REF!</v>
      </c>
      <c r="B19" s="223" t="s">
        <v>440</v>
      </c>
      <c r="C19" s="225">
        <v>501</v>
      </c>
      <c r="D19" s="231" t="e">
        <f t="shared" si="2"/>
        <v>#REF!</v>
      </c>
      <c r="E19" s="104"/>
      <c r="F19" s="238" t="s">
        <v>497</v>
      </c>
      <c r="G19" s="306" t="s">
        <v>498</v>
      </c>
      <c r="H19" s="323"/>
      <c r="I19" s="378"/>
      <c r="J19" s="379"/>
      <c r="K19" s="380"/>
      <c r="L19" s="379"/>
      <c r="M19" s="380"/>
      <c r="N19" s="378"/>
      <c r="O19" s="331">
        <f t="shared" si="4"/>
        <v>0</v>
      </c>
      <c r="P19" s="623"/>
      <c r="Q19" s="624"/>
      <c r="R19" s="166"/>
      <c r="S19" s="166"/>
      <c r="T19" s="166"/>
      <c r="U19" s="166"/>
      <c r="V19" s="166"/>
      <c r="W19" s="166"/>
      <c r="X19" s="166"/>
      <c r="Y19" s="166"/>
      <c r="Z19" s="166"/>
      <c r="AA19" s="166"/>
      <c r="AB19" s="166"/>
    </row>
    <row r="20" spans="1:28" s="66" customFormat="1" ht="45.75" hidden="1" customHeight="1" x14ac:dyDescent="0.25">
      <c r="A20" s="222" t="e">
        <f t="shared" si="1"/>
        <v>#REF!</v>
      </c>
      <c r="B20" s="223" t="s">
        <v>441</v>
      </c>
      <c r="C20" s="225">
        <v>501</v>
      </c>
      <c r="D20" s="231" t="e">
        <f t="shared" si="2"/>
        <v>#REF!</v>
      </c>
      <c r="E20" s="104"/>
      <c r="F20" s="238" t="s">
        <v>499</v>
      </c>
      <c r="G20" s="306" t="s">
        <v>500</v>
      </c>
      <c r="H20" s="323"/>
      <c r="I20" s="378"/>
      <c r="J20" s="379"/>
      <c r="K20" s="380"/>
      <c r="L20" s="379"/>
      <c r="M20" s="380"/>
      <c r="N20" s="378"/>
      <c r="O20" s="331">
        <f t="shared" si="4"/>
        <v>0</v>
      </c>
      <c r="P20" s="623"/>
      <c r="Q20" s="624"/>
      <c r="R20" s="166"/>
      <c r="S20" s="166"/>
      <c r="T20" s="166"/>
      <c r="U20" s="166"/>
      <c r="V20" s="166"/>
      <c r="W20" s="166"/>
      <c r="X20" s="166"/>
      <c r="Y20" s="166"/>
      <c r="Z20" s="166"/>
      <c r="AA20" s="166"/>
      <c r="AB20" s="166"/>
    </row>
    <row r="21" spans="1:28" s="66" customFormat="1" ht="46.5" hidden="1" customHeight="1" thickBot="1" x14ac:dyDescent="0.3">
      <c r="A21" s="259" t="e">
        <f t="shared" si="1"/>
        <v>#REF!</v>
      </c>
      <c r="B21" s="260" t="s">
        <v>432</v>
      </c>
      <c r="C21" s="255">
        <v>502</v>
      </c>
      <c r="D21" s="256" t="e">
        <f t="shared" si="2"/>
        <v>#REF!</v>
      </c>
      <c r="E21" s="104"/>
      <c r="F21" s="307" t="s">
        <v>501</v>
      </c>
      <c r="G21" s="308" t="s">
        <v>502</v>
      </c>
      <c r="H21" s="381"/>
      <c r="I21" s="382"/>
      <c r="J21" s="383"/>
      <c r="K21" s="384"/>
      <c r="L21" s="383"/>
      <c r="M21" s="384"/>
      <c r="N21" s="382"/>
      <c r="O21" s="332">
        <f t="shared" si="4"/>
        <v>0</v>
      </c>
      <c r="P21" s="625"/>
      <c r="Q21" s="626"/>
      <c r="R21" s="166"/>
      <c r="S21" s="166"/>
      <c r="T21" s="166"/>
      <c r="U21" s="166"/>
      <c r="V21" s="166"/>
      <c r="W21" s="166"/>
      <c r="X21" s="166"/>
      <c r="Y21" s="166"/>
      <c r="Z21" s="166"/>
      <c r="AA21" s="166"/>
      <c r="AB21" s="166"/>
    </row>
    <row r="22" spans="1:28" ht="16.5" hidden="1" thickBot="1" x14ac:dyDescent="0.3"/>
    <row r="23" spans="1:28" ht="27.75" hidden="1" customHeight="1" thickTop="1" x14ac:dyDescent="0.25">
      <c r="F23" s="226" t="s">
        <v>417</v>
      </c>
      <c r="G23" s="261"/>
      <c r="H23" s="261"/>
      <c r="I23" s="261"/>
      <c r="J23" s="261"/>
      <c r="K23" s="261"/>
      <c r="L23" s="261"/>
      <c r="M23" s="261"/>
      <c r="N23" s="261"/>
      <c r="O23" s="261"/>
      <c r="P23" s="233"/>
      <c r="Q23" s="234"/>
    </row>
    <row r="24" spans="1:28" ht="33" hidden="1" customHeight="1" x14ac:dyDescent="0.25">
      <c r="F24" s="262" t="s">
        <v>454</v>
      </c>
      <c r="G24" s="263"/>
      <c r="H24" s="264"/>
      <c r="I24" s="264"/>
      <c r="J24" s="264"/>
      <c r="K24" s="264"/>
      <c r="L24" s="264"/>
      <c r="M24" s="264"/>
      <c r="N24" s="264"/>
      <c r="O24" s="264"/>
      <c r="Q24" s="235"/>
    </row>
    <row r="25" spans="1:28" ht="27.75" hidden="1" customHeight="1" x14ac:dyDescent="0.25">
      <c r="D25" s="112">
        <v>1</v>
      </c>
      <c r="E25" s="221"/>
      <c r="F25" s="265" t="s">
        <v>503</v>
      </c>
      <c r="G25" s="221"/>
      <c r="H25" s="221"/>
      <c r="I25" s="221"/>
      <c r="J25" s="221"/>
      <c r="K25" s="221"/>
      <c r="L25" s="221"/>
      <c r="M25" s="221"/>
      <c r="N25" s="221"/>
      <c r="O25" s="221"/>
      <c r="Q25" s="235"/>
    </row>
    <row r="26" spans="1:28" ht="27.75" hidden="1" customHeight="1" x14ac:dyDescent="0.25">
      <c r="C26" s="220"/>
      <c r="D26" s="112">
        <f>COUNTA($D$25:D25)+1</f>
        <v>2</v>
      </c>
      <c r="F26" s="265" t="s">
        <v>504</v>
      </c>
      <c r="G26" s="104"/>
      <c r="H26" s="104"/>
      <c r="I26" s="104"/>
      <c r="J26" s="104"/>
      <c r="K26" s="104"/>
      <c r="L26" s="104"/>
      <c r="M26" s="104"/>
      <c r="N26" s="104"/>
      <c r="O26" s="104"/>
      <c r="Q26" s="235"/>
    </row>
    <row r="27" spans="1:28" ht="27.75" hidden="1" customHeight="1" x14ac:dyDescent="0.25">
      <c r="C27" s="220"/>
      <c r="D27" s="112">
        <f>COUNTA($D$25:D26)+1</f>
        <v>3</v>
      </c>
      <c r="F27" s="265" t="s">
        <v>505</v>
      </c>
      <c r="G27" s="104"/>
      <c r="H27" s="104"/>
      <c r="I27" s="104"/>
      <c r="J27" s="104"/>
      <c r="K27" s="104"/>
      <c r="L27" s="104"/>
      <c r="M27" s="104"/>
      <c r="N27" s="104"/>
      <c r="O27" s="104"/>
      <c r="Q27" s="235"/>
    </row>
    <row r="28" spans="1:28" ht="27.75" hidden="1" customHeight="1" x14ac:dyDescent="0.25">
      <c r="C28" s="220"/>
      <c r="D28" s="112">
        <f>COUNTA($D$25:D27)+1</f>
        <v>4</v>
      </c>
      <c r="F28" s="265" t="s">
        <v>506</v>
      </c>
      <c r="G28" s="104"/>
      <c r="H28" s="104"/>
      <c r="I28" s="104"/>
      <c r="J28" s="104"/>
      <c r="K28" s="104"/>
      <c r="L28" s="104"/>
      <c r="M28" s="104"/>
      <c r="N28" s="104"/>
      <c r="O28" s="104"/>
      <c r="Q28" s="235"/>
    </row>
    <row r="29" spans="1:28" ht="27.75" hidden="1" customHeight="1" x14ac:dyDescent="0.25">
      <c r="C29" s="220"/>
      <c r="D29" s="112">
        <f>COUNTA($D$25:D28)+1</f>
        <v>5</v>
      </c>
      <c r="F29" s="265" t="s">
        <v>507</v>
      </c>
      <c r="G29" s="104"/>
      <c r="H29" s="104"/>
      <c r="I29" s="104"/>
      <c r="J29" s="104"/>
      <c r="K29" s="104"/>
      <c r="L29" s="104"/>
      <c r="M29" s="104"/>
      <c r="N29" s="104"/>
      <c r="O29" s="104"/>
      <c r="Q29" s="235"/>
    </row>
    <row r="30" spans="1:28" ht="27.75" hidden="1" customHeight="1" x14ac:dyDescent="0.25">
      <c r="C30" s="220"/>
      <c r="D30" s="112">
        <f>COUNTA($D$25:D29)+1</f>
        <v>6</v>
      </c>
      <c r="F30" s="265" t="s">
        <v>508</v>
      </c>
      <c r="G30" s="104"/>
      <c r="H30" s="104"/>
      <c r="I30" s="104"/>
      <c r="J30" s="104"/>
      <c r="K30" s="104"/>
      <c r="L30" s="104"/>
      <c r="M30" s="104"/>
      <c r="N30" s="104"/>
      <c r="O30" s="104"/>
      <c r="Q30" s="235"/>
    </row>
    <row r="31" spans="1:28" ht="27.75" hidden="1" customHeight="1" x14ac:dyDescent="0.25">
      <c r="C31" s="220"/>
      <c r="D31" s="112">
        <f>COUNTA($D$25:D30)+1</f>
        <v>7</v>
      </c>
      <c r="F31" s="265" t="s">
        <v>509</v>
      </c>
      <c r="G31" s="104"/>
      <c r="H31" s="104"/>
      <c r="I31" s="104"/>
      <c r="J31" s="104"/>
      <c r="K31" s="104"/>
      <c r="L31" s="104"/>
      <c r="M31" s="104"/>
      <c r="N31" s="104"/>
      <c r="O31" s="104"/>
      <c r="Q31" s="235"/>
    </row>
    <row r="32" spans="1:28" ht="27.75" hidden="1" customHeight="1" x14ac:dyDescent="0.25">
      <c r="C32" s="220"/>
      <c r="D32" s="112">
        <f>COUNTA($D$25:D31)+1</f>
        <v>8</v>
      </c>
      <c r="F32" s="265" t="s">
        <v>510</v>
      </c>
      <c r="G32" s="104"/>
      <c r="H32" s="104"/>
      <c r="I32" s="104"/>
      <c r="J32" s="104"/>
      <c r="K32" s="104"/>
      <c r="L32" s="104"/>
      <c r="M32" s="104"/>
      <c r="N32" s="104"/>
      <c r="O32" s="104"/>
      <c r="Q32" s="235"/>
    </row>
    <row r="33" spans="1:27" ht="27.75" hidden="1" customHeight="1" x14ac:dyDescent="0.25">
      <c r="C33" s="220"/>
      <c r="D33" s="112">
        <f>COUNTA($D$25:D32)+1</f>
        <v>9</v>
      </c>
      <c r="F33" s="265" t="s">
        <v>511</v>
      </c>
      <c r="G33" s="104"/>
      <c r="H33" s="104"/>
      <c r="I33" s="104"/>
      <c r="J33" s="104"/>
      <c r="K33" s="104"/>
      <c r="L33" s="104"/>
      <c r="M33" s="104"/>
      <c r="N33" s="104"/>
      <c r="O33" s="104"/>
      <c r="Q33" s="235"/>
    </row>
    <row r="34" spans="1:27" ht="27.75" hidden="1" customHeight="1" x14ac:dyDescent="0.25">
      <c r="C34" s="220"/>
      <c r="D34" s="112"/>
      <c r="F34" s="265" t="s">
        <v>464</v>
      </c>
      <c r="G34" s="104"/>
      <c r="H34" s="104"/>
      <c r="I34" s="104"/>
      <c r="J34" s="104"/>
      <c r="K34" s="104"/>
      <c r="L34" s="104"/>
      <c r="M34" s="104"/>
      <c r="N34" s="104"/>
      <c r="O34" s="104"/>
      <c r="Q34" s="235"/>
    </row>
    <row r="35" spans="1:27" ht="27.75" hidden="1" customHeight="1" x14ac:dyDescent="0.25">
      <c r="C35" s="220"/>
      <c r="D35" s="112">
        <f>COUNTA($D$25:D33)+1</f>
        <v>10</v>
      </c>
      <c r="F35" s="265" t="s">
        <v>512</v>
      </c>
      <c r="G35" s="104"/>
      <c r="H35" s="104"/>
      <c r="I35" s="104"/>
      <c r="J35" s="104"/>
      <c r="K35" s="104"/>
      <c r="L35" s="104"/>
      <c r="M35" s="104"/>
      <c r="N35" s="104"/>
      <c r="O35" s="104"/>
      <c r="Q35" s="235"/>
    </row>
    <row r="36" spans="1:27" ht="27.75" hidden="1" customHeight="1" thickBot="1" x14ac:dyDescent="0.3">
      <c r="C36" s="220"/>
      <c r="D36" s="112">
        <f>COUNTA($D$25:D35)+1</f>
        <v>11</v>
      </c>
      <c r="F36" s="266" t="s">
        <v>513</v>
      </c>
      <c r="G36" s="267"/>
      <c r="H36" s="267"/>
      <c r="I36" s="267"/>
      <c r="J36" s="267"/>
      <c r="K36" s="267"/>
      <c r="L36" s="267"/>
      <c r="M36" s="267"/>
      <c r="N36" s="267"/>
      <c r="O36" s="267"/>
      <c r="P36" s="268"/>
      <c r="Q36" s="269"/>
    </row>
    <row r="37" spans="1:27" ht="16.5" hidden="1" thickTop="1" x14ac:dyDescent="0.25"/>
    <row r="38" spans="1:27" hidden="1" x14ac:dyDescent="0.25">
      <c r="E38" s="221"/>
      <c r="F38" s="221"/>
      <c r="G38" s="221"/>
      <c r="H38" s="221"/>
      <c r="I38" s="221"/>
      <c r="J38" s="221"/>
      <c r="K38" s="221"/>
      <c r="L38" s="221"/>
      <c r="M38" s="221"/>
      <c r="N38" s="221"/>
      <c r="O38" s="221"/>
    </row>
    <row r="39" spans="1:27" hidden="1" x14ac:dyDescent="0.25">
      <c r="E39" s="221"/>
      <c r="F39" s="270"/>
      <c r="G39" s="270"/>
      <c r="H39" s="270"/>
      <c r="I39" s="270"/>
      <c r="J39" s="270"/>
      <c r="K39" s="270"/>
      <c r="L39" s="270"/>
      <c r="M39" s="270"/>
      <c r="N39" s="270"/>
      <c r="O39" s="270"/>
      <c r="P39" s="240"/>
      <c r="Q39" s="240"/>
    </row>
    <row r="40" spans="1:27" s="62" customFormat="1" x14ac:dyDescent="0.25">
      <c r="E40" s="104"/>
      <c r="F40" s="104"/>
      <c r="G40" s="104"/>
      <c r="H40" s="104"/>
      <c r="I40" s="104"/>
      <c r="J40" s="104"/>
      <c r="K40" s="104"/>
      <c r="L40" s="104"/>
      <c r="M40" s="104"/>
      <c r="N40" s="104"/>
      <c r="O40" s="104"/>
    </row>
    <row r="41" spans="1:27" ht="35.25" customHeight="1" x14ac:dyDescent="1">
      <c r="A41" s="62"/>
      <c r="B41" s="62"/>
      <c r="C41" s="62"/>
      <c r="D41" s="62"/>
      <c r="F41" s="82" t="s">
        <v>419</v>
      </c>
      <c r="G41" s="219"/>
      <c r="H41" s="219"/>
      <c r="I41" s="219"/>
      <c r="J41" s="219"/>
      <c r="K41" s="219"/>
      <c r="L41" s="219"/>
      <c r="M41" s="219"/>
      <c r="N41" s="219"/>
      <c r="O41" s="219"/>
      <c r="P41" s="241"/>
      <c r="Q41" s="241"/>
    </row>
    <row r="42" spans="1:27" ht="45.75" customHeight="1" thickBot="1" x14ac:dyDescent="0.3">
      <c r="A42" s="62"/>
      <c r="B42" s="62"/>
      <c r="C42" s="62"/>
      <c r="D42" s="62"/>
      <c r="F42" s="418" t="s">
        <v>541</v>
      </c>
      <c r="G42" s="390"/>
      <c r="H42" s="390"/>
      <c r="I42" s="390"/>
      <c r="J42" s="390"/>
      <c r="K42" s="390"/>
      <c r="L42" s="390"/>
      <c r="M42" s="390"/>
      <c r="N42" s="390"/>
      <c r="O42" s="390"/>
      <c r="P42" s="391"/>
      <c r="Q42" s="391"/>
    </row>
    <row r="43" spans="1:27" ht="38.25" customHeight="1" thickTop="1" thickBot="1" x14ac:dyDescent="0.95">
      <c r="A43" s="62"/>
      <c r="B43" s="62"/>
      <c r="C43" s="62"/>
      <c r="D43" s="62"/>
      <c r="F43" s="243"/>
      <c r="G43" s="104"/>
      <c r="H43" s="104"/>
      <c r="I43" s="640" t="s">
        <v>415</v>
      </c>
      <c r="J43" s="641"/>
      <c r="K43" s="641"/>
      <c r="L43" s="641"/>
      <c r="M43" s="641"/>
      <c r="N43" s="641"/>
      <c r="O43" s="641"/>
      <c r="P43" s="642"/>
    </row>
    <row r="44" spans="1:27" ht="41.25" customHeight="1" x14ac:dyDescent="0.25">
      <c r="C44" s="612" t="str">
        <f ca="1">RIGHT(CELL("nombrearchivo",$A$1),LEN(CELL("nombrearchivo",$A$1))-SEARCH("]",CELL("nombrearchivo",$A$1)))</f>
        <v>Tabla VI. Dolares</v>
      </c>
      <c r="D44" s="613"/>
      <c r="F44" s="272"/>
      <c r="G44" s="272"/>
      <c r="H44" s="273"/>
      <c r="I44" s="635" t="s">
        <v>514</v>
      </c>
      <c r="J44" s="637" t="str">
        <f>"MOVIMIENTO POR TRANSACCIONES Y VARIACIONES EN EL PATRIMONIO: " &amp;Menu!D3&amp;"T"&amp;Menu!C3&amp;" " &amp; Menu!E4</f>
        <v>MOVIMIENTO POR TRANSACCIONES Y VARIACIONES EN EL PATRIMONIO: 3T2025 (jul - set)</v>
      </c>
      <c r="K44" s="638"/>
      <c r="L44" s="638"/>
      <c r="M44" s="638"/>
      <c r="N44" s="638"/>
      <c r="O44" s="639"/>
      <c r="P44" s="635" t="s">
        <v>514</v>
      </c>
      <c r="Q44" s="396"/>
      <c r="AA44" s="104"/>
    </row>
    <row r="45" spans="1:27" ht="53.25" customHeight="1" thickBot="1" x14ac:dyDescent="0.3">
      <c r="C45" s="614"/>
      <c r="D45" s="615"/>
      <c r="F45" s="272"/>
      <c r="G45" s="272"/>
      <c r="H45" s="273"/>
      <c r="I45" s="636"/>
      <c r="J45" s="453" t="s">
        <v>515</v>
      </c>
      <c r="K45" s="595" t="s">
        <v>516</v>
      </c>
      <c r="L45" s="596"/>
      <c r="M45" s="643" t="s">
        <v>411</v>
      </c>
      <c r="N45" s="644"/>
      <c r="O45" s="645" t="s">
        <v>517</v>
      </c>
      <c r="P45" s="636"/>
      <c r="Q45" s="397"/>
      <c r="AA45" s="104"/>
    </row>
    <row r="46" spans="1:27" ht="109.5" customHeight="1" thickTop="1" thickBot="1" x14ac:dyDescent="0.3">
      <c r="C46" s="616"/>
      <c r="D46" s="617"/>
      <c r="F46" s="274"/>
      <c r="G46" s="275"/>
      <c r="H46" s="422" t="str">
        <f>"PORCENTAJE DE PARTICIPACIÓN ACCIONARIA INMEDIATA A FINES DE " &amp; Menu!F3&amp;" "&amp;ANUAL</f>
        <v>PORCENTAJE DE PARTICIPACIÓN ACCIONARIA INMEDIATA A FINES DE JUNIO 2025</v>
      </c>
      <c r="I46" s="276" t="str">
        <f>"SALDO A FINES DE " &amp; Menu!F3&amp;" "&amp;ANUAL</f>
        <v>SALDO A FINES DE JUNIO 2025</v>
      </c>
      <c r="J46" s="454" t="s">
        <v>421</v>
      </c>
      <c r="K46" s="277" t="s">
        <v>56</v>
      </c>
      <c r="L46" s="250" t="s">
        <v>518</v>
      </c>
      <c r="M46" s="452" t="s">
        <v>545</v>
      </c>
      <c r="N46" s="252" t="s">
        <v>548</v>
      </c>
      <c r="O46" s="646"/>
      <c r="P46" s="276" t="str">
        <f>"SALDO A FINES DE " &amp; Menu!E3&amp;" "&amp;ANUAL</f>
        <v>SALDO A FINES DE SETIEMBRE 2025</v>
      </c>
      <c r="Q46" s="423" t="str">
        <f>"PORCENTAJE DE PARTICIPACIÓN ACCIONARIA INMEDIATA A FINES DE " &amp; Menu!E3&amp;" "&amp;ANUAL</f>
        <v>PORCENTAJE DE PARTICIPACIÓN ACCIONARIA INMEDIATA A FINES DE SETIEMBRE 2025</v>
      </c>
      <c r="AA46" s="104"/>
    </row>
    <row r="47" spans="1:27" ht="45.75" customHeight="1" thickBot="1" x14ac:dyDescent="0.3">
      <c r="A47" s="253" t="s">
        <v>408</v>
      </c>
      <c r="B47" s="254" t="s">
        <v>409</v>
      </c>
      <c r="C47" s="236" t="s">
        <v>3</v>
      </c>
      <c r="D47" s="237" t="s">
        <v>4</v>
      </c>
      <c r="F47" s="278" t="s">
        <v>406</v>
      </c>
      <c r="G47" s="279" t="s">
        <v>420</v>
      </c>
      <c r="H47" s="280" t="s">
        <v>396</v>
      </c>
      <c r="I47" s="281" t="s">
        <v>397</v>
      </c>
      <c r="J47" s="281" t="s">
        <v>398</v>
      </c>
      <c r="K47" s="282" t="s">
        <v>399</v>
      </c>
      <c r="L47" s="450" t="s">
        <v>400</v>
      </c>
      <c r="M47" s="283" t="s">
        <v>401</v>
      </c>
      <c r="N47" s="451" t="s">
        <v>402</v>
      </c>
      <c r="O47" s="281" t="s">
        <v>412</v>
      </c>
      <c r="P47" s="284" t="s">
        <v>547</v>
      </c>
      <c r="Q47" s="285" t="s">
        <v>416</v>
      </c>
      <c r="AA47" s="104"/>
    </row>
    <row r="48" spans="1:27" s="290" customFormat="1" ht="42" customHeight="1" thickBot="1" x14ac:dyDescent="0.3">
      <c r="A48" s="222" t="e">
        <f>+A21+1</f>
        <v>#REF!</v>
      </c>
      <c r="B48" s="223" t="s">
        <v>430</v>
      </c>
      <c r="C48" s="255"/>
      <c r="D48" s="286" t="e">
        <f t="shared" ref="D48:D54" si="5">CONCATENATE(A48,B48)</f>
        <v>#REF!</v>
      </c>
      <c r="E48" s="287"/>
      <c r="F48" s="288" t="s">
        <v>519</v>
      </c>
      <c r="G48" s="289" t="s">
        <v>520</v>
      </c>
      <c r="H48" s="301">
        <f>SUM(H49,H54,H55)</f>
        <v>0</v>
      </c>
      <c r="I48" s="431">
        <f>+'Tabla VI. Soles'!I48*TCambioSalida!$E$7</f>
        <v>0</v>
      </c>
      <c r="J48" s="325">
        <f>SUM(J49,J54,J55)</f>
        <v>0</v>
      </c>
      <c r="K48" s="432">
        <f>+'Tabla VI. Soles'!K48*TCambioSalida!$F$8</f>
        <v>0</v>
      </c>
      <c r="L48" s="433">
        <f>+'Tabla VI. Soles'!L48*TCambioSalida!$F$8</f>
        <v>0</v>
      </c>
      <c r="M48" s="434">
        <f>+'Tabla VI. Soles'!M48*TCambioSalida!$F$8</f>
        <v>0</v>
      </c>
      <c r="N48" s="433">
        <f>+'Tabla VI. Soles'!N48*TCambioSalida!$F$8</f>
        <v>0</v>
      </c>
      <c r="O48" s="435">
        <f>+P48-(I48+J48+K48-M48)</f>
        <v>0</v>
      </c>
      <c r="P48" s="300">
        <f>+'Tabla VI. Soles'!P48*TCambioSalida!$F$7</f>
        <v>0</v>
      </c>
      <c r="Q48" s="301">
        <f>SUM(Q49,Q54,Q55)</f>
        <v>0</v>
      </c>
      <c r="R48" s="419"/>
      <c r="S48" s="385"/>
      <c r="T48" s="385"/>
      <c r="AA48" s="287"/>
    </row>
    <row r="49" spans="1:27" s="66" customFormat="1" ht="42" customHeight="1" x14ac:dyDescent="0.25">
      <c r="A49" s="222" t="e">
        <f t="shared" ref="A49:A55" si="6">+A48</f>
        <v>#REF!</v>
      </c>
      <c r="B49" s="223" t="s">
        <v>431</v>
      </c>
      <c r="C49" s="257" t="s">
        <v>405</v>
      </c>
      <c r="D49" s="232" t="e">
        <f t="shared" si="5"/>
        <v>#REF!</v>
      </c>
      <c r="E49" s="104"/>
      <c r="F49" s="288" t="s">
        <v>521</v>
      </c>
      <c r="G49" s="291" t="s">
        <v>486</v>
      </c>
      <c r="H49" s="302">
        <f>SUM(H50:H53)</f>
        <v>0</v>
      </c>
      <c r="I49" s="300">
        <f>SUM(I50:I53)</f>
        <v>0</v>
      </c>
      <c r="J49" s="300">
        <f>SUM(J50:J53)</f>
        <v>0</v>
      </c>
      <c r="K49" s="604" t="s">
        <v>457</v>
      </c>
      <c r="L49" s="605"/>
      <c r="M49" s="605"/>
      <c r="N49" s="605"/>
      <c r="O49" s="606"/>
      <c r="P49" s="300">
        <f>SUM(P50:P53)</f>
        <v>0</v>
      </c>
      <c r="Q49" s="303">
        <f>SUM(Q50:Q53)</f>
        <v>0</v>
      </c>
      <c r="R49" s="386"/>
      <c r="S49" s="386"/>
      <c r="T49" s="386"/>
      <c r="AA49" s="104"/>
    </row>
    <row r="50" spans="1:27" s="66" customFormat="1" ht="42" customHeight="1" x14ac:dyDescent="0.25">
      <c r="A50" s="222" t="e">
        <f t="shared" si="6"/>
        <v>#REF!</v>
      </c>
      <c r="B50" s="223" t="s">
        <v>438</v>
      </c>
      <c r="C50" s="258">
        <v>501</v>
      </c>
      <c r="D50" s="230" t="e">
        <f t="shared" si="5"/>
        <v>#REF!</v>
      </c>
      <c r="E50" s="104"/>
      <c r="F50" s="224" t="s">
        <v>522</v>
      </c>
      <c r="G50" s="292" t="s">
        <v>523</v>
      </c>
      <c r="H50" s="426">
        <f>'Tabla VI. Soles'!H50</f>
        <v>0</v>
      </c>
      <c r="I50" s="326">
        <f>(+H50/100)*$I$48</f>
        <v>0</v>
      </c>
      <c r="J50" s="436">
        <f>+'Tabla VI. Soles'!J50*TCambioSalida!$F$8</f>
        <v>0</v>
      </c>
      <c r="K50" s="591"/>
      <c r="L50" s="607"/>
      <c r="M50" s="607"/>
      <c r="N50" s="607"/>
      <c r="O50" s="592"/>
      <c r="P50" s="326">
        <f>+Q50/100*$P$48</f>
        <v>0</v>
      </c>
      <c r="Q50" s="440">
        <f>'Tabla VI. Soles'!Q50</f>
        <v>0</v>
      </c>
      <c r="AA50" s="104"/>
    </row>
    <row r="51" spans="1:27" s="66" customFormat="1" ht="42" customHeight="1" x14ac:dyDescent="0.25">
      <c r="A51" s="222" t="e">
        <f t="shared" si="6"/>
        <v>#REF!</v>
      </c>
      <c r="B51" s="223" t="s">
        <v>439</v>
      </c>
      <c r="C51" s="225">
        <v>501</v>
      </c>
      <c r="D51" s="231" t="e">
        <f t="shared" si="5"/>
        <v>#REF!</v>
      </c>
      <c r="E51" s="104"/>
      <c r="F51" s="227" t="s">
        <v>524</v>
      </c>
      <c r="G51" s="293" t="s">
        <v>525</v>
      </c>
      <c r="H51" s="427">
        <f>'Tabla VI. Soles'!H51</f>
        <v>0</v>
      </c>
      <c r="I51" s="327">
        <f>(+H51/100)*$I$48</f>
        <v>0</v>
      </c>
      <c r="J51" s="437">
        <f>+'Tabla VI. Soles'!J51*TCambioSalida!$F$8</f>
        <v>0</v>
      </c>
      <c r="K51" s="591"/>
      <c r="L51" s="607"/>
      <c r="M51" s="607"/>
      <c r="N51" s="607"/>
      <c r="O51" s="592"/>
      <c r="P51" s="327">
        <f>+Q51/100*$P$48</f>
        <v>0</v>
      </c>
      <c r="Q51" s="441">
        <f>'Tabla VI. Soles'!Q51</f>
        <v>0</v>
      </c>
      <c r="AA51" s="294"/>
    </row>
    <row r="52" spans="1:27" s="66" customFormat="1" ht="42" customHeight="1" x14ac:dyDescent="0.25">
      <c r="A52" s="222" t="e">
        <f t="shared" si="6"/>
        <v>#REF!</v>
      </c>
      <c r="B52" s="223" t="s">
        <v>440</v>
      </c>
      <c r="C52" s="225">
        <v>501</v>
      </c>
      <c r="D52" s="231" t="e">
        <f t="shared" si="5"/>
        <v>#REF!</v>
      </c>
      <c r="E52" s="104"/>
      <c r="F52" s="227" t="s">
        <v>526</v>
      </c>
      <c r="G52" s="293" t="s">
        <v>527</v>
      </c>
      <c r="H52" s="427">
        <f>'Tabla VI. Soles'!H52</f>
        <v>0</v>
      </c>
      <c r="I52" s="327">
        <f>(+H52/100)*$I$48</f>
        <v>0</v>
      </c>
      <c r="J52" s="437">
        <f>+'Tabla VI. Soles'!J52*TCambioSalida!$F$8</f>
        <v>0</v>
      </c>
      <c r="K52" s="591"/>
      <c r="L52" s="607"/>
      <c r="M52" s="607"/>
      <c r="N52" s="607"/>
      <c r="O52" s="592"/>
      <c r="P52" s="327">
        <f>+Q52/100*$P$48</f>
        <v>0</v>
      </c>
      <c r="Q52" s="441">
        <f>'Tabla VI. Soles'!Q52</f>
        <v>0</v>
      </c>
      <c r="AA52" s="294"/>
    </row>
    <row r="53" spans="1:27" s="66" customFormat="1" ht="42" customHeight="1" x14ac:dyDescent="0.25">
      <c r="A53" s="222" t="e">
        <f t="shared" si="6"/>
        <v>#REF!</v>
      </c>
      <c r="B53" s="223" t="s">
        <v>441</v>
      </c>
      <c r="C53" s="225">
        <v>501</v>
      </c>
      <c r="D53" s="231" t="e">
        <f t="shared" si="5"/>
        <v>#REF!</v>
      </c>
      <c r="E53" s="104"/>
      <c r="F53" s="227" t="s">
        <v>528</v>
      </c>
      <c r="G53" s="293" t="s">
        <v>529</v>
      </c>
      <c r="H53" s="428">
        <f>'Tabla VI. Soles'!H53</f>
        <v>0</v>
      </c>
      <c r="I53" s="326">
        <f>(+H53/100)*$I$48</f>
        <v>0</v>
      </c>
      <c r="J53" s="436">
        <f>+'Tabla VI. Soles'!J53*TCambioSalida!$F$8</f>
        <v>0</v>
      </c>
      <c r="K53" s="591"/>
      <c r="L53" s="607"/>
      <c r="M53" s="607"/>
      <c r="N53" s="607"/>
      <c r="O53" s="592"/>
      <c r="P53" s="326">
        <f>+Q53/100*$P$48</f>
        <v>0</v>
      </c>
      <c r="Q53" s="442">
        <f>'Tabla VI. Soles'!Q53</f>
        <v>0</v>
      </c>
      <c r="AA53" s="294"/>
    </row>
    <row r="54" spans="1:27" s="66" customFormat="1" ht="42" customHeight="1" x14ac:dyDescent="0.25">
      <c r="A54" s="259" t="e">
        <f t="shared" si="6"/>
        <v>#REF!</v>
      </c>
      <c r="B54" s="260" t="s">
        <v>432</v>
      </c>
      <c r="C54" s="257">
        <v>502</v>
      </c>
      <c r="D54" s="232" t="e">
        <f t="shared" si="5"/>
        <v>#REF!</v>
      </c>
      <c r="E54" s="104"/>
      <c r="F54" s="295" t="s">
        <v>530</v>
      </c>
      <c r="G54" s="296" t="s">
        <v>531</v>
      </c>
      <c r="H54" s="429">
        <f>'Tabla VI. Soles'!H54</f>
        <v>0</v>
      </c>
      <c r="I54" s="328">
        <f>(+H54/100)*$I$48</f>
        <v>0</v>
      </c>
      <c r="J54" s="438">
        <f>+'Tabla VI. Soles'!J54*TCambioSalida!$F$8</f>
        <v>0</v>
      </c>
      <c r="K54" s="591"/>
      <c r="L54" s="607"/>
      <c r="M54" s="607"/>
      <c r="N54" s="607"/>
      <c r="O54" s="592"/>
      <c r="P54" s="328">
        <f>+Q54/100*$P$48</f>
        <v>0</v>
      </c>
      <c r="Q54" s="443">
        <f>'Tabla VI. Soles'!Q54</f>
        <v>0</v>
      </c>
      <c r="AA54" s="104"/>
    </row>
    <row r="55" spans="1:27" s="66" customFormat="1" ht="42" customHeight="1" thickBot="1" x14ac:dyDescent="0.35">
      <c r="A55" s="259" t="e">
        <f t="shared" si="6"/>
        <v>#REF!</v>
      </c>
      <c r="B55" s="260" t="s">
        <v>437</v>
      </c>
      <c r="C55" s="257" t="s">
        <v>405</v>
      </c>
      <c r="D55" s="232" t="e">
        <f>CONCATENATE(A55,B55)</f>
        <v>#REF!</v>
      </c>
      <c r="E55" s="297"/>
      <c r="F55" s="298" t="s">
        <v>532</v>
      </c>
      <c r="G55" s="299" t="s">
        <v>533</v>
      </c>
      <c r="H55" s="430">
        <f>'Tabla VI. Soles'!H55</f>
        <v>0</v>
      </c>
      <c r="I55" s="329">
        <f>+I48-I49-I54</f>
        <v>0</v>
      </c>
      <c r="J55" s="439">
        <f>+'Tabla VI. Soles'!J55*TCambioSalida!$F$8</f>
        <v>0</v>
      </c>
      <c r="K55" s="593"/>
      <c r="L55" s="608"/>
      <c r="M55" s="608"/>
      <c r="N55" s="608"/>
      <c r="O55" s="594"/>
      <c r="P55" s="329">
        <f>+P48-P49-P54</f>
        <v>0</v>
      </c>
      <c r="Q55" s="444">
        <f>'Tabla VI. Soles'!Q55</f>
        <v>0</v>
      </c>
      <c r="AA55" s="104"/>
    </row>
    <row r="56" spans="1:27" ht="13.5" customHeight="1" thickTop="1" x14ac:dyDescent="0.25">
      <c r="A56" s="222"/>
      <c r="B56" s="223"/>
    </row>
    <row r="57" spans="1:27" x14ac:dyDescent="0.25">
      <c r="O57" s="416"/>
    </row>
  </sheetData>
  <sheetProtection algorithmName="SHA-512" hashValue="wys6S5gVEgfi0rcEqBMWaRc7L34LdgyjyDP1hmNdexXEZsuGTXzEMO+H0DB8nfDQpfIZt4gztvkmIf5nFpEUSg==" saltValue="sPSfyXTq/l6HWhDLZ2rRWQ==" spinCount="100000" sheet="1" objects="1" scenarios="1"/>
  <mergeCells count="18">
    <mergeCell ref="C44:D46"/>
    <mergeCell ref="F13:G13"/>
    <mergeCell ref="J12:K12"/>
    <mergeCell ref="L12:M12"/>
    <mergeCell ref="N12:N13"/>
    <mergeCell ref="H11:H12"/>
    <mergeCell ref="C11:D13"/>
    <mergeCell ref="P11:Q21"/>
    <mergeCell ref="K49:O55"/>
    <mergeCell ref="I11:N11"/>
    <mergeCell ref="I43:P43"/>
    <mergeCell ref="J44:O44"/>
    <mergeCell ref="K45:L45"/>
    <mergeCell ref="I44:I45"/>
    <mergeCell ref="M45:N45"/>
    <mergeCell ref="O45:O46"/>
    <mergeCell ref="P44:P45"/>
    <mergeCell ref="O11:O12"/>
  </mergeCells>
  <phoneticPr fontId="0" type="noConversion"/>
  <printOptions horizontalCentered="1"/>
  <pageMargins left="0.43307086614173229" right="0.39370078740157483" top="0.51181102362204722" bottom="0.35433070866141736" header="0.35433070866141736" footer="0.15748031496062992"/>
  <pageSetup paperSize="9" scale="36" orientation="landscape" r:id="rId1"/>
  <headerFooter>
    <oddFooter>&amp;L&amp;"Arial,Negrita"&amp;14&amp;D&amp;C&amp;"Arial,Negrita"&amp;14&amp;F&amp;R&amp;"Arial,Negrita"&amp;14&amp;A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3">
    <tabColor theme="9" tint="-0.499984740745262"/>
  </sheetPr>
  <dimension ref="A1:S40"/>
  <sheetViews>
    <sheetView topLeftCell="C8" zoomScale="80" zoomScaleNormal="80" workbookViewId="0">
      <pane xSplit="1" topLeftCell="D1" activePane="topRight" state="frozen"/>
      <selection activeCell="C2" sqref="C2"/>
      <selection pane="topRight" activeCell="H23" sqref="H23"/>
    </sheetView>
  </sheetViews>
  <sheetFormatPr baseColWidth="10" defaultRowHeight="12.75" x14ac:dyDescent="0.2"/>
  <cols>
    <col min="1" max="1" width="11.42578125" style="62"/>
    <col min="2" max="2" width="20.28515625" style="62" customWidth="1"/>
    <col min="3" max="3" width="4.5703125" style="62" customWidth="1"/>
    <col min="4" max="4" width="66.28515625" style="11" customWidth="1"/>
    <col min="5" max="6" width="17" customWidth="1"/>
    <col min="7" max="19" width="11.42578125" style="37"/>
  </cols>
  <sheetData>
    <row r="1" spans="1:19" ht="14.25" customHeight="1" x14ac:dyDescent="0.65">
      <c r="D1" s="71"/>
      <c r="E1" s="72"/>
      <c r="F1" s="73"/>
    </row>
    <row r="2" spans="1:19" ht="15" customHeight="1" x14ac:dyDescent="0.7">
      <c r="D2" s="76"/>
      <c r="E2" s="77"/>
      <c r="F2" s="77"/>
    </row>
    <row r="3" spans="1:19" ht="38.25" x14ac:dyDescent="0.9">
      <c r="B3" s="65" t="str">
        <f ca="1">RIGHT(CELL("nombrearchivo",A1),LEN(CELL("nombrearchivo",A1))-SEARCH("]",CELL("nombrearchivo",A1)))</f>
        <v>TCambioSalida</v>
      </c>
      <c r="C3" s="63"/>
      <c r="D3" s="349" t="s">
        <v>458</v>
      </c>
      <c r="E3" s="350"/>
      <c r="F3" s="350"/>
    </row>
    <row r="4" spans="1:19" ht="15" customHeight="1" x14ac:dyDescent="0.9">
      <c r="C4" s="63"/>
      <c r="D4" s="74"/>
      <c r="E4" s="75"/>
      <c r="F4" s="75"/>
    </row>
    <row r="5" spans="1:19" s="37" customFormat="1" ht="30" customHeight="1" thickBot="1" x14ac:dyDescent="0.25">
      <c r="A5" s="62"/>
      <c r="B5" s="62"/>
      <c r="C5" s="62"/>
      <c r="D5" s="647" t="s">
        <v>461</v>
      </c>
      <c r="E5" s="647"/>
      <c r="F5" s="647"/>
    </row>
    <row r="6" spans="1:19" s="37" customFormat="1" ht="30.75" customHeight="1" thickTop="1" thickBot="1" x14ac:dyDescent="0.25">
      <c r="A6" s="62"/>
      <c r="B6" s="62"/>
      <c r="C6" s="62"/>
      <c r="D6" s="346"/>
      <c r="E6" s="344" t="s">
        <v>569</v>
      </c>
      <c r="F6" s="344" t="s">
        <v>570</v>
      </c>
    </row>
    <row r="7" spans="1:19" s="45" customFormat="1" ht="33" customHeight="1" thickTop="1" x14ac:dyDescent="0.2">
      <c r="A7" s="64"/>
      <c r="B7" s="64"/>
      <c r="C7" s="64"/>
      <c r="D7" s="347" t="s">
        <v>480</v>
      </c>
      <c r="E7" s="518">
        <v>0.28232600000000002</v>
      </c>
      <c r="F7" s="518">
        <v>0.288184</v>
      </c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</row>
    <row r="8" spans="1:19" s="45" customFormat="1" ht="33" customHeight="1" thickBot="1" x14ac:dyDescent="0.25">
      <c r="A8" s="64"/>
      <c r="B8" s="62"/>
      <c r="C8" s="64"/>
      <c r="D8" s="348" t="s">
        <v>481</v>
      </c>
      <c r="E8" s="519">
        <v>0.27368999999999999</v>
      </c>
      <c r="F8" s="519">
        <v>0.28303299999999998</v>
      </c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</row>
    <row r="9" spans="1:19" ht="13.5" thickTop="1" x14ac:dyDescent="0.2">
      <c r="D9" s="38"/>
      <c r="E9" s="37"/>
      <c r="F9" s="37"/>
    </row>
    <row r="10" spans="1:19" ht="15" customHeight="1" x14ac:dyDescent="0.7">
      <c r="D10" s="76"/>
      <c r="E10" s="77"/>
      <c r="F10" s="77"/>
    </row>
    <row r="11" spans="1:19" ht="38.25" x14ac:dyDescent="0.9">
      <c r="B11" s="37"/>
      <c r="C11" s="63"/>
      <c r="D11" s="349" t="s">
        <v>459</v>
      </c>
      <c r="E11" s="350"/>
      <c r="F11" s="350"/>
    </row>
    <row r="12" spans="1:19" ht="15" customHeight="1" x14ac:dyDescent="0.9">
      <c r="C12" s="63"/>
      <c r="D12" s="74"/>
      <c r="E12" s="75"/>
      <c r="F12" s="75"/>
    </row>
    <row r="13" spans="1:19" s="37" customFormat="1" ht="30" customHeight="1" thickBot="1" x14ac:dyDescent="0.25">
      <c r="A13" s="62"/>
      <c r="B13" s="62"/>
      <c r="C13" s="62"/>
      <c r="D13" s="647" t="s">
        <v>542</v>
      </c>
      <c r="E13" s="647"/>
      <c r="F13" s="647"/>
    </row>
    <row r="14" spans="1:19" s="37" customFormat="1" ht="30.75" customHeight="1" thickTop="1" thickBot="1" x14ac:dyDescent="0.25">
      <c r="A14" s="62"/>
      <c r="B14" s="62"/>
      <c r="C14" s="62"/>
      <c r="D14" s="90"/>
      <c r="E14" s="420" t="s">
        <v>569</v>
      </c>
      <c r="F14" s="344" t="s">
        <v>570</v>
      </c>
    </row>
    <row r="15" spans="1:19" s="45" customFormat="1" ht="33" customHeight="1" thickTop="1" x14ac:dyDescent="0.2">
      <c r="A15" s="64"/>
      <c r="B15" s="64"/>
      <c r="C15" s="64"/>
      <c r="D15" s="347" t="str">
        <f>+$D$7</f>
        <v xml:space="preserve">  1. TIPO DE CAMBIO DE FIN DE PERIODO (PARA SALDOS)</v>
      </c>
      <c r="E15" s="518">
        <v>1.176609</v>
      </c>
      <c r="F15" s="518">
        <v>1.1749499999999999</v>
      </c>
      <c r="G15" s="46"/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</row>
    <row r="16" spans="1:19" s="45" customFormat="1" ht="33" customHeight="1" thickBot="1" x14ac:dyDescent="0.25">
      <c r="A16" s="64"/>
      <c r="B16" s="62"/>
      <c r="C16" s="64"/>
      <c r="D16" s="348" t="str">
        <f>+$D$8</f>
        <v xml:space="preserve">  2. TIPO DE  CAMBIO PROMEDIO (PARA FLUJOS)</v>
      </c>
      <c r="E16" s="519">
        <v>1.1338280000000001</v>
      </c>
      <c r="F16" s="519">
        <v>1.1689320000000001</v>
      </c>
      <c r="G16" s="46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</row>
    <row r="17" spans="1:19" ht="13.5" thickTop="1" x14ac:dyDescent="0.2">
      <c r="D17" s="38"/>
      <c r="E17" s="37"/>
      <c r="F17" s="37"/>
    </row>
    <row r="18" spans="1:19" ht="15" customHeight="1" x14ac:dyDescent="0.7">
      <c r="D18" s="76"/>
      <c r="E18" s="77"/>
      <c r="F18" s="77"/>
    </row>
    <row r="19" spans="1:19" ht="38.25" x14ac:dyDescent="0.9">
      <c r="B19" s="37"/>
      <c r="C19" s="63"/>
      <c r="D19" s="349" t="s">
        <v>460</v>
      </c>
      <c r="E19" s="350"/>
      <c r="F19" s="350"/>
    </row>
    <row r="20" spans="1:19" ht="15" customHeight="1" x14ac:dyDescent="0.9">
      <c r="C20" s="63"/>
      <c r="D20" s="74"/>
      <c r="E20" s="75"/>
      <c r="F20" s="75"/>
    </row>
    <row r="21" spans="1:19" s="37" customFormat="1" ht="30" customHeight="1" thickBot="1" x14ac:dyDescent="0.25">
      <c r="A21" s="62"/>
      <c r="B21" s="62"/>
      <c r="C21" s="62"/>
      <c r="D21" s="647" t="s">
        <v>543</v>
      </c>
      <c r="E21" s="647"/>
      <c r="F21" s="647"/>
    </row>
    <row r="22" spans="1:19" s="37" customFormat="1" ht="30.75" customHeight="1" thickTop="1" thickBot="1" x14ac:dyDescent="0.25">
      <c r="A22" s="62"/>
      <c r="B22" s="62"/>
      <c r="C22" s="62"/>
      <c r="D22" s="90"/>
      <c r="E22" s="345" t="s">
        <v>569</v>
      </c>
      <c r="F22" s="344" t="s">
        <v>570</v>
      </c>
    </row>
    <row r="23" spans="1:19" s="45" customFormat="1" ht="33" customHeight="1" thickTop="1" x14ac:dyDescent="0.2">
      <c r="A23" s="64"/>
      <c r="B23" s="64"/>
      <c r="C23" s="64"/>
      <c r="D23" s="347" t="str">
        <f>+$D$7</f>
        <v xml:space="preserve">  1. TIPO DE CAMBIO DE FIN DE PERIODO (PARA SALDOS)</v>
      </c>
      <c r="E23" s="518">
        <v>6.9319999999999998E-3</v>
      </c>
      <c r="F23" s="518">
        <v>6.7669999999999996E-3</v>
      </c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</row>
    <row r="24" spans="1:19" s="45" customFormat="1" ht="33" customHeight="1" thickBot="1" x14ac:dyDescent="0.25">
      <c r="A24" s="64"/>
      <c r="B24" s="62"/>
      <c r="C24" s="64"/>
      <c r="D24" s="348" t="str">
        <f>+$D$8</f>
        <v xml:space="preserve">  2. TIPO DE  CAMBIO PROMEDIO (PARA FLUJOS)</v>
      </c>
      <c r="E24" s="519">
        <v>6.9170000000000004E-3</v>
      </c>
      <c r="F24" s="519">
        <v>6.7840000000000001E-3</v>
      </c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</row>
    <row r="25" spans="1:19" s="37" customFormat="1" ht="13.5" thickTop="1" x14ac:dyDescent="0.2">
      <c r="A25" s="62"/>
      <c r="B25" s="62"/>
      <c r="C25" s="62"/>
      <c r="D25" s="38"/>
    </row>
    <row r="26" spans="1:19" s="37" customFormat="1" x14ac:dyDescent="0.2">
      <c r="A26" s="62"/>
      <c r="B26" s="62"/>
      <c r="C26" s="62"/>
      <c r="D26" s="38"/>
    </row>
    <row r="27" spans="1:19" s="37" customFormat="1" x14ac:dyDescent="0.2">
      <c r="A27" s="62"/>
      <c r="B27" s="62"/>
      <c r="C27" s="62"/>
      <c r="D27" s="38"/>
    </row>
    <row r="28" spans="1:19" s="37" customFormat="1" x14ac:dyDescent="0.2">
      <c r="A28" s="62"/>
      <c r="B28" s="62"/>
      <c r="C28" s="62"/>
      <c r="D28" s="38"/>
    </row>
    <row r="29" spans="1:19" s="37" customFormat="1" x14ac:dyDescent="0.2">
      <c r="A29" s="62"/>
      <c r="B29" s="62"/>
      <c r="C29" s="62"/>
      <c r="D29" s="38"/>
    </row>
    <row r="30" spans="1:19" s="37" customFormat="1" x14ac:dyDescent="0.2">
      <c r="A30" s="62"/>
      <c r="B30" s="62"/>
      <c r="C30" s="62"/>
      <c r="D30" s="38"/>
    </row>
    <row r="31" spans="1:19" s="37" customFormat="1" x14ac:dyDescent="0.2">
      <c r="A31" s="62"/>
      <c r="B31" s="62"/>
      <c r="C31" s="62"/>
      <c r="D31" s="38"/>
    </row>
    <row r="32" spans="1:19" s="37" customFormat="1" x14ac:dyDescent="0.2">
      <c r="A32" s="62"/>
      <c r="B32" s="62"/>
      <c r="C32" s="62"/>
      <c r="D32" s="38"/>
    </row>
    <row r="33" spans="1:4" s="37" customFormat="1" x14ac:dyDescent="0.2">
      <c r="A33" s="62"/>
      <c r="B33" s="62"/>
      <c r="C33" s="62"/>
      <c r="D33" s="38"/>
    </row>
    <row r="34" spans="1:4" s="37" customFormat="1" x14ac:dyDescent="0.2">
      <c r="A34" s="62"/>
      <c r="B34" s="62"/>
      <c r="C34" s="62"/>
      <c r="D34" s="38"/>
    </row>
    <row r="35" spans="1:4" s="37" customFormat="1" x14ac:dyDescent="0.2">
      <c r="A35" s="62"/>
      <c r="B35" s="62"/>
      <c r="C35" s="62"/>
      <c r="D35" s="38"/>
    </row>
    <row r="36" spans="1:4" s="37" customFormat="1" x14ac:dyDescent="0.2">
      <c r="A36" s="62"/>
      <c r="B36" s="62"/>
      <c r="C36" s="62"/>
      <c r="D36" s="38"/>
    </row>
    <row r="37" spans="1:4" s="37" customFormat="1" x14ac:dyDescent="0.2">
      <c r="A37" s="62"/>
      <c r="B37" s="62"/>
      <c r="C37" s="62"/>
      <c r="D37" s="38"/>
    </row>
    <row r="38" spans="1:4" s="37" customFormat="1" x14ac:dyDescent="0.2">
      <c r="A38" s="62"/>
      <c r="B38" s="62"/>
      <c r="C38" s="62"/>
      <c r="D38" s="38"/>
    </row>
    <row r="39" spans="1:4" s="37" customFormat="1" x14ac:dyDescent="0.2">
      <c r="A39" s="62"/>
      <c r="B39" s="62"/>
      <c r="C39" s="62"/>
      <c r="D39" s="38"/>
    </row>
    <row r="40" spans="1:4" s="37" customFormat="1" x14ac:dyDescent="0.2">
      <c r="A40" s="62"/>
      <c r="B40" s="62"/>
      <c r="C40" s="62"/>
      <c r="D40" s="38"/>
    </row>
  </sheetData>
  <mergeCells count="3">
    <mergeCell ref="D5:F5"/>
    <mergeCell ref="D13:F13"/>
    <mergeCell ref="D21:F21"/>
  </mergeCells>
  <printOptions horizontalCentered="1"/>
  <pageMargins left="0.43307086614173229" right="0.35433070866141736" top="0.47244094488188981" bottom="0.47244094488188981" header="0.27559055118110237" footer="0"/>
  <pageSetup paperSize="9" scale="60" orientation="portrait" r:id="rId1"/>
  <headerFooter alignWithMargins="0">
    <oddFooter>&amp;L&amp;"Arial,Negrita"&amp;14&amp;D&amp;C&amp;"Arial,Negrita"&amp;12&amp;A&amp;R&amp;"Arial,Negrita"&amp;14&amp;F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13">
    <tabColor theme="9" tint="-0.499984740745262"/>
  </sheetPr>
  <dimension ref="B1:W166"/>
  <sheetViews>
    <sheetView zoomScale="115" zoomScaleNormal="115" workbookViewId="0">
      <selection activeCell="D4" sqref="D4"/>
    </sheetView>
  </sheetViews>
  <sheetFormatPr baseColWidth="10" defaultColWidth="11.42578125" defaultRowHeight="15.75" x14ac:dyDescent="0.25"/>
  <cols>
    <col min="1" max="1" width="2.42578125" style="1" customWidth="1"/>
    <col min="2" max="2" width="1.7109375" style="7" customWidth="1"/>
    <col min="3" max="3" width="11.42578125" style="1"/>
    <col min="4" max="4" width="14.28515625" style="1" bestFit="1" customWidth="1"/>
    <col min="5" max="5" width="17.5703125" style="1" customWidth="1"/>
    <col min="6" max="6" width="20" style="1" customWidth="1"/>
    <col min="7" max="7" width="13.42578125" style="1" customWidth="1"/>
    <col min="8" max="8" width="21.28515625" style="1" customWidth="1"/>
    <col min="9" max="9" width="2.7109375" style="7" customWidth="1"/>
    <col min="10" max="10" width="8.5703125" style="3" customWidth="1"/>
    <col min="11" max="11" width="8.28515625" style="1" customWidth="1"/>
    <col min="12" max="12" width="40.7109375" style="1" customWidth="1"/>
    <col min="13" max="13" width="3.28515625" style="7" customWidth="1"/>
    <col min="14" max="14" width="19.5703125" style="1" customWidth="1"/>
    <col min="15" max="15" width="13" style="1" bestFit="1" customWidth="1"/>
    <col min="16" max="16" width="11.42578125" style="1"/>
    <col min="17" max="20" width="15" style="1" bestFit="1" customWidth="1"/>
    <col min="21" max="21" width="15.7109375" style="1" customWidth="1"/>
    <col min="22" max="16384" width="11.42578125" style="1"/>
  </cols>
  <sheetData>
    <row r="1" spans="2:21" ht="31.5" customHeight="1" x14ac:dyDescent="0.3">
      <c r="C1" s="2" t="s">
        <v>59</v>
      </c>
      <c r="J1" s="42" t="s">
        <v>60</v>
      </c>
      <c r="N1" s="50" t="s">
        <v>8</v>
      </c>
      <c r="O1" s="648" t="s">
        <v>5</v>
      </c>
      <c r="P1" s="648"/>
      <c r="Q1" s="649"/>
      <c r="R1" s="648" t="s">
        <v>6</v>
      </c>
      <c r="S1" s="648"/>
      <c r="T1" s="649"/>
      <c r="U1" s="58" t="s">
        <v>22</v>
      </c>
    </row>
    <row r="2" spans="2:21" ht="27.75" customHeight="1" x14ac:dyDescent="0.25">
      <c r="B2" s="6"/>
      <c r="C2" s="4" t="s">
        <v>393</v>
      </c>
      <c r="D2" s="4" t="s">
        <v>469</v>
      </c>
      <c r="E2" s="4" t="s">
        <v>403</v>
      </c>
      <c r="F2" s="4" t="s">
        <v>404</v>
      </c>
      <c r="G2" s="4" t="s">
        <v>10</v>
      </c>
      <c r="H2" s="4" t="s">
        <v>15</v>
      </c>
      <c r="I2" s="6"/>
      <c r="J2" s="39" t="s">
        <v>9</v>
      </c>
      <c r="K2" s="8" t="s">
        <v>0</v>
      </c>
      <c r="L2" s="8" t="s">
        <v>1</v>
      </c>
      <c r="N2" s="43" t="s">
        <v>33</v>
      </c>
      <c r="O2" s="47" t="s">
        <v>227</v>
      </c>
      <c r="P2" s="47" t="s">
        <v>297</v>
      </c>
      <c r="Q2" s="48" t="s">
        <v>58</v>
      </c>
      <c r="R2" s="47" t="s">
        <v>227</v>
      </c>
      <c r="S2" s="47" t="s">
        <v>297</v>
      </c>
      <c r="T2" s="51" t="s">
        <v>7</v>
      </c>
      <c r="U2" s="59" t="s">
        <v>21</v>
      </c>
    </row>
    <row r="3" spans="2:21" ht="20.25" x14ac:dyDescent="0.3">
      <c r="B3" s="6"/>
      <c r="C3" s="44">
        <v>2025</v>
      </c>
      <c r="D3" s="44">
        <v>3</v>
      </c>
      <c r="E3" s="5" t="str">
        <f>IF(D3=1,"MARZO",IF(D3=2,"JUNIO",IF(D3=3,"SETIEMBRE","DICIEMBRE")))</f>
        <v>SETIEMBRE</v>
      </c>
      <c r="F3" s="5" t="str">
        <f>IF(D3=1,"DICIEMBRE",IF(D3=2,"MARZO",IF(D3=3,"JUNIO","SETIEMBRE")))</f>
        <v>JUNIO</v>
      </c>
      <c r="G3" s="3" t="str">
        <f>IF(D3=1,CONCATENATE(C3,"01"),IF(D3=2,CONCATENATE(C3,"02"),IF(D3=3,CONCATENATE(C3,"03"),CONCATENATE(C3,"04"))))</f>
        <v>202503</v>
      </c>
      <c r="H3" s="3" t="str">
        <f>IF(Menu!D3=1,CONCATENATE("(Ene - Mar)"," ",Menu!$C$3),IF(Menu!D3=2,CONCATENATE("(Ene - Jun)"," ",Menu!$C$3),IF(Menu!D3=3,CONCATENATE("(Ene - Set)"," ",Menu!$C$3),CONCATENATE("(Ene - Dic)"," ",Menu!$C$3))))</f>
        <v>(Ene - Set) 2025</v>
      </c>
      <c r="I3" s="6"/>
      <c r="J3" s="40">
        <v>1</v>
      </c>
      <c r="K3" s="41" t="s">
        <v>385</v>
      </c>
      <c r="L3" s="41" t="s">
        <v>386</v>
      </c>
      <c r="N3" s="52">
        <f>VALUE(ANUAL-1)</f>
        <v>2024</v>
      </c>
      <c r="O3" s="54">
        <f>ROUND(1/(+T3*(1/R3)),3)</f>
        <v>1.046</v>
      </c>
      <c r="P3" s="3">
        <f>ROUND(1/(+T3*(1/S3)),5)</f>
        <v>8.5100000000000002E-3</v>
      </c>
      <c r="Q3" s="55">
        <f>ROUND(1/T3,3)</f>
        <v>0.29599999999999999</v>
      </c>
      <c r="R3" s="84">
        <f>ROUND(3.536179,3)</f>
        <v>3.536</v>
      </c>
      <c r="S3" s="85">
        <f>ROUND(0.028794,6)</f>
        <v>2.8794E-2</v>
      </c>
      <c r="T3" s="86">
        <v>3.3820000000000001</v>
      </c>
      <c r="U3" s="60" t="s">
        <v>427</v>
      </c>
    </row>
    <row r="4" spans="2:21" x14ac:dyDescent="0.25">
      <c r="B4" s="6"/>
      <c r="D4" s="3"/>
      <c r="E4" s="5" t="str">
        <f>IF(D3=1,"(ene - mar)",IF(D3=2,"(abr - jun)",IF(D3=3,"(jul - set)","(oct - dic)")))</f>
        <v>(jul - set)</v>
      </c>
      <c r="I4" s="6"/>
      <c r="J4" s="3">
        <v>2</v>
      </c>
      <c r="K4" s="1" t="s">
        <v>64</v>
      </c>
      <c r="L4" s="1" t="s">
        <v>226</v>
      </c>
      <c r="N4" s="53">
        <f>VALUE(ANUAL)</f>
        <v>2025</v>
      </c>
      <c r="O4" s="56">
        <f>ROUND(1/(+T4*(1/R4)),3)</f>
        <v>1.2010000000000001</v>
      </c>
      <c r="P4" s="61">
        <f>ROUND(1/(+T4*(1/S4)),5)</f>
        <v>8.8800000000000007E-3</v>
      </c>
      <c r="Q4" s="57">
        <f>ROUND(1/T4,3)</f>
        <v>0.308</v>
      </c>
      <c r="R4" s="87">
        <f>ROUND(3.893562,3)</f>
        <v>3.8940000000000001</v>
      </c>
      <c r="S4" s="88">
        <f>ROUND(0.028777,6)</f>
        <v>2.8777E-2</v>
      </c>
      <c r="T4" s="89">
        <v>3.2414999999999998</v>
      </c>
      <c r="U4" s="60" t="s">
        <v>428</v>
      </c>
    </row>
    <row r="5" spans="2:21" x14ac:dyDescent="0.25">
      <c r="B5" s="6"/>
      <c r="D5" s="3"/>
      <c r="G5" s="3"/>
      <c r="H5" s="3"/>
      <c r="I5" s="6"/>
      <c r="J5" s="3">
        <v>3</v>
      </c>
      <c r="K5" s="1" t="s">
        <v>65</v>
      </c>
      <c r="L5" s="1" t="s">
        <v>227</v>
      </c>
    </row>
    <row r="6" spans="2:21" x14ac:dyDescent="0.25">
      <c r="B6" s="6"/>
      <c r="D6" s="3"/>
      <c r="G6" s="3"/>
      <c r="H6" s="3"/>
      <c r="I6" s="6"/>
      <c r="J6" s="3">
        <v>4</v>
      </c>
      <c r="K6" s="1" t="s">
        <v>215</v>
      </c>
      <c r="L6" s="1" t="s">
        <v>384</v>
      </c>
    </row>
    <row r="7" spans="2:21" x14ac:dyDescent="0.25">
      <c r="J7" s="3">
        <v>5</v>
      </c>
      <c r="K7" s="1" t="s">
        <v>135</v>
      </c>
      <c r="L7" s="1" t="s">
        <v>297</v>
      </c>
    </row>
    <row r="8" spans="2:21" x14ac:dyDescent="0.25">
      <c r="J8" s="3">
        <v>6</v>
      </c>
      <c r="K8" s="1" t="s">
        <v>183</v>
      </c>
      <c r="L8" s="1" t="s">
        <v>345</v>
      </c>
      <c r="O8" s="49"/>
      <c r="P8" s="49"/>
      <c r="S8" s="49"/>
      <c r="T8" s="49"/>
    </row>
    <row r="9" spans="2:21" x14ac:dyDescent="0.25">
      <c r="J9" s="3">
        <v>7</v>
      </c>
      <c r="K9" s="1" t="s">
        <v>86</v>
      </c>
      <c r="L9" s="1" t="s">
        <v>248</v>
      </c>
    </row>
    <row r="10" spans="2:21" x14ac:dyDescent="0.25">
      <c r="J10" s="3">
        <v>8</v>
      </c>
      <c r="K10" s="1" t="s">
        <v>92</v>
      </c>
      <c r="L10" s="1" t="s">
        <v>254</v>
      </c>
    </row>
    <row r="11" spans="2:21" x14ac:dyDescent="0.25">
      <c r="J11" s="3">
        <v>9</v>
      </c>
      <c r="K11" s="1" t="s">
        <v>61</v>
      </c>
      <c r="L11" s="1" t="s">
        <v>223</v>
      </c>
      <c r="R11" s="78"/>
      <c r="S11" s="79"/>
    </row>
    <row r="12" spans="2:21" x14ac:dyDescent="0.25">
      <c r="J12" s="3">
        <v>10</v>
      </c>
      <c r="K12" s="1" t="s">
        <v>63</v>
      </c>
      <c r="L12" s="1" t="s">
        <v>225</v>
      </c>
    </row>
    <row r="13" spans="2:21" x14ac:dyDescent="0.25">
      <c r="J13" s="3">
        <v>11</v>
      </c>
      <c r="K13" s="1" t="s">
        <v>67</v>
      </c>
      <c r="L13" s="1" t="s">
        <v>229</v>
      </c>
    </row>
    <row r="14" spans="2:21" x14ac:dyDescent="0.25">
      <c r="J14" s="3">
        <v>12</v>
      </c>
      <c r="K14" s="1" t="s">
        <v>68</v>
      </c>
      <c r="L14" s="1" t="s">
        <v>230</v>
      </c>
    </row>
    <row r="15" spans="2:21" x14ac:dyDescent="0.25">
      <c r="J15" s="3">
        <v>13</v>
      </c>
      <c r="K15" s="1" t="s">
        <v>69</v>
      </c>
      <c r="L15" s="1" t="s">
        <v>231</v>
      </c>
    </row>
    <row r="16" spans="2:21" x14ac:dyDescent="0.25">
      <c r="J16" s="3">
        <v>14</v>
      </c>
      <c r="K16" s="1" t="s">
        <v>70</v>
      </c>
      <c r="L16" s="1" t="s">
        <v>232</v>
      </c>
    </row>
    <row r="17" spans="10:23" x14ac:dyDescent="0.25">
      <c r="J17" s="3">
        <v>15</v>
      </c>
      <c r="K17" s="1" t="s">
        <v>71</v>
      </c>
      <c r="L17" s="1" t="s">
        <v>233</v>
      </c>
    </row>
    <row r="18" spans="10:23" ht="40.5" customHeight="1" x14ac:dyDescent="0.25">
      <c r="J18" s="3">
        <v>16</v>
      </c>
      <c r="K18" s="1" t="s">
        <v>72</v>
      </c>
      <c r="L18" s="1" t="s">
        <v>234</v>
      </c>
      <c r="V18" s="80"/>
      <c r="W18" s="80"/>
    </row>
    <row r="19" spans="10:23" x14ac:dyDescent="0.25">
      <c r="J19" s="3">
        <v>17</v>
      </c>
      <c r="K19" s="1" t="s">
        <v>73</v>
      </c>
      <c r="L19" s="1" t="s">
        <v>235</v>
      </c>
      <c r="V19" s="81"/>
      <c r="W19" s="81"/>
    </row>
    <row r="20" spans="10:23" x14ac:dyDescent="0.25">
      <c r="J20" s="3">
        <v>18</v>
      </c>
      <c r="K20" s="1" t="s">
        <v>206</v>
      </c>
      <c r="L20" s="1" t="s">
        <v>368</v>
      </c>
      <c r="V20" s="81"/>
      <c r="W20" s="81"/>
    </row>
    <row r="21" spans="10:23" x14ac:dyDescent="0.25">
      <c r="J21" s="3">
        <v>19</v>
      </c>
      <c r="K21" s="1" t="s">
        <v>174</v>
      </c>
      <c r="L21" s="1" t="s">
        <v>336</v>
      </c>
    </row>
    <row r="22" spans="10:23" x14ac:dyDescent="0.25">
      <c r="J22" s="3">
        <v>20</v>
      </c>
      <c r="K22" s="1" t="s">
        <v>75</v>
      </c>
      <c r="L22" s="1" t="s">
        <v>237</v>
      </c>
    </row>
    <row r="23" spans="10:23" x14ac:dyDescent="0.25">
      <c r="J23" s="3">
        <v>21</v>
      </c>
      <c r="K23" s="1" t="s">
        <v>76</v>
      </c>
      <c r="L23" s="1" t="s">
        <v>238</v>
      </c>
    </row>
    <row r="24" spans="10:23" x14ac:dyDescent="0.25">
      <c r="J24" s="3">
        <v>22</v>
      </c>
      <c r="K24" s="1" t="s">
        <v>77</v>
      </c>
      <c r="L24" s="1" t="s">
        <v>239</v>
      </c>
    </row>
    <row r="25" spans="10:23" x14ac:dyDescent="0.25">
      <c r="J25" s="3">
        <v>23</v>
      </c>
      <c r="K25" s="1" t="s">
        <v>79</v>
      </c>
      <c r="L25" s="1" t="s">
        <v>241</v>
      </c>
    </row>
    <row r="26" spans="10:23" x14ac:dyDescent="0.25">
      <c r="J26" s="3">
        <v>24</v>
      </c>
      <c r="K26" s="1" t="s">
        <v>219</v>
      </c>
      <c r="L26" s="1" t="s">
        <v>380</v>
      </c>
    </row>
    <row r="27" spans="10:23" x14ac:dyDescent="0.25">
      <c r="J27" s="3">
        <v>25</v>
      </c>
      <c r="K27" s="1" t="s">
        <v>82</v>
      </c>
      <c r="L27" s="1" t="s">
        <v>244</v>
      </c>
    </row>
    <row r="28" spans="10:23" x14ac:dyDescent="0.25">
      <c r="J28" s="3">
        <v>26</v>
      </c>
      <c r="K28" s="1" t="s">
        <v>87</v>
      </c>
      <c r="L28" s="1" t="s">
        <v>249</v>
      </c>
    </row>
    <row r="29" spans="10:23" x14ac:dyDescent="0.25">
      <c r="J29" s="3">
        <v>27</v>
      </c>
      <c r="K29" s="1" t="s">
        <v>88</v>
      </c>
      <c r="L29" s="1" t="s">
        <v>250</v>
      </c>
    </row>
    <row r="30" spans="10:23" x14ac:dyDescent="0.25">
      <c r="J30" s="3">
        <v>28</v>
      </c>
      <c r="K30" s="1" t="s">
        <v>89</v>
      </c>
      <c r="L30" s="1" t="s">
        <v>251</v>
      </c>
    </row>
    <row r="31" spans="10:23" x14ac:dyDescent="0.25">
      <c r="J31" s="3">
        <v>29</v>
      </c>
      <c r="K31" s="1" t="s">
        <v>93</v>
      </c>
      <c r="L31" s="1" t="s">
        <v>255</v>
      </c>
    </row>
    <row r="32" spans="10:23" x14ac:dyDescent="0.25">
      <c r="J32" s="3">
        <v>30</v>
      </c>
      <c r="K32" s="1" t="s">
        <v>94</v>
      </c>
      <c r="L32" s="1" t="s">
        <v>256</v>
      </c>
    </row>
    <row r="33" spans="10:12" x14ac:dyDescent="0.25">
      <c r="J33" s="3">
        <v>31</v>
      </c>
      <c r="K33" s="1" t="s">
        <v>119</v>
      </c>
      <c r="L33" s="1" t="s">
        <v>281</v>
      </c>
    </row>
    <row r="34" spans="10:12" x14ac:dyDescent="0.25">
      <c r="J34" s="3">
        <v>32</v>
      </c>
      <c r="K34" s="1" t="s">
        <v>78</v>
      </c>
      <c r="L34" s="1" t="s">
        <v>240</v>
      </c>
    </row>
    <row r="35" spans="10:12" x14ac:dyDescent="0.25">
      <c r="J35" s="3">
        <v>33</v>
      </c>
      <c r="K35" s="1" t="s">
        <v>91</v>
      </c>
      <c r="L35" s="1" t="s">
        <v>253</v>
      </c>
    </row>
    <row r="36" spans="10:12" x14ac:dyDescent="0.25">
      <c r="J36" s="3">
        <v>34</v>
      </c>
      <c r="K36" s="1" t="s">
        <v>116</v>
      </c>
      <c r="L36" s="1" t="s">
        <v>278</v>
      </c>
    </row>
    <row r="37" spans="10:12" x14ac:dyDescent="0.25">
      <c r="J37" s="3">
        <v>35</v>
      </c>
      <c r="K37" s="1" t="s">
        <v>95</v>
      </c>
      <c r="L37" s="1" t="s">
        <v>257</v>
      </c>
    </row>
    <row r="38" spans="10:12" x14ac:dyDescent="0.25">
      <c r="J38" s="3">
        <v>36</v>
      </c>
      <c r="K38" s="1" t="s">
        <v>97</v>
      </c>
      <c r="L38" s="1" t="s">
        <v>259</v>
      </c>
    </row>
    <row r="39" spans="10:12" x14ac:dyDescent="0.25">
      <c r="J39" s="3">
        <v>37</v>
      </c>
      <c r="K39" s="1" t="s">
        <v>98</v>
      </c>
      <c r="L39" s="1" t="s">
        <v>260</v>
      </c>
    </row>
    <row r="40" spans="10:12" x14ac:dyDescent="0.25">
      <c r="J40" s="3">
        <v>38</v>
      </c>
      <c r="K40" s="1" t="s">
        <v>83</v>
      </c>
      <c r="L40" s="1" t="s">
        <v>245</v>
      </c>
    </row>
    <row r="41" spans="10:12" x14ac:dyDescent="0.25">
      <c r="J41" s="3">
        <v>39</v>
      </c>
      <c r="K41" s="1" t="s">
        <v>170</v>
      </c>
      <c r="L41" s="1" t="s">
        <v>332</v>
      </c>
    </row>
    <row r="42" spans="10:12" x14ac:dyDescent="0.25">
      <c r="J42" s="3">
        <v>40</v>
      </c>
      <c r="K42" s="1" t="s">
        <v>101</v>
      </c>
      <c r="L42" s="1" t="s">
        <v>263</v>
      </c>
    </row>
    <row r="43" spans="10:12" x14ac:dyDescent="0.25">
      <c r="J43" s="3">
        <v>41</v>
      </c>
      <c r="K43" s="1" t="s">
        <v>102</v>
      </c>
      <c r="L43" s="1" t="s">
        <v>264</v>
      </c>
    </row>
    <row r="44" spans="10:12" x14ac:dyDescent="0.25">
      <c r="J44" s="3">
        <v>42</v>
      </c>
      <c r="K44" s="1" t="s">
        <v>103</v>
      </c>
      <c r="L44" s="1" t="s">
        <v>265</v>
      </c>
    </row>
    <row r="45" spans="10:12" x14ac:dyDescent="0.25">
      <c r="J45" s="3">
        <v>43</v>
      </c>
      <c r="K45" s="1" t="s">
        <v>104</v>
      </c>
      <c r="L45" s="1" t="s">
        <v>266</v>
      </c>
    </row>
    <row r="46" spans="10:12" x14ac:dyDescent="0.25">
      <c r="J46" s="3">
        <v>44</v>
      </c>
      <c r="K46" s="1" t="s">
        <v>105</v>
      </c>
      <c r="L46" s="1" t="s">
        <v>267</v>
      </c>
    </row>
    <row r="47" spans="10:12" x14ac:dyDescent="0.25">
      <c r="J47" s="3">
        <v>45</v>
      </c>
      <c r="K47" s="1" t="s">
        <v>117</v>
      </c>
      <c r="L47" s="1" t="s">
        <v>279</v>
      </c>
    </row>
    <row r="48" spans="10:12" x14ac:dyDescent="0.25">
      <c r="J48" s="3">
        <v>46</v>
      </c>
      <c r="K48" s="1" t="s">
        <v>106</v>
      </c>
      <c r="L48" s="1" t="s">
        <v>268</v>
      </c>
    </row>
    <row r="49" spans="10:12" x14ac:dyDescent="0.25">
      <c r="J49" s="3">
        <v>47</v>
      </c>
      <c r="K49" s="1" t="s">
        <v>153</v>
      </c>
      <c r="L49" s="1" t="s">
        <v>315</v>
      </c>
    </row>
    <row r="50" spans="10:12" x14ac:dyDescent="0.25">
      <c r="J50" s="3">
        <v>48</v>
      </c>
      <c r="K50" s="1" t="s">
        <v>107</v>
      </c>
      <c r="L50" s="1" t="s">
        <v>269</v>
      </c>
    </row>
    <row r="51" spans="10:12" x14ac:dyDescent="0.25">
      <c r="J51" s="3">
        <v>49</v>
      </c>
      <c r="K51" s="1" t="s">
        <v>187</v>
      </c>
      <c r="L51" s="1" t="s">
        <v>349</v>
      </c>
    </row>
    <row r="52" spans="10:12" x14ac:dyDescent="0.25">
      <c r="J52" s="3">
        <v>50</v>
      </c>
      <c r="K52" s="1" t="s">
        <v>108</v>
      </c>
      <c r="L52" s="1" t="s">
        <v>270</v>
      </c>
    </row>
    <row r="53" spans="10:12" x14ac:dyDescent="0.25">
      <c r="J53" s="3">
        <v>51</v>
      </c>
      <c r="K53" s="1" t="s">
        <v>220</v>
      </c>
      <c r="L53" s="1" t="s">
        <v>381</v>
      </c>
    </row>
    <row r="54" spans="10:12" x14ac:dyDescent="0.25">
      <c r="J54" s="3">
        <v>52</v>
      </c>
      <c r="K54" s="1" t="s">
        <v>66</v>
      </c>
      <c r="L54" s="1" t="s">
        <v>228</v>
      </c>
    </row>
    <row r="55" spans="10:12" x14ac:dyDescent="0.25">
      <c r="J55" s="3">
        <v>53</v>
      </c>
      <c r="K55" s="1" t="s">
        <v>109</v>
      </c>
      <c r="L55" s="1" t="s">
        <v>271</v>
      </c>
    </row>
    <row r="56" spans="10:12" x14ac:dyDescent="0.25">
      <c r="J56" s="3">
        <v>54</v>
      </c>
      <c r="K56" s="1" t="s">
        <v>110</v>
      </c>
      <c r="L56" s="1" t="s">
        <v>272</v>
      </c>
    </row>
    <row r="57" spans="10:12" x14ac:dyDescent="0.25">
      <c r="J57" s="3">
        <v>55</v>
      </c>
      <c r="K57" s="1" t="s">
        <v>113</v>
      </c>
      <c r="L57" s="1" t="s">
        <v>275</v>
      </c>
    </row>
    <row r="58" spans="10:12" x14ac:dyDescent="0.25">
      <c r="J58" s="3">
        <v>56</v>
      </c>
      <c r="K58" s="1" t="s">
        <v>114</v>
      </c>
      <c r="L58" s="1" t="s">
        <v>276</v>
      </c>
    </row>
    <row r="59" spans="10:12" x14ac:dyDescent="0.25">
      <c r="J59" s="3">
        <v>57</v>
      </c>
      <c r="K59" s="1" t="s">
        <v>115</v>
      </c>
      <c r="L59" s="1" t="s">
        <v>277</v>
      </c>
    </row>
    <row r="60" spans="10:12" x14ac:dyDescent="0.25">
      <c r="J60" s="3">
        <v>58</v>
      </c>
      <c r="K60" s="1" t="s">
        <v>128</v>
      </c>
      <c r="L60" s="1" t="s">
        <v>290</v>
      </c>
    </row>
    <row r="61" spans="10:12" x14ac:dyDescent="0.25">
      <c r="J61" s="3">
        <v>59</v>
      </c>
      <c r="K61" s="1" t="s">
        <v>99</v>
      </c>
      <c r="L61" s="1" t="s">
        <v>261</v>
      </c>
    </row>
    <row r="62" spans="10:12" x14ac:dyDescent="0.25">
      <c r="J62" s="3">
        <v>60</v>
      </c>
      <c r="K62" s="1" t="s">
        <v>120</v>
      </c>
      <c r="L62" s="1" t="s">
        <v>282</v>
      </c>
    </row>
    <row r="63" spans="10:12" x14ac:dyDescent="0.25">
      <c r="J63" s="3">
        <v>61</v>
      </c>
      <c r="K63" s="1" t="s">
        <v>125</v>
      </c>
      <c r="L63" s="1" t="s">
        <v>287</v>
      </c>
    </row>
    <row r="64" spans="10:12" x14ac:dyDescent="0.25">
      <c r="J64" s="3">
        <v>62</v>
      </c>
      <c r="K64" s="1" t="s">
        <v>176</v>
      </c>
      <c r="L64" s="1" t="s">
        <v>338</v>
      </c>
    </row>
    <row r="65" spans="10:12" x14ac:dyDescent="0.25">
      <c r="J65" s="3">
        <v>63</v>
      </c>
      <c r="K65" s="1" t="s">
        <v>122</v>
      </c>
      <c r="L65" s="1" t="s">
        <v>284</v>
      </c>
    </row>
    <row r="66" spans="10:12" x14ac:dyDescent="0.25">
      <c r="J66" s="3">
        <v>64</v>
      </c>
      <c r="K66" s="1" t="s">
        <v>123</v>
      </c>
      <c r="L66" s="1" t="s">
        <v>285</v>
      </c>
    </row>
    <row r="67" spans="10:12" x14ac:dyDescent="0.25">
      <c r="J67" s="3">
        <v>65</v>
      </c>
      <c r="K67" s="1" t="s">
        <v>124</v>
      </c>
      <c r="L67" s="1" t="s">
        <v>286</v>
      </c>
    </row>
    <row r="68" spans="10:12" x14ac:dyDescent="0.25">
      <c r="J68" s="3">
        <v>66</v>
      </c>
      <c r="K68" s="1" t="s">
        <v>127</v>
      </c>
      <c r="L68" s="1" t="s">
        <v>289</v>
      </c>
    </row>
    <row r="69" spans="10:12" x14ac:dyDescent="0.25">
      <c r="J69" s="3">
        <v>67</v>
      </c>
      <c r="K69" s="1" t="s">
        <v>213</v>
      </c>
      <c r="L69" s="1" t="s">
        <v>375</v>
      </c>
    </row>
    <row r="70" spans="10:12" x14ac:dyDescent="0.25">
      <c r="J70" s="3">
        <v>68</v>
      </c>
      <c r="K70" s="1" t="s">
        <v>129</v>
      </c>
      <c r="L70" s="1" t="s">
        <v>291</v>
      </c>
    </row>
    <row r="71" spans="10:12" x14ac:dyDescent="0.25">
      <c r="J71" s="3">
        <v>69</v>
      </c>
      <c r="K71" s="1" t="s">
        <v>80</v>
      </c>
      <c r="L71" s="1" t="s">
        <v>242</v>
      </c>
    </row>
    <row r="72" spans="10:12" x14ac:dyDescent="0.25">
      <c r="J72" s="3">
        <v>70</v>
      </c>
      <c r="K72" s="1" t="s">
        <v>131</v>
      </c>
      <c r="L72" s="1" t="s">
        <v>293</v>
      </c>
    </row>
    <row r="73" spans="10:12" x14ac:dyDescent="0.25">
      <c r="J73" s="3">
        <v>71</v>
      </c>
      <c r="K73" s="1" t="s">
        <v>132</v>
      </c>
      <c r="L73" s="1" t="s">
        <v>294</v>
      </c>
    </row>
    <row r="74" spans="10:12" x14ac:dyDescent="0.25">
      <c r="J74" s="3">
        <v>72</v>
      </c>
      <c r="K74" s="1" t="s">
        <v>134</v>
      </c>
      <c r="L74" s="1" t="s">
        <v>296</v>
      </c>
    </row>
    <row r="75" spans="10:12" x14ac:dyDescent="0.25">
      <c r="J75" s="3">
        <v>73</v>
      </c>
      <c r="K75" s="1" t="s">
        <v>136</v>
      </c>
      <c r="L75" s="1" t="s">
        <v>298</v>
      </c>
    </row>
    <row r="76" spans="10:12" x14ac:dyDescent="0.25">
      <c r="J76" s="3">
        <v>74</v>
      </c>
      <c r="K76" s="1" t="s">
        <v>138</v>
      </c>
      <c r="L76" s="1" t="s">
        <v>300</v>
      </c>
    </row>
    <row r="77" spans="10:12" x14ac:dyDescent="0.25">
      <c r="J77" s="3">
        <v>75</v>
      </c>
      <c r="K77" s="1" t="s">
        <v>175</v>
      </c>
      <c r="L77" s="1" t="s">
        <v>337</v>
      </c>
    </row>
    <row r="78" spans="10:12" x14ac:dyDescent="0.25">
      <c r="J78" s="3">
        <v>76</v>
      </c>
      <c r="K78" s="1" t="s">
        <v>143</v>
      </c>
      <c r="L78" s="1" t="s">
        <v>305</v>
      </c>
    </row>
    <row r="79" spans="10:12" x14ac:dyDescent="0.25">
      <c r="J79" s="3">
        <v>77</v>
      </c>
      <c r="K79" s="1" t="s">
        <v>112</v>
      </c>
      <c r="L79" s="1" t="s">
        <v>274</v>
      </c>
    </row>
    <row r="80" spans="10:12" x14ac:dyDescent="0.25">
      <c r="J80" s="3">
        <v>78</v>
      </c>
      <c r="K80" s="1" t="s">
        <v>141</v>
      </c>
      <c r="L80" s="1" t="s">
        <v>303</v>
      </c>
    </row>
    <row r="81" spans="10:12" x14ac:dyDescent="0.25">
      <c r="J81" s="3">
        <v>79</v>
      </c>
      <c r="K81" s="1" t="s">
        <v>155</v>
      </c>
      <c r="L81" s="1" t="s">
        <v>317</v>
      </c>
    </row>
    <row r="82" spans="10:12" x14ac:dyDescent="0.25">
      <c r="J82" s="3">
        <v>80</v>
      </c>
      <c r="K82" s="1" t="s">
        <v>166</v>
      </c>
      <c r="L82" s="1" t="s">
        <v>328</v>
      </c>
    </row>
    <row r="83" spans="10:12" x14ac:dyDescent="0.25">
      <c r="J83" s="3">
        <v>81</v>
      </c>
      <c r="K83" s="1" t="s">
        <v>118</v>
      </c>
      <c r="L83" s="1" t="s">
        <v>280</v>
      </c>
    </row>
    <row r="84" spans="10:12" x14ac:dyDescent="0.25">
      <c r="J84" s="3">
        <v>82</v>
      </c>
      <c r="K84" s="1" t="s">
        <v>144</v>
      </c>
      <c r="L84" s="1" t="s">
        <v>306</v>
      </c>
    </row>
    <row r="85" spans="10:12" x14ac:dyDescent="0.25">
      <c r="J85" s="3">
        <v>83</v>
      </c>
      <c r="K85" s="1" t="s">
        <v>145</v>
      </c>
      <c r="L85" s="1" t="s">
        <v>307</v>
      </c>
    </row>
    <row r="86" spans="10:12" x14ac:dyDescent="0.25">
      <c r="J86" s="3">
        <v>84</v>
      </c>
      <c r="K86" s="1" t="s">
        <v>62</v>
      </c>
      <c r="L86" s="1" t="s">
        <v>224</v>
      </c>
    </row>
    <row r="87" spans="10:12" x14ac:dyDescent="0.25">
      <c r="J87" s="3">
        <v>85</v>
      </c>
      <c r="K87" s="1" t="s">
        <v>126</v>
      </c>
      <c r="L87" s="1" t="s">
        <v>288</v>
      </c>
    </row>
    <row r="88" spans="10:12" x14ac:dyDescent="0.25">
      <c r="J88" s="3">
        <v>86</v>
      </c>
      <c r="K88" s="1" t="s">
        <v>191</v>
      </c>
      <c r="L88" s="1" t="s">
        <v>353</v>
      </c>
    </row>
    <row r="89" spans="10:12" x14ac:dyDescent="0.25">
      <c r="J89" s="3">
        <v>87</v>
      </c>
      <c r="K89" s="1" t="s">
        <v>148</v>
      </c>
      <c r="L89" s="1" t="s">
        <v>310</v>
      </c>
    </row>
    <row r="90" spans="10:12" x14ac:dyDescent="0.25">
      <c r="J90" s="3">
        <v>88</v>
      </c>
      <c r="K90" s="1" t="s">
        <v>149</v>
      </c>
      <c r="L90" s="1" t="s">
        <v>311</v>
      </c>
    </row>
    <row r="91" spans="10:12" x14ac:dyDescent="0.25">
      <c r="J91" s="3">
        <v>89</v>
      </c>
      <c r="K91" s="1" t="s">
        <v>200</v>
      </c>
      <c r="L91" s="1" t="s">
        <v>362</v>
      </c>
    </row>
    <row r="92" spans="10:12" x14ac:dyDescent="0.25">
      <c r="J92" s="3">
        <v>90</v>
      </c>
      <c r="K92" s="1" t="s">
        <v>151</v>
      </c>
      <c r="L92" s="1" t="s">
        <v>313</v>
      </c>
    </row>
    <row r="93" spans="10:12" x14ac:dyDescent="0.25">
      <c r="J93" s="3">
        <v>91</v>
      </c>
      <c r="K93" s="1" t="s">
        <v>147</v>
      </c>
      <c r="L93" s="1" t="s">
        <v>309</v>
      </c>
    </row>
    <row r="94" spans="10:12" x14ac:dyDescent="0.25">
      <c r="J94" s="3">
        <v>92</v>
      </c>
      <c r="K94" s="1" t="s">
        <v>154</v>
      </c>
      <c r="L94" s="1" t="s">
        <v>316</v>
      </c>
    </row>
    <row r="95" spans="10:12" x14ac:dyDescent="0.25">
      <c r="J95" s="3">
        <v>93</v>
      </c>
      <c r="K95" s="1" t="s">
        <v>156</v>
      </c>
      <c r="L95" s="1" t="s">
        <v>318</v>
      </c>
    </row>
    <row r="96" spans="10:12" x14ac:dyDescent="0.25">
      <c r="J96" s="3">
        <v>94</v>
      </c>
      <c r="K96" s="1" t="s">
        <v>158</v>
      </c>
      <c r="L96" s="1" t="s">
        <v>320</v>
      </c>
    </row>
    <row r="97" spans="10:12" x14ac:dyDescent="0.25">
      <c r="J97" s="3">
        <v>95</v>
      </c>
      <c r="K97" s="1" t="s">
        <v>211</v>
      </c>
      <c r="L97" s="1" t="s">
        <v>373</v>
      </c>
    </row>
    <row r="98" spans="10:12" x14ac:dyDescent="0.25">
      <c r="J98" s="3">
        <v>96</v>
      </c>
      <c r="K98" s="1" t="s">
        <v>160</v>
      </c>
      <c r="L98" s="1" t="s">
        <v>322</v>
      </c>
    </row>
    <row r="99" spans="10:12" x14ac:dyDescent="0.25">
      <c r="J99" s="3">
        <v>97</v>
      </c>
      <c r="K99" s="1" t="s">
        <v>165</v>
      </c>
      <c r="L99" s="1" t="s">
        <v>327</v>
      </c>
    </row>
    <row r="100" spans="10:12" x14ac:dyDescent="0.25">
      <c r="J100" s="3">
        <v>98</v>
      </c>
      <c r="K100" s="1" t="s">
        <v>161</v>
      </c>
      <c r="L100" s="1" t="s">
        <v>323</v>
      </c>
    </row>
    <row r="101" spans="10:12" x14ac:dyDescent="0.25">
      <c r="J101" s="3">
        <v>99</v>
      </c>
      <c r="K101" s="1" t="s">
        <v>162</v>
      </c>
      <c r="L101" s="1" t="s">
        <v>324</v>
      </c>
    </row>
    <row r="102" spans="10:12" x14ac:dyDescent="0.25">
      <c r="J102" s="3">
        <v>100</v>
      </c>
      <c r="K102" s="1" t="s">
        <v>164</v>
      </c>
      <c r="L102" s="1" t="s">
        <v>326</v>
      </c>
    </row>
    <row r="103" spans="10:12" x14ac:dyDescent="0.25">
      <c r="J103" s="3">
        <v>101</v>
      </c>
      <c r="K103" s="1" t="s">
        <v>171</v>
      </c>
      <c r="L103" s="1" t="s">
        <v>333</v>
      </c>
    </row>
    <row r="104" spans="10:12" x14ac:dyDescent="0.25">
      <c r="J104" s="3">
        <v>102</v>
      </c>
      <c r="K104" s="1" t="s">
        <v>111</v>
      </c>
      <c r="L104" s="1" t="s">
        <v>273</v>
      </c>
    </row>
    <row r="105" spans="10:12" x14ac:dyDescent="0.25">
      <c r="J105" s="3">
        <v>103</v>
      </c>
      <c r="K105" s="1" t="s">
        <v>167</v>
      </c>
      <c r="L105" s="1" t="s">
        <v>329</v>
      </c>
    </row>
    <row r="106" spans="10:12" x14ac:dyDescent="0.25">
      <c r="J106" s="3">
        <v>104</v>
      </c>
      <c r="K106" s="1" t="s">
        <v>168</v>
      </c>
      <c r="L106" s="1" t="s">
        <v>330</v>
      </c>
    </row>
    <row r="107" spans="10:12" x14ac:dyDescent="0.25">
      <c r="J107" s="3">
        <v>105</v>
      </c>
      <c r="K107" s="1" t="s">
        <v>169</v>
      </c>
      <c r="L107" s="1" t="s">
        <v>331</v>
      </c>
    </row>
    <row r="108" spans="10:12" x14ac:dyDescent="0.25">
      <c r="J108" s="3">
        <v>106</v>
      </c>
      <c r="K108" s="1" t="s">
        <v>133</v>
      </c>
      <c r="L108" s="1" t="s">
        <v>295</v>
      </c>
    </row>
    <row r="109" spans="10:12" x14ac:dyDescent="0.25">
      <c r="J109" s="3">
        <v>107</v>
      </c>
      <c r="K109" s="1" t="s">
        <v>182</v>
      </c>
      <c r="L109" s="1" t="s">
        <v>344</v>
      </c>
    </row>
    <row r="110" spans="10:12" x14ac:dyDescent="0.25">
      <c r="J110" s="3">
        <v>108</v>
      </c>
      <c r="K110" s="1" t="s">
        <v>203</v>
      </c>
      <c r="L110" s="1" t="s">
        <v>365</v>
      </c>
    </row>
    <row r="111" spans="10:12" x14ac:dyDescent="0.25">
      <c r="J111" s="3">
        <v>109</v>
      </c>
      <c r="K111" s="1" t="s">
        <v>210</v>
      </c>
      <c r="L111" s="1" t="s">
        <v>372</v>
      </c>
    </row>
    <row r="112" spans="10:12" x14ac:dyDescent="0.25">
      <c r="J112" s="3">
        <v>110</v>
      </c>
      <c r="K112" s="1" t="s">
        <v>100</v>
      </c>
      <c r="L112" s="1" t="s">
        <v>262</v>
      </c>
    </row>
    <row r="113" spans="10:12" x14ac:dyDescent="0.25">
      <c r="J113" s="3">
        <v>111</v>
      </c>
      <c r="K113" s="1" t="s">
        <v>81</v>
      </c>
      <c r="L113" s="1" t="s">
        <v>243</v>
      </c>
    </row>
    <row r="114" spans="10:12" x14ac:dyDescent="0.25">
      <c r="J114" s="3">
        <v>112</v>
      </c>
      <c r="K114" s="1" t="s">
        <v>139</v>
      </c>
      <c r="L114" s="1" t="s">
        <v>301</v>
      </c>
    </row>
    <row r="115" spans="10:12" x14ac:dyDescent="0.25">
      <c r="J115" s="3">
        <v>113</v>
      </c>
      <c r="K115" s="1" t="s">
        <v>85</v>
      </c>
      <c r="L115" s="1" t="s">
        <v>247</v>
      </c>
    </row>
    <row r="116" spans="10:12" x14ac:dyDescent="0.25">
      <c r="J116" s="3">
        <v>114</v>
      </c>
      <c r="K116" s="1" t="s">
        <v>177</v>
      </c>
      <c r="L116" s="1" t="s">
        <v>339</v>
      </c>
    </row>
    <row r="117" spans="10:12" x14ac:dyDescent="0.25">
      <c r="J117" s="3">
        <v>115</v>
      </c>
      <c r="K117" s="1" t="s">
        <v>181</v>
      </c>
      <c r="L117" s="1" t="s">
        <v>343</v>
      </c>
    </row>
    <row r="118" spans="10:12" x14ac:dyDescent="0.25">
      <c r="J118" s="3">
        <v>116</v>
      </c>
      <c r="K118" s="1" t="s">
        <v>159</v>
      </c>
      <c r="L118" s="1" t="s">
        <v>321</v>
      </c>
    </row>
    <row r="119" spans="10:12" x14ac:dyDescent="0.25">
      <c r="J119" s="3">
        <v>117</v>
      </c>
      <c r="K119" s="1" t="s">
        <v>207</v>
      </c>
      <c r="L119" s="1" t="s">
        <v>369</v>
      </c>
    </row>
    <row r="120" spans="10:12" x14ac:dyDescent="0.25">
      <c r="J120" s="3">
        <v>118</v>
      </c>
      <c r="K120" s="1" t="s">
        <v>173</v>
      </c>
      <c r="L120" s="1" t="s">
        <v>335</v>
      </c>
    </row>
    <row r="121" spans="10:12" x14ac:dyDescent="0.25">
      <c r="J121" s="3">
        <v>119</v>
      </c>
      <c r="K121" s="1" t="s">
        <v>152</v>
      </c>
      <c r="L121" s="1" t="s">
        <v>314</v>
      </c>
    </row>
    <row r="122" spans="10:12" x14ac:dyDescent="0.25">
      <c r="J122" s="3">
        <v>120</v>
      </c>
      <c r="K122" s="1" t="s">
        <v>216</v>
      </c>
      <c r="L122" s="1" t="s">
        <v>377</v>
      </c>
    </row>
    <row r="123" spans="10:12" x14ac:dyDescent="0.25">
      <c r="J123" s="3">
        <v>121</v>
      </c>
      <c r="K123" s="1" t="s">
        <v>178</v>
      </c>
      <c r="L123" s="1" t="s">
        <v>340</v>
      </c>
    </row>
    <row r="124" spans="10:12" x14ac:dyDescent="0.25">
      <c r="J124" s="3">
        <v>122</v>
      </c>
      <c r="K124" s="1" t="s">
        <v>84</v>
      </c>
      <c r="L124" s="1" t="s">
        <v>246</v>
      </c>
    </row>
    <row r="125" spans="10:12" x14ac:dyDescent="0.25">
      <c r="J125" s="3">
        <v>123</v>
      </c>
      <c r="K125" s="1" t="s">
        <v>180</v>
      </c>
      <c r="L125" s="1" t="s">
        <v>342</v>
      </c>
    </row>
    <row r="126" spans="10:12" x14ac:dyDescent="0.25">
      <c r="J126" s="3">
        <v>124</v>
      </c>
      <c r="K126" s="1" t="s">
        <v>121</v>
      </c>
      <c r="L126" s="1" t="s">
        <v>283</v>
      </c>
    </row>
    <row r="127" spans="10:12" x14ac:dyDescent="0.25">
      <c r="J127" s="3">
        <v>125</v>
      </c>
      <c r="K127" s="1" t="s">
        <v>146</v>
      </c>
      <c r="L127" s="1" t="s">
        <v>308</v>
      </c>
    </row>
    <row r="128" spans="10:12" x14ac:dyDescent="0.25">
      <c r="J128" s="3">
        <v>126</v>
      </c>
      <c r="K128" s="1" t="s">
        <v>172</v>
      </c>
      <c r="L128" s="1" t="s">
        <v>334</v>
      </c>
    </row>
    <row r="129" spans="10:12" x14ac:dyDescent="0.25">
      <c r="J129" s="3">
        <v>127</v>
      </c>
      <c r="K129" s="1" t="s">
        <v>90</v>
      </c>
      <c r="L129" s="1" t="s">
        <v>252</v>
      </c>
    </row>
    <row r="130" spans="10:12" x14ac:dyDescent="0.25">
      <c r="J130" s="3">
        <v>128</v>
      </c>
      <c r="K130" s="1" t="s">
        <v>157</v>
      </c>
      <c r="L130" s="1" t="s">
        <v>319</v>
      </c>
    </row>
    <row r="131" spans="10:12" x14ac:dyDescent="0.25">
      <c r="J131" s="3">
        <v>129</v>
      </c>
      <c r="K131" s="1" t="s">
        <v>130</v>
      </c>
      <c r="L131" s="1" t="s">
        <v>292</v>
      </c>
    </row>
    <row r="132" spans="10:12" x14ac:dyDescent="0.25">
      <c r="J132" s="3">
        <v>130</v>
      </c>
      <c r="K132" s="1" t="s">
        <v>184</v>
      </c>
      <c r="L132" s="1" t="s">
        <v>346</v>
      </c>
    </row>
    <row r="133" spans="10:12" x14ac:dyDescent="0.25">
      <c r="J133" s="3">
        <v>131</v>
      </c>
      <c r="K133" s="1" t="s">
        <v>185</v>
      </c>
      <c r="L133" s="1" t="s">
        <v>347</v>
      </c>
    </row>
    <row r="134" spans="10:12" x14ac:dyDescent="0.25">
      <c r="J134" s="3">
        <v>132</v>
      </c>
      <c r="K134" s="1" t="s">
        <v>188</v>
      </c>
      <c r="L134" s="1" t="s">
        <v>350</v>
      </c>
    </row>
    <row r="135" spans="10:12" x14ac:dyDescent="0.25">
      <c r="J135" s="3">
        <v>133</v>
      </c>
      <c r="K135" s="1" t="s">
        <v>189</v>
      </c>
      <c r="L135" s="1" t="s">
        <v>351</v>
      </c>
    </row>
    <row r="136" spans="10:12" x14ac:dyDescent="0.25">
      <c r="J136" s="3">
        <v>134</v>
      </c>
      <c r="K136" s="1" t="s">
        <v>190</v>
      </c>
      <c r="L136" s="1" t="s">
        <v>352</v>
      </c>
    </row>
    <row r="137" spans="10:12" x14ac:dyDescent="0.25">
      <c r="J137" s="3">
        <v>135</v>
      </c>
      <c r="K137" s="1" t="s">
        <v>192</v>
      </c>
      <c r="L137" s="1" t="s">
        <v>354</v>
      </c>
    </row>
    <row r="138" spans="10:12" x14ac:dyDescent="0.25">
      <c r="J138" s="3">
        <v>136</v>
      </c>
      <c r="K138" s="1" t="s">
        <v>193</v>
      </c>
      <c r="L138" s="1" t="s">
        <v>355</v>
      </c>
    </row>
    <row r="139" spans="10:12" x14ac:dyDescent="0.25">
      <c r="J139" s="3">
        <v>137</v>
      </c>
      <c r="K139" s="1" t="s">
        <v>195</v>
      </c>
      <c r="L139" s="1" t="s">
        <v>357</v>
      </c>
    </row>
    <row r="140" spans="10:12" x14ac:dyDescent="0.25">
      <c r="J140" s="3">
        <v>138</v>
      </c>
      <c r="K140" s="1" t="s">
        <v>142</v>
      </c>
      <c r="L140" s="1" t="s">
        <v>304</v>
      </c>
    </row>
    <row r="141" spans="10:12" x14ac:dyDescent="0.25">
      <c r="J141" s="3">
        <v>139</v>
      </c>
      <c r="K141" s="1" t="s">
        <v>196</v>
      </c>
      <c r="L141" s="1" t="s">
        <v>358</v>
      </c>
    </row>
    <row r="142" spans="10:12" x14ac:dyDescent="0.25">
      <c r="J142" s="3">
        <v>140</v>
      </c>
      <c r="K142" s="1" t="s">
        <v>204</v>
      </c>
      <c r="L142" s="1" t="s">
        <v>366</v>
      </c>
    </row>
    <row r="143" spans="10:12" x14ac:dyDescent="0.25">
      <c r="J143" s="3">
        <v>141</v>
      </c>
      <c r="K143" s="1" t="s">
        <v>197</v>
      </c>
      <c r="L143" s="1" t="s">
        <v>359</v>
      </c>
    </row>
    <row r="144" spans="10:12" x14ac:dyDescent="0.25">
      <c r="J144" s="3">
        <v>142</v>
      </c>
      <c r="K144" s="1" t="s">
        <v>198</v>
      </c>
      <c r="L144" s="1" t="s">
        <v>360</v>
      </c>
    </row>
    <row r="145" spans="10:12" x14ac:dyDescent="0.25">
      <c r="J145" s="3">
        <v>143</v>
      </c>
      <c r="K145" s="1" t="s">
        <v>199</v>
      </c>
      <c r="L145" s="1" t="s">
        <v>361</v>
      </c>
    </row>
    <row r="146" spans="10:12" x14ac:dyDescent="0.25">
      <c r="J146" s="3">
        <v>144</v>
      </c>
      <c r="K146" s="1" t="s">
        <v>201</v>
      </c>
      <c r="L146" s="1" t="s">
        <v>363</v>
      </c>
    </row>
    <row r="147" spans="10:12" x14ac:dyDescent="0.25">
      <c r="J147" s="3">
        <v>145</v>
      </c>
      <c r="K147" s="1" t="s">
        <v>150</v>
      </c>
      <c r="L147" s="1" t="s">
        <v>312</v>
      </c>
    </row>
    <row r="148" spans="10:12" x14ac:dyDescent="0.25">
      <c r="J148" s="3">
        <v>146</v>
      </c>
      <c r="K148" s="1" t="s">
        <v>202</v>
      </c>
      <c r="L148" s="1" t="s">
        <v>364</v>
      </c>
    </row>
    <row r="149" spans="10:12" x14ac:dyDescent="0.25">
      <c r="J149" s="3">
        <v>147</v>
      </c>
      <c r="K149" s="1" t="s">
        <v>74</v>
      </c>
      <c r="L149" s="1" t="s">
        <v>236</v>
      </c>
    </row>
    <row r="150" spans="10:12" x14ac:dyDescent="0.25">
      <c r="J150" s="3">
        <v>148</v>
      </c>
      <c r="K150" s="1" t="s">
        <v>186</v>
      </c>
      <c r="L150" s="1" t="s">
        <v>348</v>
      </c>
    </row>
    <row r="151" spans="10:12" x14ac:dyDescent="0.25">
      <c r="J151" s="3">
        <v>149</v>
      </c>
      <c r="K151" s="1" t="s">
        <v>205</v>
      </c>
      <c r="L151" s="1" t="s">
        <v>367</v>
      </c>
    </row>
    <row r="152" spans="10:12" x14ac:dyDescent="0.25">
      <c r="J152" s="3">
        <v>150</v>
      </c>
      <c r="K152" s="1" t="s">
        <v>137</v>
      </c>
      <c r="L152" s="1" t="s">
        <v>299</v>
      </c>
    </row>
    <row r="153" spans="10:12" x14ac:dyDescent="0.25">
      <c r="J153" s="3">
        <v>151</v>
      </c>
      <c r="K153" s="1" t="s">
        <v>194</v>
      </c>
      <c r="L153" s="1" t="s">
        <v>356</v>
      </c>
    </row>
    <row r="154" spans="10:12" x14ac:dyDescent="0.25">
      <c r="J154" s="3">
        <v>152</v>
      </c>
      <c r="K154" s="1" t="s">
        <v>208</v>
      </c>
      <c r="L154" s="1" t="s">
        <v>370</v>
      </c>
    </row>
    <row r="155" spans="10:12" x14ac:dyDescent="0.25">
      <c r="J155" s="3">
        <v>153</v>
      </c>
      <c r="K155" s="1" t="s">
        <v>163</v>
      </c>
      <c r="L155" s="1" t="s">
        <v>325</v>
      </c>
    </row>
    <row r="156" spans="10:12" x14ac:dyDescent="0.25">
      <c r="J156" s="3">
        <v>154</v>
      </c>
      <c r="K156" s="1" t="s">
        <v>209</v>
      </c>
      <c r="L156" s="1" t="s">
        <v>371</v>
      </c>
    </row>
    <row r="157" spans="10:12" x14ac:dyDescent="0.25">
      <c r="J157" s="3">
        <v>155</v>
      </c>
      <c r="K157" s="1" t="s">
        <v>214</v>
      </c>
      <c r="L157" s="1" t="s">
        <v>376</v>
      </c>
    </row>
    <row r="158" spans="10:12" x14ac:dyDescent="0.25">
      <c r="J158" s="3">
        <v>156</v>
      </c>
      <c r="K158" s="1" t="s">
        <v>212</v>
      </c>
      <c r="L158" s="1" t="s">
        <v>374</v>
      </c>
    </row>
    <row r="159" spans="10:12" x14ac:dyDescent="0.25">
      <c r="J159" s="3">
        <v>157</v>
      </c>
      <c r="K159" s="1" t="s">
        <v>217</v>
      </c>
      <c r="L159" s="1" t="s">
        <v>378</v>
      </c>
    </row>
    <row r="160" spans="10:12" x14ac:dyDescent="0.25">
      <c r="J160" s="3">
        <v>158</v>
      </c>
      <c r="K160" s="1" t="s">
        <v>218</v>
      </c>
      <c r="L160" s="1" t="s">
        <v>379</v>
      </c>
    </row>
    <row r="161" spans="10:12" x14ac:dyDescent="0.25">
      <c r="J161" s="3">
        <v>159</v>
      </c>
      <c r="K161" s="1" t="s">
        <v>140</v>
      </c>
      <c r="L161" s="1" t="s">
        <v>302</v>
      </c>
    </row>
    <row r="162" spans="10:12" x14ac:dyDescent="0.25">
      <c r="J162" s="3">
        <v>160</v>
      </c>
      <c r="K162" s="1" t="s">
        <v>221</v>
      </c>
      <c r="L162" s="1" t="s">
        <v>382</v>
      </c>
    </row>
    <row r="163" spans="10:12" x14ac:dyDescent="0.25">
      <c r="J163" s="3">
        <v>161</v>
      </c>
      <c r="K163" s="1" t="s">
        <v>96</v>
      </c>
      <c r="L163" s="1" t="s">
        <v>258</v>
      </c>
    </row>
    <row r="164" spans="10:12" x14ac:dyDescent="0.25">
      <c r="J164" s="3">
        <v>162</v>
      </c>
      <c r="K164" s="1" t="s">
        <v>222</v>
      </c>
      <c r="L164" s="1" t="s">
        <v>383</v>
      </c>
    </row>
    <row r="165" spans="10:12" x14ac:dyDescent="0.25">
      <c r="J165" s="3">
        <v>163</v>
      </c>
      <c r="K165" s="1" t="s">
        <v>179</v>
      </c>
      <c r="L165" s="1" t="s">
        <v>341</v>
      </c>
    </row>
    <row r="166" spans="10:12" x14ac:dyDescent="0.25">
      <c r="J166" s="3">
        <v>999</v>
      </c>
      <c r="K166" s="10" t="s">
        <v>387</v>
      </c>
      <c r="L166" s="1" t="s">
        <v>12</v>
      </c>
    </row>
  </sheetData>
  <sheetProtection algorithmName="SHA-512" hashValue="uUX10O7sviVFc4W463V3y+zNsZliiJGKDzj2PubOwhe4jjJPt0WgkFk75IPowNxdh5+oWFq4xhoQRlSMnbATFw==" saltValue="V/tqBk3oSs+WgL3PBSFlHg==" spinCount="100000" sheet="1" objects="1" scenarios="1"/>
  <mergeCells count="2">
    <mergeCell ref="O1:Q1"/>
    <mergeCell ref="R1:T1"/>
  </mergeCells>
  <phoneticPr fontId="0" type="noConversion"/>
  <hyperlinks>
    <hyperlink ref="U2" r:id="rId1" xr:uid="{00000000-0004-0000-0500-000000000000}"/>
    <hyperlink ref="U8" r:id="rId2" display="http://www.sbs.gob.pe/app/stats/TC-Contable.asp" xr:uid="{00000000-0004-0000-0500-000001000000}"/>
    <hyperlink ref="U1" r:id="rId3" display="http://www.sbs.gob.pe/app/stats/TC-Contable.asp" xr:uid="{00000000-0004-0000-0500-000002000000}"/>
  </hyperlinks>
  <pageMargins left="0.75" right="0.75" top="1" bottom="1" header="0" footer="0"/>
  <pageSetup paperSize="9" orientation="portrait" r:id="rId4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14">
    <tabColor theme="9" tint="-0.499984740745262"/>
  </sheetPr>
  <dimension ref="A1:R13"/>
  <sheetViews>
    <sheetView workbookViewId="0">
      <selection activeCell="A13" sqref="A13:XFD13"/>
    </sheetView>
  </sheetViews>
  <sheetFormatPr baseColWidth="10" defaultRowHeight="12.75" x14ac:dyDescent="0.2"/>
  <cols>
    <col min="1" max="1" width="7.5703125" customWidth="1"/>
    <col min="6" max="6" width="13.28515625" bestFit="1" customWidth="1"/>
    <col min="7" max="7" width="4.28515625" customWidth="1"/>
    <col min="12" max="12" width="12.28515625" bestFit="1" customWidth="1"/>
    <col min="13" max="13" width="4" customWidth="1"/>
    <col min="17" max="17" width="12.28515625" bestFit="1" customWidth="1"/>
    <col min="18" max="18" width="14.28515625" bestFit="1" customWidth="1"/>
  </cols>
  <sheetData>
    <row r="1" spans="1:18" x14ac:dyDescent="0.2">
      <c r="B1" s="372"/>
      <c r="C1" s="372"/>
      <c r="D1" s="372"/>
      <c r="E1" s="372"/>
      <c r="F1" s="372"/>
      <c r="G1" s="372"/>
      <c r="H1" s="372"/>
      <c r="I1" s="372"/>
      <c r="J1" s="372"/>
      <c r="K1" s="372"/>
      <c r="L1" s="372"/>
      <c r="M1" s="372"/>
      <c r="N1" s="372"/>
      <c r="O1" s="372"/>
      <c r="P1" s="372"/>
      <c r="Q1" s="372"/>
      <c r="R1" s="372"/>
    </row>
    <row r="2" spans="1:18" x14ac:dyDescent="0.2">
      <c r="B2" s="290" t="s">
        <v>482</v>
      </c>
      <c r="H2" s="290" t="s">
        <v>484</v>
      </c>
      <c r="N2" s="290" t="s">
        <v>483</v>
      </c>
    </row>
    <row r="3" spans="1:18" x14ac:dyDescent="0.2">
      <c r="B3" s="339" t="s">
        <v>474</v>
      </c>
      <c r="C3" s="339" t="s">
        <v>475</v>
      </c>
      <c r="D3" s="339" t="s">
        <v>479</v>
      </c>
      <c r="E3" s="339" t="s">
        <v>476</v>
      </c>
      <c r="F3" s="339" t="s">
        <v>477</v>
      </c>
      <c r="H3" s="339" t="s">
        <v>474</v>
      </c>
      <c r="I3" s="339" t="s">
        <v>475</v>
      </c>
      <c r="J3" s="339" t="s">
        <v>479</v>
      </c>
      <c r="K3" s="339" t="s">
        <v>476</v>
      </c>
      <c r="L3" s="339" t="s">
        <v>477</v>
      </c>
      <c r="N3" s="339" t="s">
        <v>474</v>
      </c>
      <c r="O3" s="339" t="s">
        <v>475</v>
      </c>
      <c r="P3" s="339" t="s">
        <v>479</v>
      </c>
      <c r="Q3" s="339" t="s">
        <v>476</v>
      </c>
      <c r="R3" s="339" t="s">
        <v>477</v>
      </c>
    </row>
    <row r="4" spans="1:18" x14ac:dyDescent="0.2">
      <c r="B4" s="11">
        <v>2017</v>
      </c>
      <c r="C4" s="11">
        <v>4</v>
      </c>
      <c r="D4" s="342" t="str">
        <f>C4&amp;"T"&amp;B4</f>
        <v>4T2017</v>
      </c>
      <c r="E4" s="340"/>
      <c r="F4" s="340">
        <v>3.3820000000000001</v>
      </c>
      <c r="H4" s="11">
        <v>2017</v>
      </c>
      <c r="I4" s="11">
        <v>4</v>
      </c>
      <c r="J4" s="342" t="str">
        <f>I4&amp;"T"&amp;H4</f>
        <v>4T2017</v>
      </c>
      <c r="K4" s="340"/>
      <c r="L4" s="351">
        <v>3.8940000000000001</v>
      </c>
      <c r="N4" s="11">
        <v>2017</v>
      </c>
      <c r="O4" s="11">
        <v>4</v>
      </c>
      <c r="P4" s="342" t="str">
        <f>O4&amp;"T"&amp;N4</f>
        <v>4T2017</v>
      </c>
      <c r="Q4" s="351"/>
      <c r="R4" s="371">
        <v>2.8777E-2</v>
      </c>
    </row>
    <row r="5" spans="1:18" s="354" customFormat="1" x14ac:dyDescent="0.2">
      <c r="B5" s="356">
        <v>2018</v>
      </c>
      <c r="C5" s="356">
        <v>1</v>
      </c>
      <c r="D5" s="357" t="str">
        <f>C5&amp;"T"&amp;B5</f>
        <v>1T2018</v>
      </c>
      <c r="E5" s="358">
        <v>3.238</v>
      </c>
      <c r="F5" s="358">
        <v>3.2265000000000001</v>
      </c>
      <c r="H5" s="356">
        <v>2018</v>
      </c>
      <c r="I5" s="356">
        <v>1</v>
      </c>
      <c r="J5" s="357" t="str">
        <f>I5&amp;"T"&amp;H5</f>
        <v>1T2018</v>
      </c>
      <c r="K5" s="358">
        <v>3.9945000000000004</v>
      </c>
      <c r="L5" s="367">
        <v>3.9740000000000002</v>
      </c>
      <c r="N5" s="356">
        <v>2018</v>
      </c>
      <c r="O5" s="356">
        <v>1</v>
      </c>
      <c r="P5" s="357" t="str">
        <f>O5&amp;"T"&amp;N5</f>
        <v>1T2018</v>
      </c>
      <c r="Q5" s="358">
        <v>3.0442105263157899E-2</v>
      </c>
      <c r="R5" s="367">
        <v>3.0200999999999999E-2</v>
      </c>
    </row>
    <row r="6" spans="1:18" s="354" customFormat="1" x14ac:dyDescent="0.2">
      <c r="B6" s="359">
        <v>2018</v>
      </c>
      <c r="C6" s="359">
        <v>2</v>
      </c>
      <c r="D6" s="360" t="str">
        <f t="shared" ref="D6:D12" si="0">C6&amp;"T"&amp;B6</f>
        <v>2T2018</v>
      </c>
      <c r="E6" s="361">
        <v>3.258</v>
      </c>
      <c r="F6" s="361">
        <v>3.2719999999999998</v>
      </c>
      <c r="H6" s="359">
        <v>2018</v>
      </c>
      <c r="I6" s="359">
        <v>2</v>
      </c>
      <c r="J6" s="360" t="str">
        <f t="shared" ref="J6:J12" si="1">I6&amp;"T"&amp;H6</f>
        <v>2T2018</v>
      </c>
      <c r="K6" s="361">
        <v>3.9006854838709684</v>
      </c>
      <c r="L6" s="368">
        <v>3.790985</v>
      </c>
      <c r="N6" s="359">
        <v>2018</v>
      </c>
      <c r="O6" s="359">
        <v>2</v>
      </c>
      <c r="P6" s="360" t="str">
        <f t="shared" ref="P6:P12" si="2">O6&amp;"T"&amp;N6</f>
        <v>2T2018</v>
      </c>
      <c r="Q6" s="361">
        <v>2.9843137254901949E-2</v>
      </c>
      <c r="R6" s="368">
        <v>2.9635000000000002E-2</v>
      </c>
    </row>
    <row r="7" spans="1:18" s="354" customFormat="1" x14ac:dyDescent="0.2">
      <c r="B7" s="359">
        <v>2018</v>
      </c>
      <c r="C7" s="359">
        <v>3</v>
      </c>
      <c r="D7" s="360" t="str">
        <f t="shared" si="0"/>
        <v>3T2018</v>
      </c>
      <c r="E7" s="361">
        <v>3.2919999999999998</v>
      </c>
      <c r="F7" s="361">
        <v>3.3</v>
      </c>
      <c r="H7" s="359">
        <v>2018</v>
      </c>
      <c r="I7" s="359">
        <v>3</v>
      </c>
      <c r="J7" s="360" t="str">
        <f t="shared" si="1"/>
        <v>3T2018</v>
      </c>
      <c r="K7" s="361">
        <v>3.8518306451612903</v>
      </c>
      <c r="L7" s="368">
        <v>3.8327520000000002</v>
      </c>
      <c r="N7" s="359">
        <v>2018</v>
      </c>
      <c r="O7" s="359">
        <v>3</v>
      </c>
      <c r="P7" s="360" t="str">
        <f t="shared" si="2"/>
        <v>3T2018</v>
      </c>
      <c r="Q7" s="361">
        <v>2.9825242718446582E-2</v>
      </c>
      <c r="R7" s="368">
        <v>2.9052999999999999E-2</v>
      </c>
    </row>
    <row r="8" spans="1:18" s="354" customFormat="1" x14ac:dyDescent="0.2">
      <c r="B8" s="362">
        <v>2018</v>
      </c>
      <c r="C8" s="362">
        <v>4</v>
      </c>
      <c r="D8" s="363" t="str">
        <f t="shared" si="0"/>
        <v>4T2018</v>
      </c>
      <c r="E8" s="364">
        <v>3.3580000000000001</v>
      </c>
      <c r="F8" s="364">
        <v>3.3740000000000001</v>
      </c>
      <c r="H8" s="362">
        <v>2018</v>
      </c>
      <c r="I8" s="362">
        <v>4</v>
      </c>
      <c r="J8" s="363" t="str">
        <f t="shared" si="1"/>
        <v>4T2018</v>
      </c>
      <c r="K8" s="364">
        <v>3.8672049180327859</v>
      </c>
      <c r="L8" s="369">
        <v>3.8626230000000001</v>
      </c>
      <c r="N8" s="362">
        <v>2018</v>
      </c>
      <c r="O8" s="362">
        <v>4</v>
      </c>
      <c r="P8" s="363" t="str">
        <f t="shared" si="2"/>
        <v>4T2018</v>
      </c>
      <c r="Q8" s="364">
        <v>3.0261261261261233E-2</v>
      </c>
      <c r="R8" s="369">
        <v>3.0525E-2</v>
      </c>
    </row>
    <row r="9" spans="1:18" x14ac:dyDescent="0.2">
      <c r="B9" s="11">
        <v>2019</v>
      </c>
      <c r="C9" s="11">
        <v>1</v>
      </c>
      <c r="D9" s="342" t="str">
        <f t="shared" si="0"/>
        <v>1T2019</v>
      </c>
      <c r="E9" s="355">
        <v>3.3236984126984122</v>
      </c>
      <c r="F9" s="355">
        <f>AVERAGE(3.316,3.321)</f>
        <v>3.3185000000000002</v>
      </c>
      <c r="H9" s="11">
        <v>2019</v>
      </c>
      <c r="I9" s="11">
        <v>1</v>
      </c>
      <c r="J9" s="342" t="str">
        <f t="shared" si="1"/>
        <v>1T2019</v>
      </c>
      <c r="K9" s="355">
        <v>3.8116031746031753</v>
      </c>
      <c r="L9" s="370">
        <f>AVERAGE(3.68,3.89)</f>
        <v>3.7850000000000001</v>
      </c>
      <c r="N9" s="11">
        <v>2019</v>
      </c>
      <c r="O9" s="11">
        <v>1</v>
      </c>
      <c r="P9" s="342" t="str">
        <f t="shared" si="2"/>
        <v>1T2019</v>
      </c>
      <c r="Q9" s="355">
        <v>3.0729166666666644E-2</v>
      </c>
      <c r="R9" s="370">
        <f>AVERAGE(0.03,0.031)</f>
        <v>3.0499999999999999E-2</v>
      </c>
    </row>
    <row r="10" spans="1:18" x14ac:dyDescent="0.2">
      <c r="B10" s="11">
        <v>2019</v>
      </c>
      <c r="C10" s="11">
        <v>2</v>
      </c>
      <c r="D10" s="342" t="str">
        <f t="shared" si="0"/>
        <v>2T2019</v>
      </c>
      <c r="E10" s="66"/>
      <c r="F10" s="365"/>
      <c r="H10" s="11">
        <v>2019</v>
      </c>
      <c r="I10" s="11">
        <v>2</v>
      </c>
      <c r="J10" s="342" t="str">
        <f t="shared" si="1"/>
        <v>2T2019</v>
      </c>
      <c r="K10" s="66"/>
      <c r="L10" s="365"/>
      <c r="N10" s="11">
        <v>2019</v>
      </c>
      <c r="O10" s="11">
        <v>2</v>
      </c>
      <c r="P10" s="342" t="str">
        <f t="shared" si="2"/>
        <v>2T2019</v>
      </c>
      <c r="Q10" s="66"/>
      <c r="R10" s="366"/>
    </row>
    <row r="11" spans="1:18" x14ac:dyDescent="0.2">
      <c r="B11" s="11">
        <v>2019</v>
      </c>
      <c r="C11" s="11">
        <v>3</v>
      </c>
      <c r="D11" s="342" t="str">
        <f t="shared" si="0"/>
        <v>3T2019</v>
      </c>
      <c r="E11" s="66"/>
      <c r="F11" s="365"/>
      <c r="H11" s="11">
        <v>2019</v>
      </c>
      <c r="I11" s="11">
        <v>3</v>
      </c>
      <c r="J11" s="342" t="str">
        <f t="shared" si="1"/>
        <v>3T2019</v>
      </c>
      <c r="K11" s="66"/>
      <c r="L11" s="365"/>
      <c r="N11" s="11">
        <v>2019</v>
      </c>
      <c r="O11" s="11">
        <v>3</v>
      </c>
      <c r="P11" s="342" t="str">
        <f t="shared" si="2"/>
        <v>3T2019</v>
      </c>
      <c r="Q11" s="66"/>
      <c r="R11" s="366"/>
    </row>
    <row r="12" spans="1:18" x14ac:dyDescent="0.2">
      <c r="B12" s="11">
        <v>2019</v>
      </c>
      <c r="C12" s="11">
        <v>4</v>
      </c>
      <c r="D12" s="342" t="str">
        <f t="shared" si="0"/>
        <v>4T2019</v>
      </c>
      <c r="E12" s="66"/>
      <c r="F12" s="365"/>
      <c r="H12" s="11">
        <v>2019</v>
      </c>
      <c r="I12" s="11">
        <v>4</v>
      </c>
      <c r="J12" s="342" t="str">
        <f t="shared" si="1"/>
        <v>4T2019</v>
      </c>
      <c r="K12" s="66"/>
      <c r="L12" s="365"/>
      <c r="N12" s="11">
        <v>2019</v>
      </c>
      <c r="O12" s="11">
        <v>4</v>
      </c>
      <c r="P12" s="342" t="str">
        <f t="shared" si="2"/>
        <v>4T2019</v>
      </c>
      <c r="Q12" s="66"/>
      <c r="R12" s="366"/>
    </row>
    <row r="13" spans="1:18" x14ac:dyDescent="0.2">
      <c r="A13" s="341" t="s">
        <v>478</v>
      </c>
      <c r="B13" s="343"/>
      <c r="C13" s="343"/>
      <c r="D13" s="343"/>
      <c r="E13" s="343"/>
      <c r="F13" s="343"/>
      <c r="H13" s="343"/>
      <c r="I13" s="343"/>
      <c r="J13" s="343"/>
      <c r="K13" s="343"/>
      <c r="L13" s="343"/>
      <c r="N13" s="343"/>
      <c r="O13" s="343"/>
      <c r="P13" s="343"/>
      <c r="Q13" s="343"/>
      <c r="R13" s="352"/>
    </row>
  </sheetData>
  <phoneticPr fontId="0" type="noConversion"/>
  <pageMargins left="0.75" right="0.75" top="1" bottom="1" header="0" footer="0"/>
  <pageSetup orientation="portrait" verticalDpi="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15">
    <tabColor theme="9" tint="-0.499984740745262"/>
  </sheetPr>
  <dimension ref="A1:AL3"/>
  <sheetViews>
    <sheetView workbookViewId="0">
      <selection activeCell="E19" sqref="E19"/>
    </sheetView>
  </sheetViews>
  <sheetFormatPr baseColWidth="10" defaultRowHeight="12.75" x14ac:dyDescent="0.2"/>
  <cols>
    <col min="1" max="1" width="12" bestFit="1" customWidth="1"/>
  </cols>
  <sheetData>
    <row r="1" spans="1:38" ht="15.75" x14ac:dyDescent="0.25">
      <c r="A1" s="11"/>
      <c r="B1" s="12" t="s">
        <v>39</v>
      </c>
      <c r="C1" s="13"/>
      <c r="D1" s="13"/>
      <c r="E1" s="13"/>
      <c r="F1" s="13"/>
      <c r="G1" s="13"/>
      <c r="H1" s="13"/>
      <c r="I1" s="13"/>
      <c r="J1" s="13"/>
      <c r="K1" s="13"/>
      <c r="L1" s="14"/>
      <c r="M1" s="15"/>
      <c r="N1" s="16" t="s">
        <v>40</v>
      </c>
      <c r="O1" s="17"/>
      <c r="P1" s="17"/>
      <c r="Q1" s="17"/>
      <c r="R1" s="17"/>
      <c r="S1" s="17"/>
      <c r="T1" s="17"/>
      <c r="U1" s="17"/>
      <c r="V1" s="17"/>
      <c r="W1" s="18"/>
      <c r="X1" s="15"/>
      <c r="Y1" s="19" t="s">
        <v>41</v>
      </c>
      <c r="Z1" s="20"/>
      <c r="AA1" s="20"/>
      <c r="AB1" s="20"/>
      <c r="AC1" s="20"/>
      <c r="AD1" s="20"/>
      <c r="AE1" s="20"/>
      <c r="AF1" s="20"/>
      <c r="AG1" s="20"/>
      <c r="AH1" s="21"/>
      <c r="AI1" s="15"/>
      <c r="AJ1" s="11"/>
      <c r="AK1" s="11"/>
      <c r="AL1" s="11"/>
    </row>
    <row r="2" spans="1:38" x14ac:dyDescent="0.2">
      <c r="A2" s="22" t="s">
        <v>11</v>
      </c>
      <c r="B2" s="23">
        <v>1</v>
      </c>
      <c r="C2" s="24">
        <v>2</v>
      </c>
      <c r="D2" s="24">
        <v>3</v>
      </c>
      <c r="E2" s="24">
        <v>4</v>
      </c>
      <c r="F2" s="24">
        <v>5</v>
      </c>
      <c r="G2" s="24">
        <v>6</v>
      </c>
      <c r="H2" s="24">
        <v>7</v>
      </c>
      <c r="I2" s="24">
        <v>8</v>
      </c>
      <c r="J2" s="24">
        <v>9</v>
      </c>
      <c r="K2" s="24">
        <v>10</v>
      </c>
      <c r="L2" s="25">
        <v>11</v>
      </c>
      <c r="M2" s="26"/>
      <c r="N2" s="27" t="s">
        <v>42</v>
      </c>
      <c r="O2" s="28" t="s">
        <v>43</v>
      </c>
      <c r="P2" s="28" t="s">
        <v>44</v>
      </c>
      <c r="Q2" s="28" t="s">
        <v>45</v>
      </c>
      <c r="R2" s="28" t="s">
        <v>46</v>
      </c>
      <c r="S2" s="28" t="s">
        <v>47</v>
      </c>
      <c r="T2" s="28" t="s">
        <v>48</v>
      </c>
      <c r="U2" s="28" t="s">
        <v>49</v>
      </c>
      <c r="V2" s="28" t="s">
        <v>50</v>
      </c>
      <c r="W2" s="29" t="s">
        <v>51</v>
      </c>
      <c r="X2" s="30"/>
      <c r="Y2" s="31">
        <v>1</v>
      </c>
      <c r="Z2" s="32">
        <v>2</v>
      </c>
      <c r="AA2" s="32">
        <v>3</v>
      </c>
      <c r="AB2" s="32">
        <v>4</v>
      </c>
      <c r="AC2" s="32">
        <v>5</v>
      </c>
      <c r="AD2" s="32">
        <v>6</v>
      </c>
      <c r="AE2" s="32">
        <v>7</v>
      </c>
      <c r="AF2" s="32">
        <v>8</v>
      </c>
      <c r="AG2" s="32">
        <v>9</v>
      </c>
      <c r="AH2" s="33">
        <v>10</v>
      </c>
      <c r="AI2" s="30"/>
      <c r="AJ2" s="34" t="s">
        <v>52</v>
      </c>
      <c r="AK2" s="35" t="s">
        <v>53</v>
      </c>
      <c r="AL2" s="36" t="s">
        <v>54</v>
      </c>
    </row>
    <row r="3" spans="1:38" x14ac:dyDescent="0.2">
      <c r="A3" s="11">
        <f>IF(DatosGenerales!D11=0,12345678911,DatosGenerales!D11)</f>
        <v>12345678911</v>
      </c>
      <c r="B3" s="11">
        <f>VALUE(MID(A3,1,1))</f>
        <v>1</v>
      </c>
      <c r="C3" s="11">
        <f>VALUE(MID(A3,2,1))</f>
        <v>2</v>
      </c>
      <c r="D3" s="11">
        <f>VALUE(MID(A3,3,1))</f>
        <v>3</v>
      </c>
      <c r="E3" s="11">
        <f>VALUE(MID(A3,4,1))</f>
        <v>4</v>
      </c>
      <c r="F3" s="11">
        <f>VALUE(MID(A3,5,1))</f>
        <v>5</v>
      </c>
      <c r="G3" s="11">
        <f>VALUE(MID(A3,6,1))</f>
        <v>6</v>
      </c>
      <c r="H3" s="11">
        <f>VALUE(MID(A3,7,1))</f>
        <v>7</v>
      </c>
      <c r="I3" s="11">
        <f>VALUE(MID(A3,8,1))</f>
        <v>8</v>
      </c>
      <c r="J3" s="11">
        <f>VALUE(MID(A3,9,1))</f>
        <v>9</v>
      </c>
      <c r="K3" s="11">
        <f>VALUE(MID(A3,10,1))</f>
        <v>1</v>
      </c>
      <c r="L3" s="11">
        <f>VALUE(MID(A3,11,1))</f>
        <v>1</v>
      </c>
      <c r="M3" s="15"/>
      <c r="N3">
        <v>5</v>
      </c>
      <c r="O3">
        <v>4</v>
      </c>
      <c r="P3">
        <v>3</v>
      </c>
      <c r="Q3">
        <v>2</v>
      </c>
      <c r="R3">
        <v>7</v>
      </c>
      <c r="S3">
        <v>6</v>
      </c>
      <c r="T3">
        <v>5</v>
      </c>
      <c r="U3">
        <v>4</v>
      </c>
      <c r="V3">
        <v>3</v>
      </c>
      <c r="W3">
        <v>2</v>
      </c>
      <c r="X3" s="15"/>
      <c r="Y3">
        <f>+N3*B3</f>
        <v>5</v>
      </c>
      <c r="Z3">
        <f t="shared" ref="Z3:AH3" si="0">+O3*C3</f>
        <v>8</v>
      </c>
      <c r="AA3">
        <f t="shared" si="0"/>
        <v>9</v>
      </c>
      <c r="AB3">
        <f t="shared" si="0"/>
        <v>8</v>
      </c>
      <c r="AC3">
        <f t="shared" si="0"/>
        <v>35</v>
      </c>
      <c r="AD3">
        <f t="shared" si="0"/>
        <v>36</v>
      </c>
      <c r="AE3">
        <f t="shared" si="0"/>
        <v>35</v>
      </c>
      <c r="AF3">
        <f t="shared" si="0"/>
        <v>32</v>
      </c>
      <c r="AG3">
        <f t="shared" si="0"/>
        <v>27</v>
      </c>
      <c r="AH3">
        <f t="shared" si="0"/>
        <v>2</v>
      </c>
      <c r="AI3" s="15"/>
      <c r="AJ3" s="11">
        <f>SUM(Y3:AH3)</f>
        <v>197</v>
      </c>
      <c r="AK3" s="11">
        <f>IF(11-MOD(+AJ3,11)=11,1,IF(11-MOD(+AJ3,11)=10,0,11-MOD(+AJ3,11)))</f>
        <v>1</v>
      </c>
      <c r="AL3" s="11">
        <f>+AK3-L3</f>
        <v>0</v>
      </c>
    </row>
  </sheetData>
  <phoneticPr fontId="0" type="noConversion"/>
  <pageMargins left="0.75" right="0.75" top="1" bottom="1" header="0" footer="0"/>
  <pageSetup orientation="portrait" verticalDpi="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14</vt:i4>
      </vt:variant>
    </vt:vector>
  </HeadingPairs>
  <TitlesOfParts>
    <vt:vector size="23" baseType="lpstr">
      <vt:lpstr>DatosGenerales</vt:lpstr>
      <vt:lpstr>Panorama B.</vt:lpstr>
      <vt:lpstr>Explicacion Moneda Panorama B</vt:lpstr>
      <vt:lpstr>Tabla VI. Soles</vt:lpstr>
      <vt:lpstr>Tabla VI. Dolares</vt:lpstr>
      <vt:lpstr>TCambioSalida</vt:lpstr>
      <vt:lpstr>Menu</vt:lpstr>
      <vt:lpstr>TCambio</vt:lpstr>
      <vt:lpstr>VALIDACION_RUC</vt:lpstr>
      <vt:lpstr>ANUAL</vt:lpstr>
      <vt:lpstr>DatosGenerales!Área_de_impresión</vt:lpstr>
      <vt:lpstr>'Panorama B.'!Área_de_impresión</vt:lpstr>
      <vt:lpstr>'Tabla VI. Dolares'!Área_de_impresión</vt:lpstr>
      <vt:lpstr>'Tabla VI. Soles'!Área_de_impresión</vt:lpstr>
      <vt:lpstr>TCambioSalida!Área_de_impresión</vt:lpstr>
      <vt:lpstr>PERIODO</vt:lpstr>
      <vt:lpstr>RUC</vt:lpstr>
      <vt:lpstr>TC_DOLAR</vt:lpstr>
      <vt:lpstr>TC_Euro</vt:lpstr>
      <vt:lpstr>TC_Yen</vt:lpstr>
      <vt:lpstr>'Tabla VI. Dolares'!Títulos_a_imprimir</vt:lpstr>
      <vt:lpstr>'Tabla VI. Soles'!Títulos_a_imprimir</vt:lpstr>
      <vt:lpstr>TRIM</vt:lpstr>
    </vt:vector>
  </TitlesOfParts>
  <Company>BCRP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1595</dc:creator>
  <cp:lastModifiedBy>Chumpitaz Artica, Jimy Guillermo</cp:lastModifiedBy>
  <cp:lastPrinted>2019-03-28T22:23:35Z</cp:lastPrinted>
  <dcterms:created xsi:type="dcterms:W3CDTF">2005-08-25T22:05:06Z</dcterms:created>
  <dcterms:modified xsi:type="dcterms:W3CDTF">2025-10-02T16:48:24Z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liente" linkTarget="RAZON">
    <vt:lpwstr>#¡REF!</vt:lpwstr>
  </property>
  <property fmtid="{D5CDD505-2E9C-101B-9397-08002B2CF9AE}" pid="3" name="Alto de correo" linkTarget="EMAIL">
    <vt:lpwstr/>
  </property>
  <property fmtid="{D5CDD505-2E9C-101B-9397-08002B2CF9AE}" pid="4" name="Recibido de" linkTarget="ENC_CONSULT">
    <vt:lpwstr/>
  </property>
  <property fmtid="{D5CDD505-2E9C-101B-9397-08002B2CF9AE}" pid="5" name="Número de teléfono" linkTarget="TELF">
    <vt:lpwstr/>
  </property>
</Properties>
</file>