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75" tabRatio="581" activeTab="0"/>
  </bookViews>
  <sheets>
    <sheet name="Aplicabilidad" sheetId="1" r:id="rId1"/>
    <sheet name="DatosGrls" sheetId="2" r:id="rId2"/>
    <sheet name="Servicios1" sheetId="3" state="hidden" r:id="rId3"/>
    <sheet name="Servicios2" sheetId="4" state="hidden" r:id="rId4"/>
    <sheet name="CONTACTOS" sheetId="5" state="hidden" r:id="rId5"/>
    <sheet name="VALIDACION_RUC" sheetId="6" state="hidden" r:id="rId6"/>
    <sheet name="Pasivos" sheetId="7" r:id="rId7"/>
    <sheet name="CAP" sheetId="8" state="hidden" r:id="rId8"/>
    <sheet name="Patrimonio" sheetId="9" r:id="rId9"/>
    <sheet name="Utilidades" sheetId="10" r:id="rId10"/>
    <sheet name="DATOS" sheetId="11" state="hidden" r:id="rId11"/>
    <sheet name="Menu" sheetId="12" state="hidden" r:id="rId12"/>
    <sheet name="Activos" sheetId="13" r:id="rId13"/>
    <sheet name="EmpRelac" sheetId="14" r:id="rId14"/>
    <sheet name="VALIDACION" sheetId="15" state="hidden" r:id="rId15"/>
    <sheet name="Consistencia" sheetId="16" r:id="rId16"/>
    <sheet name="SER" sheetId="17" state="hidden" r:id="rId17"/>
    <sheet name="CONTROL" sheetId="18" state="hidden" r:id="rId18"/>
  </sheets>
  <externalReferences>
    <externalReference r:id="rId21"/>
  </externalReferences>
  <definedNames>
    <definedName name="ANUAL">'[1]Menu'!$C$3</definedName>
    <definedName name="_xlnm.Print_Area" localSheetId="12">'Activos'!$A$1:$K$44</definedName>
    <definedName name="_xlnm.Print_Area" localSheetId="15">'Consistencia'!$A$1:$F$15</definedName>
    <definedName name="_xlnm.Print_Area" localSheetId="1">'DatosGrls'!$A$1:$O$28</definedName>
    <definedName name="_xlnm.Print_Area" localSheetId="13">'EmpRelac'!$B$3:$F$30</definedName>
    <definedName name="_xlnm.Print_Area" localSheetId="6">'Pasivos'!$B$2:$J$42</definedName>
    <definedName name="_xlnm.Print_Area" localSheetId="8">'Patrimonio'!$B$1:$E$40</definedName>
    <definedName name="_xlnm.Print_Area" localSheetId="2">'Servicios1'!$B$2:$H$58</definedName>
    <definedName name="_xlnm.Print_Area" localSheetId="3">'Servicios2'!$B$2:$L$70</definedName>
    <definedName name="_xlnm.Print_Area" localSheetId="9">'Utilidades'!$A$1:$F$17</definedName>
    <definedName name="CONTAX">'CONTACTOS'!$A$2:$C$2587</definedName>
    <definedName name="TcFluAnual">'Patrimonio'!$D$40</definedName>
    <definedName name="TcFluCuatro">'Patrimonio'!#REF!</definedName>
    <definedName name="TcFluDos">'Patrimonio'!#REF!</definedName>
    <definedName name="TcFluTres">'Patrimonio'!#REF!</definedName>
    <definedName name="TcFluUno">'Patrimonio'!$E$40</definedName>
    <definedName name="TCMatriz">'[1]Menu'!$AA$3:$AD$7</definedName>
    <definedName name="TcSalAnual">'Patrimonio'!$D$39</definedName>
    <definedName name="TcSalCuatro">'Patrimonio'!#REF!</definedName>
    <definedName name="TcSalDos">'Patrimonio'!#REF!</definedName>
    <definedName name="TcSalTres">'Patrimonio'!#REF!</definedName>
    <definedName name="TcSalUno">'Patrimonio'!$E$39</definedName>
    <definedName name="TRIM">'[1]Menu'!$D$3</definedName>
    <definedName name="Z_4F6ABA6D_A481_4076_8EB1_12F9A7A46406_.wvu.FilterData" localSheetId="7" hidden="1">'CAP'!$A$1:$I$532</definedName>
    <definedName name="Z_4F6ABA6D_A481_4076_8EB1_12F9A7A46406_.wvu.FilterData" localSheetId="16" hidden="1">'SER'!$A$1:$I$205</definedName>
    <definedName name="Z_4F6ABA6D_A481_4076_8EB1_12F9A7A46406_.wvu.PrintArea" localSheetId="12" hidden="1">'Activos'!$A$1:$K$44</definedName>
    <definedName name="Z_4F6ABA6D_A481_4076_8EB1_12F9A7A46406_.wvu.PrintArea" localSheetId="15" hidden="1">'Consistencia'!$A$1:$F$15</definedName>
    <definedName name="Z_4F6ABA6D_A481_4076_8EB1_12F9A7A46406_.wvu.PrintArea" localSheetId="1" hidden="1">'DatosGrls'!$A$1:$M$35</definedName>
    <definedName name="Z_4F6ABA6D_A481_4076_8EB1_12F9A7A46406_.wvu.PrintArea" localSheetId="13" hidden="1">'EmpRelac'!$A$2:$H$22</definedName>
    <definedName name="Z_4F6ABA6D_A481_4076_8EB1_12F9A7A46406_.wvu.PrintArea" localSheetId="6" hidden="1">'Pasivos'!$A$1:$K$43</definedName>
    <definedName name="Z_4F6ABA6D_A481_4076_8EB1_12F9A7A46406_.wvu.PrintArea" localSheetId="8" hidden="1">'Patrimonio'!$B$2:$E$40</definedName>
    <definedName name="Z_4F6ABA6D_A481_4076_8EB1_12F9A7A46406_.wvu.PrintArea" localSheetId="2" hidden="1">'Servicios1'!$B$2:$H$58</definedName>
    <definedName name="Z_4F6ABA6D_A481_4076_8EB1_12F9A7A46406_.wvu.PrintArea" localSheetId="3" hidden="1">'Servicios2'!$B$2:$L$71</definedName>
    <definedName name="Z_4F6ABA6D_A481_4076_8EB1_12F9A7A46406_.wvu.PrintArea" localSheetId="9" hidden="1">'Utilidades'!$A$1:$F$17</definedName>
  </definedNames>
  <calcPr fullCalcOnLoad="1"/>
</workbook>
</file>

<file path=xl/comments13.xml><?xml version="1.0" encoding="utf-8"?>
<comments xmlns="http://schemas.openxmlformats.org/spreadsheetml/2006/main">
  <authors>
    <author>1595</author>
  </authors>
  <commentList>
    <comment ref="K4" authorId="0">
      <text>
        <r>
          <rPr>
            <sz val="16"/>
            <rFont val="Tahoma"/>
            <family val="2"/>
          </rPr>
          <t>Convertir los valores desde su moneda original a US dólares.</t>
        </r>
      </text>
    </comment>
    <comment ref="K24" authorId="0">
      <text>
        <r>
          <rPr>
            <sz val="16"/>
            <rFont val="Tahoma"/>
            <family val="2"/>
          </rPr>
          <t>Convertir los valores desde su moneda original a US dólares.</t>
        </r>
      </text>
    </comment>
  </commentList>
</comments>
</file>

<file path=xl/comments15.xml><?xml version="1.0" encoding="utf-8"?>
<comments xmlns="http://schemas.openxmlformats.org/spreadsheetml/2006/main">
  <authors>
    <author>1595</author>
  </authors>
  <commentList>
    <comment ref="C40" authorId="0">
      <text>
        <r>
          <rPr>
            <b/>
            <sz val="8"/>
            <rFont val="Tahoma"/>
            <family val="2"/>
          </rPr>
          <t>1595: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Fórmula corregida a partir de la versión EASDEIE 2011.
(Antes se usaba &lt;=, pero esto no permitía el diagnóstico buscado).</t>
        </r>
      </text>
    </comment>
    <comment ref="C41" authorId="0">
      <text>
        <r>
          <rPr>
            <b/>
            <sz val="8"/>
            <rFont val="Tahoma"/>
            <family val="2"/>
          </rPr>
          <t>1595: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Fórmula corregida a partir de la versión EASDEIE 2011.
(Antes se usaba &lt;=, pero esto no permitía el diagnóstico buscado).</t>
        </r>
      </text>
    </comment>
  </commentList>
</comments>
</file>

<file path=xl/comments17.xml><?xml version="1.0" encoding="utf-8"?>
<comments xmlns="http://schemas.openxmlformats.org/spreadsheetml/2006/main">
  <authors>
    <author>1595</author>
  </authors>
  <commentList>
    <comment ref="C80" authorId="0">
      <text>
        <r>
          <rPr>
            <sz val="8"/>
            <rFont val="Tahoma"/>
            <family val="2"/>
          </rPr>
          <t>PARTIDA NUEVA A PARTIR DE LA ENCUESTA 2004-2005</t>
        </r>
      </text>
    </comment>
    <comment ref="C171" authorId="0">
      <text>
        <r>
          <rPr>
            <sz val="8"/>
            <rFont val="Tahoma"/>
            <family val="2"/>
          </rPr>
          <t>PARTIDA NUEVA A PARTIR DE LA ENCUESTA 2004-2005</t>
        </r>
      </text>
    </comment>
    <comment ref="C77" authorId="0">
      <text>
        <r>
          <rPr>
            <sz val="8"/>
            <rFont val="Tahoma"/>
            <family val="2"/>
          </rPr>
          <t>ESTA PARTIDA CORRESPONDE AL 9.3.5 DE LA HOJA 2.B</t>
        </r>
      </text>
    </comment>
    <comment ref="C168" authorId="0">
      <text>
        <r>
          <rPr>
            <sz val="8"/>
            <rFont val="Tahoma"/>
            <family val="2"/>
          </rPr>
          <t>ESTA PARTIDA CORRESPONDE AL 9.3.5 DE LA HOJA 2.B</t>
        </r>
      </text>
    </comment>
  </commentList>
</comments>
</file>

<file path=xl/comments6.xml><?xml version="1.0" encoding="utf-8"?>
<comments xmlns="http://schemas.openxmlformats.org/spreadsheetml/2006/main">
  <authors>
    <author>Miguel Cruz Labrin</author>
  </authors>
  <commentList>
    <comment ref="AK3" authorId="0">
      <text>
        <r>
          <rPr>
            <sz val="8"/>
            <rFont val="Tahoma"/>
            <family val="2"/>
          </rPr>
          <t>Debe ser igual a último dígito del RUC. Si fuese igual a 10, se reemplaza por cero (así el último dígito del RUC deberá ser igual a Cero).</t>
        </r>
      </text>
    </comment>
  </commentList>
</comments>
</file>

<file path=xl/comments7.xml><?xml version="1.0" encoding="utf-8"?>
<comments xmlns="http://schemas.openxmlformats.org/spreadsheetml/2006/main">
  <authors>
    <author>1595</author>
  </authors>
  <commentList>
    <comment ref="K4" authorId="0">
      <text>
        <r>
          <rPr>
            <sz val="16"/>
            <rFont val="Tahoma"/>
            <family val="2"/>
          </rPr>
          <t>Convertir los valores desde su moneda original a US dólares.</t>
        </r>
      </text>
    </comment>
  </commentList>
</comments>
</file>

<file path=xl/sharedStrings.xml><?xml version="1.0" encoding="utf-8"?>
<sst xmlns="http://schemas.openxmlformats.org/spreadsheetml/2006/main" count="7424" uniqueCount="1069">
  <si>
    <t xml:space="preserve">         Remita su respuesta a:</t>
  </si>
  <si>
    <r>
      <t>9.1.2 Otros servicios relacionados con el comercio (</t>
    </r>
    <r>
      <rPr>
        <sz val="11"/>
        <color indexed="53"/>
        <rFont val="Arial Narrow"/>
        <family val="2"/>
      </rPr>
      <t>comisiones de corredores, distribuidores y agentes de venta</t>
    </r>
    <r>
      <rPr>
        <sz val="11"/>
        <color indexed="12"/>
        <rFont val="Arial Narrow"/>
        <family val="2"/>
      </rPr>
      <t>)</t>
    </r>
  </si>
  <si>
    <t>MONEDA 5</t>
  </si>
  <si>
    <t>DOLAR USA</t>
  </si>
  <si>
    <t>EURO</t>
  </si>
  <si>
    <t>YEN</t>
  </si>
  <si>
    <t>NUEVOS 
SOLES</t>
  </si>
  <si>
    <t>E = A+B-C+D</t>
  </si>
  <si>
    <t>º</t>
  </si>
  <si>
    <t>VARIACIONES POR 
TIPO DE CAMBIO
 Ú OTROS (+ , -)</t>
  </si>
  <si>
    <t>VARIACIONES POR
 TIPO DE CAMBIO 
Ú OTROS (+ , -)</t>
  </si>
  <si>
    <t>F. DEPÓSITOS EN MONEDA EXTRANJERA</t>
  </si>
  <si>
    <t>AUMENTOS</t>
  </si>
  <si>
    <t>DSIMINUCIONES</t>
  </si>
  <si>
    <t>E. CUENTAS POR COBRAR SOBRE EL EXTERIOR</t>
  </si>
  <si>
    <t>G. ACCIONES Y OTRAS PARTICIPACIONES DE CAPITAL EN EMPRESAS DEL EXTERIOR, Y SUS UTILIDADES</t>
  </si>
  <si>
    <t>H. OTRAS EMPRESAS RESIDENTES RELACIONADAS</t>
  </si>
  <si>
    <t>1/  Incluye la porción correspondiente de las utilidades / pérdidas obtenidas por las subsidiarias.</t>
  </si>
  <si>
    <t>2/  Pago de dividendos o remesa de utilidades del periodo o periodos anteriores.
.</t>
  </si>
  <si>
    <t>3/  Comprende la variacion anual de la cuenta de "dividendos por pagar a accionistas".</t>
  </si>
  <si>
    <t xml:space="preserve">     Emplear signo positivo/negativo para el aumento/disminución de esta cuenta. Periodificar según la fecha de registro contable.</t>
  </si>
  <si>
    <t>III. DEUDA EXTERNA POR BONOS, NOTAS DE CRÉDITO Y SIMILARES 
     EN PODER DE NO RESIDENTES ( 1+2)</t>
  </si>
  <si>
    <t>11. TELÉFONO Y ANEXO:</t>
  </si>
  <si>
    <t xml:space="preserve">B. PASIVOS CON EL EXTERIOR </t>
  </si>
  <si>
    <t xml:space="preserve">D. UTILIDADES O PERDIDAS DE LA EMPRESA </t>
  </si>
  <si>
    <t xml:space="preserve">F. DEPOSITOS EN MONEDA EXTRANJERA </t>
  </si>
  <si>
    <t>J. ESTADO DE CAMBIOS EN EL PATRIMONIO NETO</t>
  </si>
  <si>
    <t xml:space="preserve">E. CUENTAS POR COBRAR EN EL EXTERIOR </t>
  </si>
  <si>
    <t>Encargado</t>
  </si>
  <si>
    <t>Anexo</t>
  </si>
  <si>
    <t>Jr. Antonio Miró Quesada 441 (6to. piso) - Lima 1 - Perú</t>
  </si>
  <si>
    <t xml:space="preserve">DEPARTAMENTO DE ESTADÍSTICAS DE BALANZA DE PAGOS </t>
  </si>
  <si>
    <t>4. DIRECCIÓN:</t>
  </si>
  <si>
    <t>5. INICIO DE OPERACIONES ( mm/aaaa):</t>
  </si>
  <si>
    <t>6. GIRO DEL NEGOCIO:</t>
  </si>
  <si>
    <t>7. ENCARGADO DE CONSULTAS:</t>
  </si>
  <si>
    <t>8. CARGO:</t>
  </si>
  <si>
    <t>9. CORREO ELECTRÓNICO:</t>
  </si>
  <si>
    <t>10. PÁGINA WEB:</t>
  </si>
  <si>
    <t>CONCEPTO</t>
  </si>
  <si>
    <t>TIPO: 0=OK ; 1=ERROR</t>
  </si>
  <si>
    <t>MENSAJE DE ERROR CUANDO ...</t>
  </si>
  <si>
    <t>1.000  Inconsistencias entre patrimonio y sus fuentes de variación</t>
  </si>
  <si>
    <t>2.000  Inconsistencias entre porcentaje extranjero y flujos de capital</t>
  </si>
  <si>
    <t>1:EXISTE INCONSISTENCIA, 0:NO EXISTE INCONSISTENCIA, 2: NO APLICABLE A DICHO TRIMESTRE</t>
  </si>
  <si>
    <t>2.050  Reporta saldos patrim. pero no participación extranjera y viceversa (b)</t>
  </si>
  <si>
    <t xml:space="preserve">Cuando se ha reportado valor numérico en patrimonio y no se ha dado porcentaje extranjero // Cuando se ha dado porcentaje extranjeropero no se ha reportado valor numérico en patrimonio. </t>
  </si>
  <si>
    <t>2.060  Reporta porcent. extranj.'resto' en vez de 'inv. directos' (b)</t>
  </si>
  <si>
    <t>3.000  Omisiones en calendario de pago</t>
  </si>
  <si>
    <t>3.010  Falta calendario de pagos: Otros Acreedores LP (incluye proveedores) (b)</t>
  </si>
  <si>
    <t>Existe saldo adeudado final, pero la suma del cronograma es cero // No existe saldo final, pero la suma del cronograma es diferente de cero.</t>
  </si>
  <si>
    <t>3.020  Falta calendario de pagos: Bonos LP (incluye proveedores) (b)</t>
  </si>
  <si>
    <t>4.000  Omisiones en intereses pagados</t>
  </si>
  <si>
    <t>4.010  Falta intereses devengados, egresos: Proveedores LP (b)</t>
  </si>
  <si>
    <t>Existe saldo adeudado (inicial o final), pero no hay intereses devengados // No existe saldo (inicial ni final), pero hay intereses devengados.</t>
  </si>
  <si>
    <t xml:space="preserve">4.011  Reportó intereses pagados: Proveedores LP </t>
  </si>
  <si>
    <t>Reportó intereses pagados: 1 . No reportó: 0</t>
  </si>
  <si>
    <t>(Esta sección deberá completarse siempre que hayan resultado aplicables las Secciones C -Patrimonio- o D -Utilidades-)</t>
  </si>
  <si>
    <t xml:space="preserve">I. PLANTILLA DE CONSISTENCIA DEL PATRIMONIO Y 
SUS FUENTES DE VARIACIÓN </t>
  </si>
  <si>
    <t>1/ La consistencia se verifica si esta línea arroja un valor igual a cero.</t>
  </si>
  <si>
    <r>
      <t xml:space="preserve">III. DIFERENCIA = ( I - II) </t>
    </r>
    <r>
      <rPr>
        <b/>
        <vertAlign val="superscript"/>
        <sz val="14"/>
        <rFont val="Arial Narrow"/>
        <family val="2"/>
      </rPr>
      <t>1/</t>
    </r>
  </si>
  <si>
    <t xml:space="preserve">   Tipo 4B: En el caso de empresas escindidas, reportar porcentaje que la empresa encuestada mantiene en la empresa escindida, si este fuera el caso.</t>
  </si>
  <si>
    <t xml:space="preserve">   Tipo 1:    Porcentaje de la empresa propietaria en la empresa encuestada.</t>
  </si>
  <si>
    <t xml:space="preserve">   Tipo 5:    Reportar el porcentaje de participación directa que la empresa encuestada tiene en el contrato asociativo respectivo.</t>
  </si>
  <si>
    <t>TIPO DE RELACIÓN 1/
(Ver diagrama)</t>
  </si>
  <si>
    <t>1/ Tipos: 1, 2A, 2B, 3A, 3B, 4A, 4B, 5.</t>
  </si>
  <si>
    <t>2/ De acuerdo al tipo de la relación existente deberá reportarse:</t>
  </si>
  <si>
    <t>PORCENTAJE DE 
     PARTICIPACIÓN 2/
(con dos decimales)</t>
  </si>
  <si>
    <t>(Flujos en miles)</t>
  </si>
  <si>
    <r>
      <t xml:space="preserve">Transportes </t>
    </r>
    <r>
      <rPr>
        <b/>
        <sz val="12"/>
        <color indexed="12"/>
        <rFont val="Arial Narrow"/>
        <family val="2"/>
      </rPr>
      <t>(</t>
    </r>
    <r>
      <rPr>
        <b/>
        <sz val="12"/>
        <color indexed="53"/>
        <rFont val="Arial Narrow"/>
        <family val="2"/>
      </rPr>
      <t>sólo para ser llenado por empresas de transporte y equipo similar</t>
    </r>
    <r>
      <rPr>
        <b/>
        <sz val="12"/>
        <color indexed="12"/>
        <rFont val="Arial Narrow"/>
        <family val="2"/>
      </rPr>
      <t>)</t>
    </r>
  </si>
  <si>
    <t>T.C. 
US$ / US$ = 1</t>
  </si>
  <si>
    <t>T.C. 
US$ / Euro = 1.65</t>
  </si>
  <si>
    <t>T.C. 
US$ / Yen = 0.00951</t>
  </si>
  <si>
    <t>T.C. 
US$ / Nuevos Soles  = 0.358</t>
  </si>
  <si>
    <r>
      <t>3.1 Servicios de correo y mensajería</t>
    </r>
    <r>
      <rPr>
        <sz val="12"/>
        <color indexed="12"/>
        <rFont val="Arial Narrow"/>
        <family val="2"/>
      </rPr>
      <t xml:space="preserve"> (</t>
    </r>
    <r>
      <rPr>
        <sz val="12"/>
        <color indexed="53"/>
        <rFont val="Arial Narrow"/>
        <family val="2"/>
      </rPr>
      <t>excluir giros postales</t>
    </r>
    <r>
      <rPr>
        <sz val="12"/>
        <color indexed="12"/>
        <rFont val="Arial Narrow"/>
        <family val="2"/>
      </rPr>
      <t>)</t>
    </r>
  </si>
  <si>
    <r>
      <t>9.2 Servicios de arrendamiento de explotación</t>
    </r>
    <r>
      <rPr>
        <sz val="12"/>
        <color indexed="12"/>
        <rFont val="Arial Narrow"/>
        <family val="2"/>
      </rPr>
      <t xml:space="preserve"> </t>
    </r>
    <r>
      <rPr>
        <u val="single"/>
        <sz val="12"/>
        <color indexed="53"/>
        <rFont val="Arial Narrow"/>
        <family val="2"/>
      </rPr>
      <t>sin tripulación</t>
    </r>
    <r>
      <rPr>
        <sz val="12"/>
        <color indexed="53"/>
        <rFont val="Arial Narrow"/>
        <family val="2"/>
      </rPr>
      <t xml:space="preserve"> (excluye arrendamiento financiero y de líneas de comunicación)</t>
    </r>
  </si>
  <si>
    <t>12. FACSÍMIL:</t>
  </si>
  <si>
    <t>4.020  Faltan intereses devengados, egresos: Otros  LP (sin considerar proveedores) (b)</t>
  </si>
  <si>
    <t xml:space="preserve">4.021  Reportó intereses pagados: Otros LP (sin considerar proveedores) </t>
  </si>
  <si>
    <t>4.030  Faltan intereses devengados, egresos: Proveedores CP (b)</t>
  </si>
  <si>
    <t xml:space="preserve">4.031  Reportó intereses pagados: Proveedores CP </t>
  </si>
  <si>
    <t>4.040  Faltan intereses devengados, egresos: Otros  CP (sin considerar proveedores) (b)</t>
  </si>
  <si>
    <t xml:space="preserve">4.041  Reportó intereses pagados: Otros  CP (sin considear proveedores) </t>
  </si>
  <si>
    <t>4.050  Faltan intereses devengados, egresos: Bonos  CP + LP (b)</t>
  </si>
  <si>
    <t xml:space="preserve">4.051  Reportó intereses pagados: Bonos CP + LP  </t>
  </si>
  <si>
    <t>5.000  Omisiones en intereses ganados</t>
  </si>
  <si>
    <t>5.010  Faltan intereses devengados, ganados: Clientes  LP (b)</t>
  </si>
  <si>
    <t>Existe saldo  (inicial o final), pero no hay intereses devengados // No existe saldo (inicial ni final), pero hay intereses devengados.</t>
  </si>
  <si>
    <t xml:space="preserve">5.011  Reportó intereses cobrados : Clientes  LP </t>
  </si>
  <si>
    <r>
      <t xml:space="preserve">Reportó intereses </t>
    </r>
    <r>
      <rPr>
        <sz val="10"/>
        <rFont val="Arial"/>
        <family val="2"/>
      </rPr>
      <t>cobrados</t>
    </r>
    <r>
      <rPr>
        <sz val="10"/>
        <color indexed="12"/>
        <rFont val="Arial"/>
        <family val="2"/>
      </rPr>
      <t>: 1 . No reportó: 0</t>
    </r>
  </si>
  <si>
    <r>
      <t xml:space="preserve">    5.   ORGANISMOS FINANCIEROS INTERNACIONALES MULTILATERALES </t>
    </r>
    <r>
      <rPr>
        <sz val="10"/>
        <color indexed="12"/>
        <rFont val="Arial Narrow"/>
        <family val="2"/>
      </rPr>
      <t>(BID, CII, CFI, CAF, etc.)</t>
    </r>
  </si>
  <si>
    <r>
      <t xml:space="preserve">I. DEUDA EXTERNA POR PRÉSTAMOS Y CUENTAS POR PAGAR DE LARGO
   PLAZO </t>
    </r>
    <r>
      <rPr>
        <sz val="14"/>
        <rFont val="Arial Narrow"/>
        <family val="2"/>
      </rPr>
      <t xml:space="preserve">Plazo original mayor a un año </t>
    </r>
    <r>
      <rPr>
        <b/>
        <sz val="12"/>
        <rFont val="Arial Narrow"/>
        <family val="2"/>
      </rPr>
      <t>(1+2+3+4+5+6)</t>
    </r>
  </si>
  <si>
    <r>
      <t xml:space="preserve">II. DEUDA EXTERNA POR PRÉSTAMOS Y CUENTAS POR PAGAR DE CORTO
    PLAZO </t>
    </r>
    <r>
      <rPr>
        <sz val="14"/>
        <rFont val="Arial Narrow"/>
        <family val="2"/>
      </rPr>
      <t xml:space="preserve">Plazo original mayor a un año </t>
    </r>
    <r>
      <rPr>
        <b/>
        <sz val="12"/>
        <rFont val="Arial Narrow"/>
        <family val="2"/>
      </rPr>
      <t>(1+2+3+4+5+6)</t>
    </r>
  </si>
  <si>
    <t>ACTUALIZACIÓN</t>
  </si>
  <si>
    <t>ü</t>
  </si>
  <si>
    <t>Lista de encargados por empresa</t>
  </si>
  <si>
    <t>Tipo de cambio anual</t>
  </si>
  <si>
    <t>Tipo de cambio por monedas</t>
  </si>
  <si>
    <t>Fórmulas para display de encargado</t>
  </si>
  <si>
    <t>Estado</t>
  </si>
  <si>
    <t>Número de anexos telefónicos y fax</t>
  </si>
  <si>
    <t>CONTROL DE ACTUALIZACION DE
 DATOS DEL FORMULARIO</t>
  </si>
  <si>
    <t>5.020  Faltan intereses devengados, ganados : Resto  LP (b)</t>
  </si>
  <si>
    <t xml:space="preserve">5.021  Reportó intereses cobrados : Resto LP </t>
  </si>
  <si>
    <t>5.030  Faltan intereses devengados, ganados: Clientes  CP (b)</t>
  </si>
  <si>
    <t xml:space="preserve">5.031  Reportó intereses cobrados : Clientes CP </t>
  </si>
  <si>
    <t>5.040  Faltan intereses devengados, ganados: Resto CP (b)</t>
  </si>
  <si>
    <t xml:space="preserve">5.041  Reportó intereses cobrados : Resto CP </t>
  </si>
  <si>
    <t>5.050  Faltan intereses devengados, ganados: Bonos CP+ LP  (b)</t>
  </si>
  <si>
    <t xml:space="preserve">5.051  Reportó intereses cobrados : Bonos CP + LP </t>
  </si>
  <si>
    <t>5.060  Faltan intereses devengados, ganados: Depósitos exterior (b)</t>
  </si>
  <si>
    <t>Existe saldo (inicial o final), pero no hay intereses devengados // No existe saldo (inicial ni final), pero hay intereses devengados.</t>
  </si>
  <si>
    <t xml:space="preserve">5.061  Reportó intereses cobrados : Depósitos  exterior </t>
  </si>
  <si>
    <t xml:space="preserve">6.000  Error en clasificación de deuda por plazo  desembolsos y amortización) </t>
  </si>
  <si>
    <t>6.010  Corto plazo en rubro de LP: Proveedores  (parámetro: 80%) (sin matriz)</t>
  </si>
  <si>
    <t>6.011  Corto plazo en rubro de LP: Resto (parámetro: 80%) (sin matriz)</t>
  </si>
  <si>
    <t>6.020  Largo plazo en rubro de CP: Proveedores (parámetro: 80%) (sin matriz)</t>
  </si>
  <si>
    <t>6.021  Largo plazo en rubro de CP: Resto (parámetro: 80%) (sin matriz)</t>
  </si>
  <si>
    <t>1.010  Inconsistencia entre variación de patrimonio y fuentes de variación (2007)</t>
  </si>
  <si>
    <t xml:space="preserve">2.010  Inconsistencia entre porcentaje extranjero y flujos de Capital </t>
  </si>
  <si>
    <t>DESCRIPCION</t>
  </si>
  <si>
    <t>CAPITAL</t>
  </si>
  <si>
    <t xml:space="preserve">ACCIONES </t>
  </si>
  <si>
    <t>EXCEDENTE</t>
  </si>
  <si>
    <t>RESERVA</t>
  </si>
  <si>
    <t>OTRAS</t>
  </si>
  <si>
    <t>RESULTAD.</t>
  </si>
  <si>
    <t>TOTAL</t>
  </si>
  <si>
    <t>SOCIAL</t>
  </si>
  <si>
    <t>ADICIONAL</t>
  </si>
  <si>
    <t>DE INVERS.</t>
  </si>
  <si>
    <t>DE REVAL.</t>
  </si>
  <si>
    <t>LEGAL</t>
  </si>
  <si>
    <t>RESERVAS</t>
  </si>
  <si>
    <t>ACUMULAD.</t>
  </si>
  <si>
    <t>Dividendos declarados</t>
  </si>
  <si>
    <t>Capitalización de Utilidades</t>
  </si>
  <si>
    <t>Aporte de socios / accionistas</t>
  </si>
  <si>
    <t>Retiro de Capital</t>
  </si>
  <si>
    <t>Capitalización de Reservas</t>
  </si>
  <si>
    <t>Redención de acciones de Inversión</t>
  </si>
  <si>
    <t>Si no fuera posible la selección de moneda, haga "click" aquí y siga las instrucciones del PDF "habilitar-opciones".</t>
  </si>
  <si>
    <t>Utilidad / Pérdida del Ejercicio</t>
  </si>
  <si>
    <t>Excedente de Revaluación</t>
  </si>
  <si>
    <t>Reserva Legal del Ejercicio</t>
  </si>
  <si>
    <t>Acciones de Tesorería</t>
  </si>
  <si>
    <t>Primas de emisión</t>
  </si>
  <si>
    <t>Capitalización de deudas</t>
  </si>
  <si>
    <t>Otros incrementos y disminuciones de ctas. Patrimoniales (*)</t>
  </si>
  <si>
    <t>(*) Otros incrementos y Disminuciones de Cuentas Patrimoniales, incluyen :</t>
  </si>
  <si>
    <t>Ajustes de años anteriores</t>
  </si>
  <si>
    <t>Participación de Trabajadores (corriente)</t>
  </si>
  <si>
    <t>Participación de Trabajadores (diferido)</t>
  </si>
  <si>
    <t>Efecto acumulado de cambios en políticas contables</t>
  </si>
  <si>
    <t>Incrementos ó disminucones por fusiones o escisiones</t>
  </si>
  <si>
    <t>Capitalización de partidas patrimoniales</t>
  </si>
  <si>
    <t>Transferencias</t>
  </si>
  <si>
    <t>Corrección de errores sustanciales</t>
  </si>
  <si>
    <t>1. RUC:</t>
  </si>
  <si>
    <t>NO</t>
  </si>
  <si>
    <t>(En miles de US dólares)</t>
  </si>
  <si>
    <t xml:space="preserve">INGRESOS </t>
  </si>
  <si>
    <t xml:space="preserve">EGRESOS </t>
  </si>
  <si>
    <t>BANCO CENTRAL DE RESERVA DEL PERÚ</t>
  </si>
  <si>
    <t>AÑO</t>
  </si>
  <si>
    <t>2. RAZÓN SOCIAL:</t>
  </si>
  <si>
    <t>3. RAZÓN COMERCIAL:</t>
  </si>
  <si>
    <t>B. PASIVOS CON EL EXTERIOR</t>
  </si>
  <si>
    <t>DESEMBOLSOS</t>
  </si>
  <si>
    <t>AMORTIZACIONES</t>
  </si>
  <si>
    <t>PAGADOS</t>
  </si>
  <si>
    <t>DEVENGADOS</t>
  </si>
  <si>
    <t>A</t>
  </si>
  <si>
    <t>B</t>
  </si>
  <si>
    <t>C</t>
  </si>
  <si>
    <t>D</t>
  </si>
  <si>
    <t>E</t>
  </si>
  <si>
    <t>F</t>
  </si>
  <si>
    <t>G</t>
  </si>
  <si>
    <t>100</t>
  </si>
  <si>
    <t>101</t>
  </si>
  <si>
    <t xml:space="preserve">    1.   MATRIZ</t>
  </si>
  <si>
    <t>102</t>
  </si>
  <si>
    <t xml:space="preserve">    2.   FILIALES</t>
  </si>
  <si>
    <t>103</t>
  </si>
  <si>
    <t xml:space="preserve">    3.   PROVEEDORES</t>
  </si>
  <si>
    <t>104</t>
  </si>
  <si>
    <t xml:space="preserve">    4.   BANCA COMERCIAL EXTRANJERA </t>
  </si>
  <si>
    <t>105</t>
  </si>
  <si>
    <t>106</t>
  </si>
  <si>
    <t xml:space="preserve">    6.   RESTO 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</si>
  <si>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</si>
  <si>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</si>
  <si>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</si>
  <si>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</si>
  <si>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</si>
  <si>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</si>
  <si>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</si>
  <si>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</si>
  <si>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</si>
  <si>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 xml:space="preserve">   1.   DE LARGO PLAZO  (Plazo original mayor a un año)</t>
  </si>
  <si>
    <t>122</t>
  </si>
  <si>
    <t xml:space="preserve">   2.   DE CORTO PLAZO (Plazo original menor o igual a un año)</t>
  </si>
  <si>
    <t>130</t>
  </si>
  <si>
    <t>140</t>
  </si>
  <si>
    <t>150</t>
  </si>
  <si>
    <t>VI. TOTAL PASIVOS CON EL EXTERIOR (I+II+III+IV+V)</t>
  </si>
  <si>
    <t>DEUDA DE LARGO PLAZO</t>
  </si>
  <si>
    <t>DEUDA DE CORTO PLAZO</t>
  </si>
  <si>
    <t>DEUDA POR BONOS</t>
  </si>
  <si>
    <t>151</t>
  </si>
  <si>
    <t>CRONOGRAMA PARCIAL DE PAGOS FUTUROS DEL PRINCIPAL (Flujos) 1/</t>
  </si>
  <si>
    <t>M10</t>
  </si>
  <si>
    <t>I. DEUDA EXTERNA POR PRÉSTAMOS DE LARGO PLAZO</t>
  </si>
  <si>
    <t>M11</t>
  </si>
  <si>
    <t>1. CON MATRIZ O FILIALES</t>
  </si>
  <si>
    <t>M19</t>
  </si>
  <si>
    <t>M20</t>
  </si>
  <si>
    <t>2. RESTO (Proveedores, banca comercial extranjera, organismos financieros multilaterales, etc.)</t>
  </si>
  <si>
    <t>SALDO ACTUAL</t>
  </si>
  <si>
    <t>SALDO ANTERIOR</t>
  </si>
  <si>
    <t>Numero</t>
  </si>
  <si>
    <t>Descripcion</t>
  </si>
  <si>
    <t>Numero Generado</t>
  </si>
  <si>
    <t>(NINGUNO)</t>
  </si>
  <si>
    <t xml:space="preserve">MILES DE DOLARES </t>
  </si>
  <si>
    <t>MILES DE NUEVOS SOLES</t>
  </si>
  <si>
    <t>MILES DE DOLARES</t>
  </si>
  <si>
    <t xml:space="preserve">IV. DEPÓSITOS DE NO RESIDENTES, EN M/N O M/E (sólo para entidades financieras locales) </t>
  </si>
  <si>
    <t>V. OPERACIONES DE ARRENDAMIENTO FINANCIERO CON EL EXTERIOR</t>
  </si>
  <si>
    <t>II. DEUDA EXTERNA POR BONOS, NOTAS DE CRÉDITO Y SIMILARES, DE LARGO PLAZO</t>
  </si>
  <si>
    <t>C. PATRIMONIO, ESTRUCTURA ACCIONARIA Y FLUJOS DE CAPITAL</t>
  </si>
  <si>
    <t>Llenar esta sección sólo si la empresa tiene participación extranjera en su capital en cualquier período.</t>
  </si>
  <si>
    <t xml:space="preserve">   1.  INVERSIONISTAS NO RESIDENTES ( 1.1 + 1.2)</t>
  </si>
  <si>
    <t xml:space="preserve">                 1.1  INVERSIONISTAS DIRECTOS </t>
  </si>
  <si>
    <t xml:space="preserve">                 1.2  RESTO   </t>
  </si>
  <si>
    <t xml:space="preserve">   2.  INVERSIONISTAS RESIDENTES</t>
  </si>
  <si>
    <t>FLUJOS DEL CAPITAL Y AJUSTES 1/</t>
  </si>
  <si>
    <t xml:space="preserve">   1.  POR FUSIÓN O  ESCISIÓN ( +,-)</t>
  </si>
  <si>
    <t xml:space="preserve">   2.  RESTO  ( R.E.I., etc.) ( +,-)</t>
  </si>
  <si>
    <t xml:space="preserve">1/ El reporte debe incluir, además de los recursos nuevos o retiros de capital, cualquier recomposición entre el sector residente y el no residente, aunque </t>
  </si>
  <si>
    <t xml:space="preserve">    ello no signifique el incremento del capital de la empresa. </t>
  </si>
  <si>
    <t xml:space="preserve">    La recomposición debe registrarse con signo positivo en el sector que recibe acciones y, con signo negativo, en el sector que transfiere acciones.</t>
  </si>
  <si>
    <t xml:space="preserve">    En la recomposición, la suma de ambos sectores es cero, excepto si hay alguna transacción adicional que inyecte o retire recursos netos a la empresa.</t>
  </si>
  <si>
    <t>PORCENTAJE DE PARTICIPACIÓN ACCIONARIA (use dos decimales)</t>
  </si>
  <si>
    <t xml:space="preserve"> (ene - dic)</t>
  </si>
  <si>
    <t>1.1  INVERSIONISTAS DIRECTOS</t>
  </si>
  <si>
    <t xml:space="preserve">1.2  RESTO </t>
  </si>
  <si>
    <t>D. UTILIDADES O PÉRDIDAS DE LA EMPRESA</t>
  </si>
  <si>
    <t xml:space="preserve">II. PAGO TOTAL EN EFECTIVO DE UTILIDADES Y DIVIDENDOS A ACCIONISTAS 2/  </t>
  </si>
  <si>
    <t>III. DECLARACIÓN DE DIVIDENDOS POR LA EMPRESA 3/</t>
  </si>
  <si>
    <t>TIPO DE CAMBIO ESTADISTICO: NUEVOS SOLES POR DÓLAR U.S.</t>
  </si>
  <si>
    <t xml:space="preserve">  1. TIPO DE CAMBIO PARA SALDOS  ( DE FINES DE CADA PERIODO)</t>
  </si>
  <si>
    <t xml:space="preserve">  2. TIPO DE  CAMBIO PARA FLUJOS ( PROMEDIO DE CADA PERIODO)</t>
  </si>
  <si>
    <t xml:space="preserve">   1.  UTILIDADES / PÉRDIDAS COMO RESULTADO CORRIENTE DE 
        OPERACIONES, DESPUÉS DE IMPUESTOS</t>
  </si>
  <si>
    <t xml:space="preserve">   2.  UTILIDADES / PÉRDIDAS EXTRAORDINARIAS, DESPUÉS DE
        IMPUESTOS  </t>
  </si>
  <si>
    <t>COBRADOS</t>
  </si>
  <si>
    <t xml:space="preserve">   1.   MATRIZ</t>
  </si>
  <si>
    <t xml:space="preserve">   2.   FILIALES</t>
  </si>
  <si>
    <t xml:space="preserve">   3.   CLIENTES </t>
  </si>
  <si>
    <t xml:space="preserve">   4.   RESTO</t>
  </si>
  <si>
    <t xml:space="preserve">   3.   CLIENTES  </t>
  </si>
  <si>
    <t xml:space="preserve">  1.   EN EL EXTERIOR</t>
  </si>
  <si>
    <t>/////////////////</t>
  </si>
  <si>
    <t>1/ Incluye, entre otras, las adquisiciones en el mercado local de bonos en M/N o M/E, pero emitidos por un no residente (organismos internacionales como IFC, CAF, p.ej.)</t>
  </si>
  <si>
    <t>Llenar sólo si la empresa tiene participación en empresas extranjeras.</t>
  </si>
  <si>
    <t>AUMENTO (+) DISMINUCIÓN (-)</t>
  </si>
  <si>
    <t>OTRAS VARIACIONES          (+,-)</t>
  </si>
  <si>
    <t>Utilidades(+,-) ctes. del período</t>
  </si>
  <si>
    <t>Utilidades cobradas en el período</t>
  </si>
  <si>
    <t>I. PARTICIPACIÓN TOTAL EN EMPRESAS DEL EXTERIOR ( 1+2)</t>
  </si>
  <si>
    <t xml:space="preserve"> 1.  COMO INVERSIONISTAS DIRECTOS</t>
  </si>
  <si>
    <t xml:space="preserve"> 2.  RESTO </t>
  </si>
  <si>
    <t>I. CUENTAS POR COBRAR DE LARGO PLAZO
   CON PLAZO ORIGINAL MAYOR A UN AÑO (1+2+3+4)</t>
  </si>
  <si>
    <t>II. CUENTAS POR COBRAR DE CORTO PLAZO 
    CON PLAZO ORIGINAL IGUAL/MENOR A UN AÑO (1+2+3+4)</t>
  </si>
  <si>
    <t>III. CUENTAS POR COBRAR: BONOS, NOTAS DE 
    CRÉDITO Y SIMILARES EMITIDOS POR NO RESIDENTES 1/ ( 1+2)</t>
  </si>
  <si>
    <t xml:space="preserve">IV. DEPOSITOS EN MONEDA EXTRANJERA (1+2)  </t>
  </si>
  <si>
    <t xml:space="preserve">  1. DE LARGO PLAZO (Plazo original mayor a un año)</t>
  </si>
  <si>
    <r>
      <t>Mercancías (</t>
    </r>
    <r>
      <rPr>
        <sz val="12"/>
        <color indexed="53"/>
        <rFont val="Arial Narrow"/>
        <family val="2"/>
      </rPr>
      <t>carga</t>
    </r>
    <r>
      <rPr>
        <sz val="12"/>
        <color indexed="12"/>
        <rFont val="Arial Narrow"/>
        <family val="2"/>
      </rPr>
      <t>)</t>
    </r>
  </si>
  <si>
    <t>Alquiler de equipo de transporte maritimo tripulado</t>
  </si>
  <si>
    <t>encuesta.anual@bcrp.gob.pe</t>
  </si>
  <si>
    <t>Vea sustento legal
 ('click' aquí)</t>
  </si>
  <si>
    <t>Fecha de respuesta de la encuesta</t>
  </si>
  <si>
    <t>CONTACTO PARA 
ATENCION DE CONSULTAS</t>
  </si>
  <si>
    <r>
      <t xml:space="preserve">INDICE DE CONTENIDO 
</t>
    </r>
    <r>
      <rPr>
        <sz val="18"/>
        <color indexed="17"/>
        <rFont val="Arial Narrow"/>
        <family val="2"/>
      </rPr>
      <t xml:space="preserve">(haga 'click' en </t>
    </r>
    <r>
      <rPr>
        <u val="single"/>
        <sz val="18"/>
        <color indexed="17"/>
        <rFont val="Arial Narrow"/>
        <family val="2"/>
      </rPr>
      <t>Ver</t>
    </r>
    <r>
      <rPr>
        <sz val="18"/>
        <color indexed="17"/>
        <rFont val="Arial Narrow"/>
        <family val="2"/>
      </rPr>
      <t xml:space="preserve"> para ir a cada página)</t>
    </r>
  </si>
  <si>
    <t>G. ACCIONES Y CAPITAL EN EMPRESAS DEL EXTERIOR</t>
  </si>
  <si>
    <t>C. PATRIMONIO, ESTRUCTURA Y FLUJOS DE CAPITAL</t>
  </si>
  <si>
    <t>I. CONSISTENCIA DE LA VARAICÓN DEL PATRIMONIO</t>
  </si>
  <si>
    <t>Formato RUC: búsqueda de cadena texto</t>
  </si>
  <si>
    <t>Actualización de periodos</t>
  </si>
  <si>
    <t>Alquiler de equipo de transporte aereo tripulado</t>
  </si>
  <si>
    <t>Alquiler de equipo de transporte terrestre tripulado</t>
  </si>
  <si>
    <t>Alquiler de equipo de otros transportes tripulado</t>
  </si>
  <si>
    <r>
      <t xml:space="preserve">Viajes </t>
    </r>
    <r>
      <rPr>
        <sz val="12"/>
        <rFont val="Arial Narrow"/>
        <family val="2"/>
      </rPr>
      <t>(</t>
    </r>
    <r>
      <rPr>
        <sz val="12"/>
        <color indexed="53"/>
        <rFont val="Arial Narrow"/>
        <family val="2"/>
      </rPr>
      <t>viáticos -excluir gastos en transporte internacional-</t>
    </r>
    <r>
      <rPr>
        <sz val="12"/>
        <color indexed="12"/>
        <rFont val="Arial Narrow"/>
        <family val="2"/>
      </rPr>
      <t>)</t>
    </r>
  </si>
  <si>
    <t>2.1 Viajes de Negocio</t>
  </si>
  <si>
    <r>
      <t>Servicio de satélite (</t>
    </r>
    <r>
      <rPr>
        <sz val="12"/>
        <color indexed="53"/>
        <rFont val="Arial Narrow"/>
        <family val="2"/>
      </rPr>
      <t>uso de satélite, cable submarino, etc.</t>
    </r>
    <r>
      <rPr>
        <sz val="12"/>
        <color indexed="12"/>
        <rFont val="Arial Narrow"/>
        <family val="2"/>
      </rPr>
      <t>)</t>
    </r>
  </si>
  <si>
    <t>5.5 Servicios auxiliares</t>
  </si>
  <si>
    <r>
      <t xml:space="preserve">Servicios Financieros </t>
    </r>
    <r>
      <rPr>
        <sz val="12"/>
        <color indexed="12"/>
        <rFont val="Arial Narrow"/>
        <family val="2"/>
      </rPr>
      <t>(</t>
    </r>
    <r>
      <rPr>
        <sz val="12"/>
        <color indexed="53"/>
        <rFont val="Arial Narrow"/>
        <family val="2"/>
      </rPr>
      <t>comisiones de intermediación financiera -excluir intereses-</t>
    </r>
    <r>
      <rPr>
        <sz val="12"/>
        <color indexed="12"/>
        <rFont val="Arial Narrow"/>
        <family val="2"/>
      </rPr>
      <t>)</t>
    </r>
  </si>
  <si>
    <r>
      <t>9.1.1 Servicios de compraventa (</t>
    </r>
    <r>
      <rPr>
        <sz val="12"/>
        <color indexed="53"/>
        <rFont val="Arial Narrow"/>
        <family val="2"/>
      </rPr>
      <t>la compra y la reventa se realizan con no residentes</t>
    </r>
    <r>
      <rPr>
        <sz val="12"/>
        <color indexed="12"/>
        <rFont val="Arial Narrow"/>
        <family val="2"/>
      </rPr>
      <t>)</t>
    </r>
  </si>
  <si>
    <r>
      <t xml:space="preserve">NOTA IMPORTANTE: </t>
    </r>
    <r>
      <rPr>
        <sz val="14"/>
        <rFont val="Arial"/>
        <family val="2"/>
      </rPr>
      <t>En el Estado de Cambios en el Patrimonio no se requiere de reexpresar los saldos.</t>
    </r>
  </si>
  <si>
    <r>
      <t xml:space="preserve">10.2.3 </t>
    </r>
    <r>
      <rPr>
        <sz val="12"/>
        <color indexed="53"/>
        <rFont val="Arial Narrow"/>
        <family val="2"/>
      </rPr>
      <t xml:space="preserve">Resto </t>
    </r>
    <r>
      <rPr>
        <sz val="12"/>
        <color indexed="12"/>
        <rFont val="Arial Narrow"/>
        <family val="2"/>
      </rPr>
      <t>de otros servicios personales, culturales y recreativos</t>
    </r>
  </si>
  <si>
    <t xml:space="preserve">  2. DE CORTO  PLAZO (Plazo original menor o igual a un año)</t>
  </si>
  <si>
    <t xml:space="preserve">  2.   EN EL PAÍS</t>
  </si>
  <si>
    <t>V. TOTAL ACTIVOS SOBRE EL EXTERIOR  ( I + II + III + IV )</t>
  </si>
  <si>
    <t xml:space="preserve">                   ACCIONES Y OTRAS PARTICIPACIONES DE CAPITAL (VALOR CONTABLE), SUS FUENTES DE VARIACIÓN Y RENTA</t>
  </si>
  <si>
    <t>(A + B + C)</t>
  </si>
  <si>
    <t>DIAGRAMA: RELACIÓN DE LA EMPRESA ENCUESTADA CON OTRAS EMPRESAS RESIDENTES</t>
  </si>
  <si>
    <t>RAZÓN SOCIAL</t>
  </si>
  <si>
    <t>TELÉFONO</t>
  </si>
  <si>
    <t>Codigo</t>
  </si>
  <si>
    <t>DESCRIPTOR</t>
  </si>
  <si>
    <t>AD</t>
  </si>
  <si>
    <t>ANDORRA</t>
  </si>
  <si>
    <t>AE</t>
  </si>
  <si>
    <t>EMIRATOS ARABES UNIDOS</t>
  </si>
  <si>
    <t>AF</t>
  </si>
  <si>
    <t>AFGHANISTAN</t>
  </si>
  <si>
    <t>AG</t>
  </si>
  <si>
    <t>ANTIGUA Y BARBUDA</t>
  </si>
  <si>
    <t>AI</t>
  </si>
  <si>
    <t>ANGUILLA</t>
  </si>
  <si>
    <t>AL</t>
  </si>
  <si>
    <t>ALBANIA</t>
  </si>
  <si>
    <t>AM</t>
  </si>
  <si>
    <t>ARMENIA</t>
  </si>
  <si>
    <t>AN</t>
  </si>
  <si>
    <t>ANTILLAS HOLANDESAS</t>
  </si>
  <si>
    <t>AO</t>
  </si>
  <si>
    <t>ANGOLA</t>
  </si>
  <si>
    <t>AQ</t>
  </si>
  <si>
    <t>ANTARCTICA</t>
  </si>
  <si>
    <t>AR</t>
  </si>
  <si>
    <t>ARGENTINA</t>
  </si>
  <si>
    <t>AS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</si>
  <si>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</si>
  <si>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</si>
  <si>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</si>
  <si>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</si>
  <si>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</si>
  <si>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</si>
  <si>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</si>
  <si>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</si>
  <si>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</si>
  <si>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 Y HERZEGOVINA</t>
  </si>
  <si>
    <t>BB</t>
  </si>
  <si>
    <t>BARBADOS</t>
  </si>
  <si>
    <t>BD</t>
  </si>
  <si>
    <t>BANGLADESH</t>
  </si>
  <si>
    <t>BE</t>
  </si>
  <si>
    <t>BELGICA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</si>
  <si>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</si>
  <si>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</si>
  <si>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</si>
  <si>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</si>
  <si>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</si>
  <si>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</si>
  <si>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</si>
  <si>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</si>
  <si>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</si>
  <si>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</si>
  <si>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</si>
  <si>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</si>
  <si>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</si>
  <si>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DARUSSALAM</t>
  </si>
  <si>
    <t>BO</t>
  </si>
  <si>
    <t>BOLIVIA</t>
  </si>
  <si>
    <t>BR</t>
  </si>
  <si>
    <t>BRASIL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</si>
  <si>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</si>
  <si>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</si>
  <si>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</si>
  <si>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</si>
  <si>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</si>
  <si>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</si>
  <si>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</si>
  <si>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</si>
  <si>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</si>
  <si>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</si>
  <si>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</si>
  <si>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</si>
  <si>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</si>
  <si>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</si>
  <si>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</si>
  <si>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ISLAS COCOS (KEELING)</t>
  </si>
  <si>
    <t>CF</t>
  </si>
  <si>
    <t>REPUBLICA CENTRAL DEL AFRICA</t>
  </si>
  <si>
    <t>CG</t>
  </si>
  <si>
    <t>CONGO</t>
  </si>
  <si>
    <t>CH</t>
  </si>
  <si>
    <t>SUIZA</t>
  </si>
  <si>
    <t>CI</t>
  </si>
  <si>
    <t>COTE D'IVOIRE</t>
  </si>
  <si>
    <t>CK</t>
  </si>
  <si>
    <t>ISLAS COOK</t>
  </si>
  <si>
    <t>CL</t>
  </si>
  <si>
    <t>CHILE</t>
  </si>
  <si>
    <t>CM</t>
  </si>
  <si>
    <t>CAMERUN</t>
  </si>
  <si>
    <t>CN</t>
  </si>
  <si>
    <t>DESCOMPOSICION DEL RUC EN SUS DIGITOS</t>
  </si>
  <si>
    <t>FACTORES DE MULTIPLICACION</t>
  </si>
  <si>
    <t>DIGITOS x FACTORES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</si>
  <si>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</si>
  <si>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</si>
  <si>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</si>
  <si>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</si>
  <si>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</si>
  <si>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</si>
  <si>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</si>
  <si>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</si>
  <si>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</si>
  <si>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</si>
  <si>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SUMA</t>
  </si>
  <si>
    <t>RESIDUO</t>
  </si>
  <si>
    <t>PRUEBA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</si>
  <si>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</si>
  <si>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</si>
  <si>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</si>
  <si>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</si>
  <si>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</si>
  <si>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</si>
  <si>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</si>
  <si>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</si>
  <si>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</si>
  <si>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CX</t>
  </si>
  <si>
    <t>ISLAS CHRISTMAS</t>
  </si>
  <si>
    <t>CY</t>
  </si>
  <si>
    <t>CHIPRE</t>
  </si>
  <si>
    <t>CZ</t>
  </si>
  <si>
    <t>REPUBLICA CHECA</t>
  </si>
  <si>
    <t>DE</t>
  </si>
  <si>
    <t>ALEMANIA</t>
  </si>
  <si>
    <t>DJ</t>
  </si>
  <si>
    <t>DJIBOUTI</t>
  </si>
  <si>
    <t>DK</t>
  </si>
  <si>
    <t>DINAMARCA</t>
  </si>
  <si>
    <t>DM</t>
  </si>
  <si>
    <t>DOMINICA</t>
  </si>
  <si>
    <t>DO</t>
  </si>
  <si>
    <t>REPUBLICA DOMINICANA</t>
  </si>
  <si>
    <t>DZ</t>
  </si>
  <si>
    <t>ARGELIA</t>
  </si>
  <si>
    <t>EC</t>
  </si>
  <si>
    <t>ECUADOR</t>
  </si>
  <si>
    <t>EE</t>
  </si>
  <si>
    <t>ESTONIA</t>
  </si>
  <si>
    <t>EG</t>
  </si>
  <si>
    <t>EGIPTO</t>
  </si>
  <si>
    <t>EH</t>
  </si>
  <si>
    <t>SAHARA DEL OESTE</t>
  </si>
  <si>
    <t>ER</t>
  </si>
  <si>
    <t>ERITREA</t>
  </si>
  <si>
    <t>ES</t>
  </si>
  <si>
    <t>ESPAÑA</t>
  </si>
  <si>
    <t>ET</t>
  </si>
  <si>
    <t>ETHIOPIA</t>
  </si>
  <si>
    <t>FI</t>
  </si>
  <si>
    <t>FINLANDIA</t>
  </si>
  <si>
    <t>FJ</t>
  </si>
  <si>
    <t>FIJI</t>
  </si>
  <si>
    <t>FK</t>
  </si>
  <si>
    <t>ISLAS FALKLAND (MALVINAS)</t>
  </si>
  <si>
    <t>FM</t>
  </si>
  <si>
    <t>MICRONESIA</t>
  </si>
  <si>
    <t>FO</t>
  </si>
  <si>
    <t>ISLAS FAROE</t>
  </si>
  <si>
    <t>FR</t>
  </si>
  <si>
    <t>FRANCIA</t>
  </si>
  <si>
    <t>GA</t>
  </si>
  <si>
    <t>GABON</t>
  </si>
  <si>
    <t>GB</t>
  </si>
  <si>
    <t>REINO UNIDO</t>
  </si>
  <si>
    <t>GD</t>
  </si>
  <si>
    <t>GRANADA</t>
  </si>
  <si>
    <t>GE</t>
  </si>
  <si>
    <t>GEORGIA</t>
  </si>
  <si>
    <t>GF</t>
  </si>
  <si>
    <t>FRENCH GUIANA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</si>
  <si>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</si>
  <si>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</si>
  <si>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</si>
  <si>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</si>
  <si>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</si>
  <si>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</si>
  <si>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</si>
  <si>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</si>
  <si>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</si>
  <si>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</si>
  <si>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</si>
  <si>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</si>
  <si>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</si>
  <si>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GUINEA ECUATORIAL</t>
  </si>
  <si>
    <t>GR</t>
  </si>
  <si>
    <t>GRECIA</t>
  </si>
  <si>
    <t>GS</t>
  </si>
  <si>
    <t>GEORGIA DEL SUR E ISLAS SANDWICH DEL SUR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</si>
  <si>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</si>
  <si>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</si>
  <si>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</si>
  <si>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</si>
  <si>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</si>
  <si>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</si>
  <si>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</si>
  <si>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</si>
  <si>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</si>
  <si>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</si>
  <si>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</si>
  <si>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ISLAS HEARD Y MC DONALD</t>
  </si>
  <si>
    <t>HN</t>
  </si>
  <si>
    <t>HONDURAS</t>
  </si>
  <si>
    <t>HR</t>
  </si>
  <si>
    <t>CROACIA</t>
  </si>
  <si>
    <t>HT</t>
  </si>
  <si>
    <t>HAITI</t>
  </si>
  <si>
    <t>HU</t>
  </si>
  <si>
    <t>HUNGRIA</t>
  </si>
  <si>
    <t>ID</t>
  </si>
  <si>
    <t>INDONESIA</t>
  </si>
  <si>
    <t>IE</t>
  </si>
  <si>
    <t>IRLANDA</t>
  </si>
  <si>
    <t>IL</t>
  </si>
  <si>
    <t>ISRAEL</t>
  </si>
  <si>
    <t>IN</t>
  </si>
  <si>
    <t>INDIA</t>
  </si>
  <si>
    <t>IO</t>
  </si>
  <si>
    <t>TERRITORIO OCEANICO BRITANICO</t>
  </si>
  <si>
    <t>IQ</t>
  </si>
  <si>
    <t>IRAK</t>
  </si>
  <si>
    <t>IR</t>
  </si>
  <si>
    <t>IRAN (ISLAMIC REPUBLIC OF)</t>
  </si>
  <si>
    <t>IS</t>
  </si>
  <si>
    <t>ICELAND</t>
  </si>
  <si>
    <t>IT</t>
  </si>
  <si>
    <t>ITALIA</t>
  </si>
  <si>
    <t>JM</t>
  </si>
  <si>
    <t>JAMAICA</t>
  </si>
  <si>
    <t>JO</t>
  </si>
  <si>
    <t>JORDAN</t>
  </si>
  <si>
    <t>JP</t>
  </si>
  <si>
    <t>JAPON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</si>
  <si>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</si>
  <si>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</si>
  <si>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</si>
  <si>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</si>
  <si>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</si>
  <si>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</si>
  <si>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</si>
  <si>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</si>
  <si>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</si>
  <si>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</si>
  <si>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</si>
  <si>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</si>
  <si>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</si>
  <si>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REPUBLICA DEMOCRATICA DE</t>
  </si>
  <si>
    <t>KR</t>
  </si>
  <si>
    <t>KOREA, REPUBLICA DE</t>
  </si>
  <si>
    <t>KW</t>
  </si>
  <si>
    <t>KUWAIT</t>
  </si>
  <si>
    <t>KY</t>
  </si>
  <si>
    <t>ISLAS CAYMAN</t>
  </si>
  <si>
    <t>KZ</t>
  </si>
  <si>
    <t>KAZAKHSTAN</t>
  </si>
  <si>
    <t>LA</t>
  </si>
  <si>
    <t>REPUBLICA DEMOCRATICA DE LAO</t>
  </si>
  <si>
    <t>LB</t>
  </si>
  <si>
    <t>LIBANO</t>
  </si>
  <si>
    <t>LC</t>
  </si>
  <si>
    <t>SANTA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</si>
  <si>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</si>
  <si>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</si>
  <si>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</si>
  <si>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</si>
  <si>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</si>
  <si>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</si>
  <si>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</si>
  <si>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</si>
  <si>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</si>
  <si>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</si>
  <si>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</si>
  <si>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</si>
  <si>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</si>
  <si>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</si>
  <si>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</si>
  <si>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</si>
  <si>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</si>
  <si>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MARRUECOS</t>
  </si>
  <si>
    <t>MC</t>
  </si>
  <si>
    <t>MONACO</t>
  </si>
  <si>
    <t>MD</t>
  </si>
  <si>
    <t>MOLDOVA</t>
  </si>
  <si>
    <t>MG</t>
  </si>
  <si>
    <t>MADAGASCAR</t>
  </si>
  <si>
    <t>MH</t>
  </si>
  <si>
    <t>ISLAS MARSHALL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</si>
  <si>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</si>
  <si>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</si>
  <si>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</si>
  <si>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</si>
  <si>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</si>
  <si>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</si>
  <si>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</si>
  <si>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</si>
  <si>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</si>
  <si>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</si>
  <si>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</si>
  <si>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ISLAS DE MARIANA DEL NORTE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</si>
  <si>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</si>
  <si>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</si>
  <si>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</si>
  <si>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</si>
  <si>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</si>
  <si>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</si>
  <si>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</si>
  <si>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</si>
  <si>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</si>
  <si>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</si>
  <si>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</si>
  <si>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</si>
  <si>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</si>
  <si>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</si>
  <si>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</si>
  <si>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</si>
  <si>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</si>
  <si>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</si>
  <si>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</si>
  <si>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</si>
  <si>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</si>
  <si>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</si>
  <si>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</si>
  <si>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NUEVA CALEDONIA</t>
  </si>
  <si>
    <t>NE</t>
  </si>
  <si>
    <t>NIGER</t>
  </si>
  <si>
    <t>NF</t>
  </si>
  <si>
    <t>NG</t>
  </si>
  <si>
    <t>NIGERIA</t>
  </si>
  <si>
    <t>NI</t>
  </si>
  <si>
    <t>NICARAGUA</t>
  </si>
  <si>
    <t>NL</t>
  </si>
  <si>
    <t>HOLANDA</t>
  </si>
  <si>
    <t>NORUEGA</t>
  </si>
  <si>
    <t>NP</t>
  </si>
  <si>
    <t>NEPAL</t>
  </si>
  <si>
    <t>NR</t>
  </si>
  <si>
    <t>NAURU</t>
  </si>
  <si>
    <t>NT</t>
  </si>
  <si>
    <t>ZONA NEUTRAL</t>
  </si>
  <si>
    <t>NU</t>
  </si>
  <si>
    <t>NIUE</t>
  </si>
  <si>
    <t>NZ</t>
  </si>
  <si>
    <t>NUEVA ZELANDA</t>
  </si>
  <si>
    <t>OM</t>
  </si>
  <si>
    <t>OMAN</t>
  </si>
  <si>
    <t>PA</t>
  </si>
  <si>
    <t>PANAMA</t>
  </si>
  <si>
    <t>PE</t>
  </si>
  <si>
    <t>PERU</t>
  </si>
  <si>
    <t>PF</t>
  </si>
  <si>
    <t>POLINECIA FRANCESAS</t>
  </si>
  <si>
    <t>PG</t>
  </si>
  <si>
    <t>PAPUA NUEVA GUINEA</t>
  </si>
  <si>
    <t>PH</t>
  </si>
  <si>
    <t>FILIPINAS</t>
  </si>
  <si>
    <t>PK</t>
  </si>
  <si>
    <t>PAKISTAN</t>
  </si>
  <si>
    <t>PL</t>
  </si>
  <si>
    <t>POLONIA</t>
  </si>
  <si>
    <t>PM</t>
  </si>
  <si>
    <t>SAN PEDRO Y MIQUELON</t>
  </si>
  <si>
    <t>PN</t>
  </si>
  <si>
    <t>PITCAIRN</t>
  </si>
  <si>
    <t>PR</t>
  </si>
  <si>
    <t>PUERTO RICO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</si>
  <si>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</si>
  <si>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</si>
  <si>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</si>
  <si>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</si>
  <si>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</si>
  <si>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</si>
  <si>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</si>
  <si>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</si>
  <si>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</si>
  <si>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</si>
  <si>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</si>
  <si>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RUMANIA</t>
  </si>
  <si>
    <t>RU</t>
  </si>
  <si>
    <t>RUSIA</t>
  </si>
  <si>
    <t>RW</t>
  </si>
  <si>
    <t>RUANDA</t>
  </si>
  <si>
    <t>SA</t>
  </si>
  <si>
    <t>ARABIA SAUDI</t>
  </si>
  <si>
    <t>SB</t>
  </si>
  <si>
    <t>ISLAS SOLOMON</t>
  </si>
  <si>
    <t>SC</t>
  </si>
  <si>
    <t>SEYCHELLES</t>
  </si>
  <si>
    <t>SD</t>
  </si>
  <si>
    <t>SUDAN</t>
  </si>
  <si>
    <t>SE</t>
  </si>
  <si>
    <t>SUECIA</t>
  </si>
  <si>
    <t>SG</t>
  </si>
  <si>
    <t>SINGAPORE</t>
  </si>
  <si>
    <t>SH</t>
  </si>
  <si>
    <t>SANTA HELENA</t>
  </si>
  <si>
    <t>SI</t>
  </si>
  <si>
    <t>ESLOVENIA</t>
  </si>
  <si>
    <t>SJ</t>
  </si>
  <si>
    <t>ISLAS SVALBARD Y JAN MAYEN</t>
  </si>
  <si>
    <t>SK</t>
  </si>
  <si>
    <t>ESLOVAQUIA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</si>
  <si>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</si>
  <si>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</si>
  <si>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</si>
  <si>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</si>
  <si>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</si>
  <si>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</si>
  <si>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</si>
  <si>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</si>
  <si>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</si>
  <si>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</t>
  </si>
  <si>
    <t>ST</t>
  </si>
  <si>
    <t>SAO TOME AND PRINCIPE</t>
  </si>
  <si>
    <t>SV</t>
  </si>
  <si>
    <t>EL SALVADOR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</si>
  <si>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</si>
  <si>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</si>
  <si>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</si>
  <si>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</si>
  <si>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</si>
  <si>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</si>
  <si>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</si>
  <si>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</si>
  <si>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</si>
  <si>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TERRITORIOS FRANCESES DEL SUR</t>
  </si>
  <si>
    <t>TG</t>
  </si>
  <si>
    <t>TOGO</t>
  </si>
  <si>
    <t>TH</t>
  </si>
  <si>
    <t>TAHILANDIA</t>
  </si>
  <si>
    <t>TJ</t>
  </si>
  <si>
    <t>TAJIKISTAN</t>
  </si>
  <si>
    <t>TK</t>
  </si>
  <si>
    <t>TOKELAU</t>
  </si>
  <si>
    <t>TM</t>
  </si>
  <si>
    <t>TURKMENISTAN</t>
  </si>
  <si>
    <t>TN</t>
  </si>
  <si>
    <t>TUNISIA</t>
  </si>
  <si>
    <t>TO</t>
  </si>
  <si>
    <t>TONGA</t>
  </si>
  <si>
    <t>TP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</si>
  <si>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</si>
  <si>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</si>
  <si>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</si>
  <si>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</si>
  <si>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</si>
  <si>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</si>
  <si>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</si>
  <si>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</si>
  <si>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</si>
  <si>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</si>
  <si>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</si>
  <si>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</si>
  <si>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UCRANIA</t>
  </si>
  <si>
    <t>UG</t>
  </si>
  <si>
    <t>UGANDA</t>
  </si>
  <si>
    <t>UM</t>
  </si>
  <si>
    <t>ISLAS MENORES DE LOS ESTADOS UNIDOS DE NORTEAMERICA</t>
  </si>
  <si>
    <t>US</t>
  </si>
  <si>
    <t>ESTADOS UNIDOS DE NORTEAMERICA</t>
  </si>
  <si>
    <t>UY</t>
  </si>
  <si>
    <t>URUGUAY</t>
  </si>
  <si>
    <t>UZ</t>
  </si>
  <si>
    <t>UZBEKISTAN</t>
  </si>
  <si>
    <t>VA</t>
  </si>
  <si>
    <t>VATICANNO</t>
  </si>
  <si>
    <t>VC</t>
  </si>
  <si>
    <t>SAN VINCENTE Y GRANADINAS</t>
  </si>
  <si>
    <t>VE</t>
  </si>
  <si>
    <t>VENEZUELA</t>
  </si>
  <si>
    <t>VG</t>
  </si>
  <si>
    <t>ISLAS VIRGENES (BRITANICAS)</t>
  </si>
  <si>
    <t>VI</t>
  </si>
  <si>
    <t>ISLAS VIRGENES (E.U.A.)</t>
  </si>
  <si>
    <t>VN</t>
  </si>
  <si>
    <t>VIET NAM</t>
  </si>
  <si>
    <t>VU</t>
  </si>
  <si>
    <t>VANUATU</t>
  </si>
  <si>
    <t>WF</t>
  </si>
  <si>
    <t>ISLAS WALLIS Y FUTUNA</t>
  </si>
  <si>
    <t>WS</t>
  </si>
  <si>
    <t>SAMOA</t>
  </si>
  <si>
    <t>XZ</t>
  </si>
  <si>
    <t>ZONA INTERNACIONAL</t>
  </si>
  <si>
    <t>YE</t>
  </si>
  <si>
    <t>YEMEN</t>
  </si>
  <si>
    <t>YT</t>
  </si>
  <si>
    <t>MAYOTTE</t>
  </si>
  <si>
    <t>YU</t>
  </si>
  <si>
    <t>YUGOSLAVIA</t>
  </si>
  <si>
    <t>ZA</t>
  </si>
  <si>
    <t>SUDAFRICA</t>
  </si>
  <si>
    <t>ZM</t>
  </si>
  <si>
    <t>ZAMBIA</t>
  </si>
  <si>
    <t>ZR</t>
  </si>
  <si>
    <t>ZAIRE</t>
  </si>
  <si>
    <t>ZW</t>
  </si>
  <si>
    <t>ZIMBABWE</t>
  </si>
  <si>
    <t>1E</t>
  </si>
  <si>
    <t>NO DECLARADOS</t>
  </si>
  <si>
    <t>1F</t>
  </si>
  <si>
    <t>GAZA Y JERICO</t>
  </si>
  <si>
    <t>1G</t>
  </si>
  <si>
    <t>ESCOCIA</t>
  </si>
  <si>
    <t>1K</t>
  </si>
  <si>
    <t>COSTA DE MARFIL</t>
  </si>
  <si>
    <t>1L</t>
  </si>
  <si>
    <t>ZONA DEL CANAL DE PANAMA</t>
  </si>
  <si>
    <t>#</t>
  </si>
  <si>
    <t>SAMOA AMERICANA</t>
  </si>
  <si>
    <t>MATRIZ</t>
  </si>
  <si>
    <t>ISLAS NORFOLK</t>
  </si>
  <si>
    <t>FILIALES</t>
  </si>
  <si>
    <t>BANCA COMERCIAL EXTRANJERA</t>
  </si>
  <si>
    <t>ORGANISMOS INTERNACIONALES</t>
  </si>
  <si>
    <t>INGRESOS</t>
  </si>
  <si>
    <t>EGRESOS</t>
  </si>
  <si>
    <t>ENC</t>
  </si>
  <si>
    <t>PERIODO</t>
  </si>
  <si>
    <t>VERS</t>
  </si>
  <si>
    <t>COD</t>
  </si>
  <si>
    <t>RUC</t>
  </si>
  <si>
    <t>MONTO</t>
  </si>
  <si>
    <t>PAIS</t>
  </si>
  <si>
    <t>TIPO</t>
  </si>
  <si>
    <t>COLUMNA</t>
  </si>
  <si>
    <t>PIVOTE</t>
  </si>
  <si>
    <t>BC</t>
  </si>
  <si>
    <t>OI</t>
  </si>
  <si>
    <t>RESTO</t>
  </si>
  <si>
    <t>CAP</t>
  </si>
  <si>
    <t>(En Miles)</t>
  </si>
  <si>
    <t>SALDOS  DEL  PATRIMONIO (En Miles)</t>
  </si>
  <si>
    <t>ACUMULADO</t>
  </si>
  <si>
    <t>En Miles</t>
  </si>
  <si>
    <t>Servicios de Comunicaciones</t>
  </si>
  <si>
    <t>Servicios de Construcción</t>
  </si>
  <si>
    <t>Servicios de Seguros</t>
  </si>
  <si>
    <t>1</t>
  </si>
  <si>
    <t>2</t>
  </si>
  <si>
    <t>3</t>
  </si>
  <si>
    <t>4</t>
  </si>
  <si>
    <t>5</t>
  </si>
  <si>
    <t>1.1 Transporte marítimo</t>
  </si>
  <si>
    <t>Servicios de Mantenimiento y Reparaciones, n.i.o.p.</t>
  </si>
  <si>
    <t>12</t>
  </si>
  <si>
    <t>Si no fuera posible la selección de países, haga "click" aquí y siga las instrucciones que se indican.</t>
  </si>
  <si>
    <r>
      <t xml:space="preserve">I. PATRIMONIO TOTAL DE LA EMPRESA 
   </t>
    </r>
    <r>
      <rPr>
        <sz val="12"/>
        <rFont val="Arial Narrow"/>
        <family val="2"/>
      </rPr>
      <t>Saldos a valores históricos</t>
    </r>
    <r>
      <rPr>
        <b/>
        <sz val="12"/>
        <rFont val="Arial Narrow"/>
        <family val="2"/>
      </rPr>
      <t xml:space="preserve"> </t>
    </r>
  </si>
  <si>
    <r>
      <t xml:space="preserve">Sección A. 
DATOS GENERALES </t>
    </r>
    <r>
      <rPr>
        <b/>
        <sz val="20"/>
        <color indexed="17"/>
        <rFont val="Arial Narrow"/>
        <family val="2"/>
      </rPr>
      <t>(llene abajo, en el espacio en blanco)</t>
    </r>
  </si>
  <si>
    <t>A. DATOS GENERALES</t>
  </si>
  <si>
    <r>
      <t xml:space="preserve">II. ACCIONES COMUNES PAGADAS, CON DERECHO A VOTO: ESTRUCTURA
    </t>
    </r>
    <r>
      <rPr>
        <sz val="12"/>
        <rFont val="Arial Narrow"/>
        <family val="2"/>
      </rPr>
      <t>Porcentaje  (1+2)</t>
    </r>
  </si>
  <si>
    <t>Pasajeros</t>
  </si>
  <si>
    <t>Otros</t>
  </si>
  <si>
    <t>1.2 Transporte aéreo</t>
  </si>
  <si>
    <t>1.4 Transporte por tubería y transmisión de energía eléctrica</t>
  </si>
  <si>
    <t>A.1 SERVICIOS CON EL EXTERIOR</t>
  </si>
  <si>
    <t>3.2 Servicios de telecomunicaciones</t>
  </si>
  <si>
    <t>Servicio de televisión por cable</t>
  </si>
  <si>
    <t>Servicios empresariales por red</t>
  </si>
  <si>
    <t>Otros servicios en telecomunicaciones</t>
  </si>
  <si>
    <t>(En miles de US Dólares)</t>
  </si>
  <si>
    <t>Servicios de Informática e Información</t>
  </si>
  <si>
    <t>Regalías y Derechos de Licencia</t>
  </si>
  <si>
    <t>Otros Servicios Empresariales</t>
  </si>
  <si>
    <t>Servicios jurídicos</t>
  </si>
  <si>
    <t>Servicios de consultoría en administración y gestión de relaciones públicas</t>
  </si>
  <si>
    <t>Servicios Personales, Culturales y Recreativos</t>
  </si>
  <si>
    <t>Servicios del Gobierno, n.i.o.p.</t>
  </si>
  <si>
    <t>Embajadas y consulados</t>
  </si>
  <si>
    <t>Organismos y unidades militares</t>
  </si>
  <si>
    <t>A.2 SERVICIOS CON EL EXTERIOR</t>
  </si>
  <si>
    <t>6</t>
  </si>
  <si>
    <t>7</t>
  </si>
  <si>
    <t>8</t>
  </si>
  <si>
    <t>9</t>
  </si>
  <si>
    <t>10</t>
  </si>
  <si>
    <t>10.1 Servicios audiovisulaes y conexos</t>
  </si>
  <si>
    <t>10.2 Otros servicios personales, culturales y recreativos</t>
  </si>
  <si>
    <t>9.1 Servicios de compraventa y otros servicios relacionados con el comercio</t>
  </si>
  <si>
    <t>9.3 Servicios empresariales, profesionales y técnicos varios</t>
  </si>
  <si>
    <t>7.1 Servicios de Informática</t>
  </si>
  <si>
    <t>7.2 Servicios de Información</t>
  </si>
  <si>
    <t>9.3.1 Servicios juridicos, contables, de asesoramiento administrativo y de relaciones públicas</t>
  </si>
  <si>
    <t>9.3.2 Publicidad, investigación de mercados y encuestas de opinión pública</t>
  </si>
  <si>
    <t>9.3.3 Investigación y desarrollo</t>
  </si>
  <si>
    <t>9.3.4 Servicios arquitectonicos, de ingeneria y otros servicios técnicos</t>
  </si>
  <si>
    <t>Servicios mineros y petroleros</t>
  </si>
  <si>
    <t>TOTAL SERVICIOS (A.1 + A.2)</t>
  </si>
  <si>
    <r>
      <t xml:space="preserve">9.3.6 Servicios agrícolas, </t>
    </r>
    <r>
      <rPr>
        <sz val="12"/>
        <color indexed="53"/>
        <rFont val="Arial Narrow"/>
        <family val="2"/>
      </rPr>
      <t xml:space="preserve">pesqueros, </t>
    </r>
    <r>
      <rPr>
        <sz val="12"/>
        <rFont val="Arial Narrow"/>
        <family val="2"/>
      </rPr>
      <t xml:space="preserve">mineros, </t>
    </r>
    <r>
      <rPr>
        <sz val="12"/>
        <color indexed="53"/>
        <rFont val="Arial Narrow"/>
        <family val="2"/>
      </rPr>
      <t xml:space="preserve">petroleros </t>
    </r>
    <r>
      <rPr>
        <sz val="12"/>
        <rFont val="Arial Narrow"/>
        <family val="2"/>
      </rPr>
      <t>y de transformación en el lugar</t>
    </r>
  </si>
  <si>
    <t>Servicios agrícolas y pesqueros</t>
  </si>
  <si>
    <t>%</t>
  </si>
  <si>
    <t>(Por orden de importancia, en porcentaje, dos decimales)</t>
  </si>
  <si>
    <t>(En porcentaje, dos decimales)</t>
  </si>
  <si>
    <t>COMERCIO</t>
  </si>
  <si>
    <t>01000000</t>
  </si>
  <si>
    <t>01010000</t>
  </si>
  <si>
    <t>01010100</t>
  </si>
  <si>
    <t>01010200</t>
  </si>
  <si>
    <t>01010300</t>
  </si>
  <si>
    <t>01020000</t>
  </si>
  <si>
    <t>01020100</t>
  </si>
  <si>
    <t>01020200</t>
  </si>
  <si>
    <t>01020300</t>
  </si>
  <si>
    <t>01060000</t>
  </si>
  <si>
    <t>01060100</t>
  </si>
  <si>
    <t>01060200</t>
  </si>
  <si>
    <t>01060300</t>
  </si>
  <si>
    <t>01080000</t>
  </si>
  <si>
    <t>01030000</t>
  </si>
  <si>
    <t>01030100</t>
  </si>
  <si>
    <t>01030200</t>
  </si>
  <si>
    <t>01030300</t>
  </si>
  <si>
    <t>02000000</t>
  </si>
  <si>
    <t>02010000</t>
  </si>
  <si>
    <t>03000000</t>
  </si>
  <si>
    <t>03010000</t>
  </si>
  <si>
    <t>03020000</t>
  </si>
  <si>
    <t>03020100</t>
  </si>
  <si>
    <t>03020200</t>
  </si>
  <si>
    <t>03020300</t>
  </si>
  <si>
    <t>03020400</t>
  </si>
  <si>
    <t>03020500</t>
  </si>
  <si>
    <t>03020600</t>
  </si>
  <si>
    <t>04000000</t>
  </si>
  <si>
    <t>04010000</t>
  </si>
  <si>
    <t>04020000</t>
  </si>
  <si>
    <t>05000000</t>
  </si>
  <si>
    <t>05010000</t>
  </si>
  <si>
    <t>05020000</t>
  </si>
  <si>
    <t>05030000</t>
  </si>
  <si>
    <t>05040000</t>
  </si>
  <si>
    <t>05050000</t>
  </si>
  <si>
    <t>06000000</t>
  </si>
  <si>
    <t>07000000</t>
  </si>
  <si>
    <t>07010000</t>
  </si>
  <si>
    <t>07020000</t>
  </si>
  <si>
    <t>07020100</t>
  </si>
  <si>
    <t>07020200</t>
  </si>
  <si>
    <t>08000000</t>
  </si>
  <si>
    <t>08010000</t>
  </si>
  <si>
    <t>08020000</t>
  </si>
  <si>
    <t>09000000</t>
  </si>
  <si>
    <t>09010000</t>
  </si>
  <si>
    <t>09010100</t>
  </si>
  <si>
    <t>09010200</t>
  </si>
  <si>
    <t>09020000</t>
  </si>
  <si>
    <t>09030000</t>
  </si>
  <si>
    <t>09030100</t>
  </si>
  <si>
    <t>09030101</t>
  </si>
  <si>
    <t>09030102</t>
  </si>
  <si>
    <t>09030103</t>
  </si>
  <si>
    <t>09030200</t>
  </si>
  <si>
    <t>09030300</t>
  </si>
  <si>
    <t>09030400</t>
  </si>
  <si>
    <t>09030500</t>
  </si>
  <si>
    <t>09030501</t>
  </si>
  <si>
    <t>09030502</t>
  </si>
  <si>
    <t>09030503</t>
  </si>
  <si>
    <t>09030600</t>
  </si>
  <si>
    <t>09030700</t>
  </si>
  <si>
    <t>10000000</t>
  </si>
  <si>
    <t>10010000</t>
  </si>
  <si>
    <t>10020000</t>
  </si>
  <si>
    <t>10020100</t>
  </si>
  <si>
    <t>10020200</t>
  </si>
  <si>
    <t>10020300</t>
  </si>
  <si>
    <t>11000000</t>
  </si>
  <si>
    <t>11010000</t>
  </si>
  <si>
    <t>11020000</t>
  </si>
  <si>
    <t>ENCUESTA ANUAL DE BALANZA DE PAGOS (EABP)</t>
  </si>
  <si>
    <t>11030000</t>
  </si>
  <si>
    <t>Primas y comisiones</t>
  </si>
  <si>
    <t>Indeminizaciones (Siniestros)</t>
  </si>
  <si>
    <t>5.2 Seguros de transporte de carga</t>
  </si>
  <si>
    <t>5.3 Otros seguros directos</t>
  </si>
  <si>
    <t>5.4 Reaseguros</t>
  </si>
  <si>
    <t>05010100</t>
  </si>
  <si>
    <t>05010200</t>
  </si>
  <si>
    <t>05020100</t>
  </si>
  <si>
    <t>05020200</t>
  </si>
  <si>
    <t>05030100</t>
  </si>
  <si>
    <t>05030200</t>
  </si>
  <si>
    <t>05040100</t>
  </si>
  <si>
    <t>05040200</t>
  </si>
  <si>
    <t>05050100</t>
  </si>
  <si>
    <t>05050200</t>
  </si>
  <si>
    <t>CODIGO</t>
  </si>
  <si>
    <t>Servicio de telefonía de voz (fija y móvil)</t>
  </si>
  <si>
    <t>Servicios a rutas de Internet</t>
  </si>
  <si>
    <t>Servicios de contabilidad</t>
  </si>
  <si>
    <t>1.3 Transporte por carretera</t>
  </si>
  <si>
    <t>5.1 Seguros de vida y fondos de pensiones</t>
  </si>
  <si>
    <t>Ver</t>
  </si>
  <si>
    <t>4.1 Construcción en el extranjero</t>
  </si>
  <si>
    <t>4.2 Construcción en el país</t>
  </si>
  <si>
    <t>7.2.1 Servicios de agencia de noticias</t>
  </si>
  <si>
    <t>7.2.2 Otros servicios de suministro de información</t>
  </si>
  <si>
    <t>8.1 Franquicias comerciales y derechos similares</t>
  </si>
  <si>
    <t>8.2 Otras regalías y derechos de licencia</t>
  </si>
  <si>
    <t>10.2.1 Servicios de enseñanza</t>
  </si>
  <si>
    <t>10.2.2 Servicios de salud</t>
  </si>
  <si>
    <t>Servicios de apoyo auxiliares al transporte maritimo</t>
  </si>
  <si>
    <t>Servicios de apoyo auxiliares al transporte aereo</t>
  </si>
  <si>
    <t>Servicios de apoyo auxiliares al transporte terrestre</t>
  </si>
  <si>
    <t>Servicios de apoyo auxiliares a otros transportes</t>
  </si>
  <si>
    <t>01010400</t>
  </si>
  <si>
    <t>01020400</t>
  </si>
  <si>
    <t>01060400</t>
  </si>
  <si>
    <t>01030400</t>
  </si>
  <si>
    <t>1.5 Otros transportes</t>
  </si>
  <si>
    <t xml:space="preserve">   Tipo 2B: Porcentaje de participación indirecta de la empresa encuestada en la empresa subsidiaria.</t>
  </si>
  <si>
    <t xml:space="preserve">   Tipo 2A: Porcentaje de participación directa de la empresa encuestada en la empresa subsidiaria.</t>
  </si>
  <si>
    <t xml:space="preserve">   Tipo 3A: Porcentaje de participación directa de la empresa encuestada en la empresa no subsidiaria.</t>
  </si>
  <si>
    <t xml:space="preserve">   Tipo 3B: Porcentaje de participación indirecta de la empresa encuestada en la empresa no subsidiaria.</t>
  </si>
  <si>
    <t xml:space="preserve">   Tipo 4A: En el caso de empresas absorbidas, no reportar porcentaje.</t>
  </si>
  <si>
    <t>I. PATRIMONIO</t>
  </si>
  <si>
    <t xml:space="preserve">   1. Aportes / Retiros</t>
  </si>
  <si>
    <t xml:space="preserve">   3. Utilidades totales generadas</t>
  </si>
  <si>
    <t xml:space="preserve">   4. Pago en efectivo de utilidades</t>
  </si>
  <si>
    <t xml:space="preserve">   5. Declaración de dividendos</t>
  </si>
  <si>
    <t xml:space="preserve">   2  Ajustes para Consistencia</t>
  </si>
  <si>
    <r>
      <t xml:space="preserve">   1.  </t>
    </r>
    <r>
      <rPr>
        <sz val="12"/>
        <rFont val="Symbol"/>
        <family val="1"/>
      </rPr>
      <t>D</t>
    </r>
    <r>
      <rPr>
        <sz val="12"/>
        <rFont val="Arial Narrow"/>
        <family val="2"/>
      </rPr>
      <t xml:space="preserve"> patrimonio (flujo neto)</t>
    </r>
  </si>
  <si>
    <r>
      <t xml:space="preserve">II. FUENTES DE VARIACION </t>
    </r>
    <r>
      <rPr>
        <sz val="12"/>
        <color indexed="12"/>
        <rFont val="Arial Narrow"/>
        <family val="2"/>
      </rPr>
      <t>(1 + 2 + 3 - 4 - 5)</t>
    </r>
  </si>
  <si>
    <t>I. UTILIDADES (+) O PÉRDIDAS ( -), DESPUÉS DE IMPUESTOS, DEL PERÍODO 1/</t>
  </si>
  <si>
    <t>DICIEMBRE</t>
  </si>
  <si>
    <t>(ene - dic)</t>
  </si>
  <si>
    <t xml:space="preserve"> (ene-dic)</t>
  </si>
  <si>
    <t>SinUso</t>
  </si>
  <si>
    <t>9.3.5 Tratamiento de desechos y descontaminación</t>
  </si>
  <si>
    <t>9.3.7 Otros servicios empresariales</t>
  </si>
  <si>
    <t>9.3.8 Servicios prestados entre empresas relacionadas n.i.o.p.</t>
  </si>
  <si>
    <t>Servicios de transformación en el lugar</t>
  </si>
  <si>
    <t>09030504</t>
  </si>
  <si>
    <t>ELIJA TIPO DE MONEDA:</t>
  </si>
  <si>
    <t>TIPO DE MONEDA ELEGIDA:</t>
  </si>
  <si>
    <t xml:space="preserve">III. FLUJOS DE APORTES (+), RETIROS (-), RECOMPOSICIÓN (+,-) DEL CAPITAL 
     PAGADO CON Y SIN DERECHO A VOTO ( 1+2)  </t>
  </si>
  <si>
    <t>IV. AJUSTES DE CONSISTENCIA DEL PATRIMONIO ( 1+2) -</t>
  </si>
  <si>
    <t>HAROLD SALVADOR</t>
  </si>
  <si>
    <t>ANA MERINO</t>
  </si>
  <si>
    <t>JENNIFER LOLI</t>
  </si>
  <si>
    <t>JANET JUAREZ</t>
  </si>
  <si>
    <t>ALEX ESPINOZA</t>
  </si>
  <si>
    <t>URSULINA GRILLO</t>
  </si>
  <si>
    <t>JOSE CONHUAY</t>
  </si>
  <si>
    <t>Teléfono:  613 2000, anexos del 5719 al 5723</t>
  </si>
  <si>
    <t>JESSICA ARQUINIGO</t>
  </si>
  <si>
    <t>Email</t>
  </si>
  <si>
    <t>ENCUESTADOR6@BCRP.GOB.PE</t>
  </si>
  <si>
    <t>ENCUESTADOR3@BCRP.GOB.PE</t>
  </si>
  <si>
    <t>ENCUESTADOR2@BCRP.GOB.PE</t>
  </si>
  <si>
    <t>ENCUESTADOR5@BCRP.GOB.PE</t>
  </si>
  <si>
    <t>ENCUESTADOR4@BCRP.GOB.PE</t>
  </si>
  <si>
    <t>ENCUESTADOR8@BCRP.GOB.PE</t>
  </si>
  <si>
    <t>ENCUESTADOR10@BCRP.GOB.PE</t>
  </si>
  <si>
    <t>ENCUESTADOR9@BCRP.GOB.PE</t>
  </si>
  <si>
    <t>ENCUESTADOR7@BCRP.GOB.PE</t>
  </si>
  <si>
    <t>RICARDO  DE LA CRUZ</t>
  </si>
  <si>
    <t>TIPO:</t>
  </si>
  <si>
    <t>AÑO:</t>
  </si>
  <si>
    <t>ENC.:</t>
  </si>
  <si>
    <t>EABP</t>
  </si>
  <si>
    <t>NUMERO DE ENCUESTADOR</t>
  </si>
  <si>
    <t>DATOS PARA USO INTERNO
(no modificar)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</si>
</sst>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#,##0"/>
    <numFmt numFmtId="185" formatCode="[Blue]#,###,##0;[Red]\(#,###,##0\)"/>
    <numFmt numFmtId="186" formatCode="#,###,###"/>
    <numFmt numFmtId="187" formatCode="0.0"/>
    <numFmt numFmtId="188" formatCode="mmmm\-yy"/>
    <numFmt numFmtId="189" formatCode="[Blue]#,###,##0;[Red]\-#,###,##0"/>
    <numFmt numFmtId="190" formatCode="[Blue]#,###,##0;[Red]\-#,###,##0.00"/>
    <numFmt numFmtId="191" formatCode="[Blue]#,###,##0;[Red]\-#,###,##0.##"/>
    <numFmt numFmtId="192" formatCode="#####"/>
    <numFmt numFmtId="193" formatCode="_-* #,##0.00\ [$€]_-;\-* #,##0.00\ [$€]_-;_-* &quot;-&quot;??\ [$€]_-;_-@_-"/>
    <numFmt numFmtId="194" formatCode="_-* #,##0.00\ _P_t_a_-;\-* #,##0.00\ _P_t_a_-;_-* &quot;-&quot;??\ _P_t_a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\ &quot;Pta&quot;_-;\-* #,##0\ &quot;Pta&quot;_-;_-* &quot;-&quot;\ &quot;Pta&quot;_-;_-@_-"/>
    <numFmt numFmtId="198" formatCode="###,###,###"/>
    <numFmt numFmtId="199" formatCode="##\ ###\ ##0&quot;  &quot;"/>
    <numFmt numFmtId="200" formatCode="###,###,##0"/>
    <numFmt numFmtId="201" formatCode="#,###,##0&quot;    &quot;"/>
    <numFmt numFmtId="202" formatCode="dd\-mm\-yy"/>
    <numFmt numFmtId="203" formatCode="#,##0__;\-#,##0__;&quot;-&quot;__"/>
    <numFmt numFmtId="204" formatCode="#\ ##0"/>
    <numFmt numFmtId="205" formatCode="###\ ###\ ###\ ##0"/>
    <numFmt numFmtId="206" formatCode="###\ ###\ ###\ ##0&quot;    &quot;"/>
    <numFmt numFmtId="207" formatCode="0.000"/>
    <numFmt numFmtId="208" formatCode="0.0000"/>
    <numFmt numFmtId="209" formatCode="#\ ###\ ###\ ##0"/>
    <numFmt numFmtId="210" formatCode="d\-mmm"/>
    <numFmt numFmtId="211" formatCode="d\-m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mmm\-yyyy"/>
    <numFmt numFmtId="216" formatCode="#,##0;[Red]#,##0"/>
    <numFmt numFmtId="217" formatCode="###\ ##0&quot;     &quot;"/>
  </numFmts>
  <fonts count="121">
    <font>
      <sz val="10"/>
      <name val="Arial"/>
      <family val="0"/>
    </font>
    <font>
      <sz val="12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2"/>
      <color indexed="12"/>
      <name val="Arial Narrow"/>
      <family val="2"/>
    </font>
    <font>
      <b/>
      <sz val="16"/>
      <color indexed="12"/>
      <name val="Arial Narrow"/>
      <family val="2"/>
    </font>
    <font>
      <b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name val="Symbol"/>
      <family val="1"/>
    </font>
    <font>
      <sz val="12"/>
      <color indexed="4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6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sz val="22"/>
      <color indexed="9"/>
      <name val="Arial Narrow"/>
      <family val="2"/>
    </font>
    <font>
      <sz val="8"/>
      <name val="Tahoma"/>
      <family val="2"/>
    </font>
    <font>
      <sz val="11"/>
      <color indexed="12"/>
      <name val="Arial Narrow"/>
      <family val="2"/>
    </font>
    <font>
      <b/>
      <sz val="22"/>
      <color indexed="12"/>
      <name val="Arial Narrow"/>
      <family val="2"/>
    </font>
    <font>
      <b/>
      <sz val="22"/>
      <color indexed="61"/>
      <name val="Arial Narrow"/>
      <family val="2"/>
    </font>
    <font>
      <b/>
      <sz val="20"/>
      <color indexed="10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2"/>
      <name val="Arial"/>
      <family val="2"/>
    </font>
    <font>
      <b/>
      <sz val="20"/>
      <color indexed="17"/>
      <name val="Arial Narrow"/>
      <family val="2"/>
    </font>
    <font>
      <b/>
      <sz val="22"/>
      <color indexed="17"/>
      <name val="Arial Narrow"/>
      <family val="2"/>
    </font>
    <font>
      <sz val="14"/>
      <color indexed="17"/>
      <name val="Arial Narrow"/>
      <family val="2"/>
    </font>
    <font>
      <sz val="12"/>
      <color indexed="53"/>
      <name val="Arial Narrow"/>
      <family val="2"/>
    </font>
    <font>
      <u val="single"/>
      <sz val="12"/>
      <color indexed="53"/>
      <name val="Arial Narrow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6"/>
      <color indexed="9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b/>
      <sz val="12"/>
      <color indexed="10"/>
      <name val="Arial"/>
      <family val="2"/>
    </font>
    <font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6"/>
      <color indexed="12"/>
      <name val="Arial Narrow"/>
      <family val="2"/>
    </font>
    <font>
      <sz val="14"/>
      <name val="@Arial Unicode MS"/>
      <family val="2"/>
    </font>
    <font>
      <b/>
      <sz val="18"/>
      <name val="Arial Narrow"/>
      <family val="2"/>
    </font>
    <font>
      <b/>
      <sz val="18"/>
      <color indexed="12"/>
      <name val="Arial Narrow"/>
      <family val="2"/>
    </font>
    <font>
      <b/>
      <sz val="20"/>
      <color indexed="12"/>
      <name val="Arial Narrow"/>
      <family val="2"/>
    </font>
    <font>
      <sz val="16"/>
      <color indexed="16"/>
      <name val="Arial"/>
      <family val="2"/>
    </font>
    <font>
      <b/>
      <vertAlign val="superscript"/>
      <sz val="14"/>
      <name val="Arial Narrow"/>
      <family val="2"/>
    </font>
    <font>
      <sz val="11"/>
      <name val="Arial"/>
      <family val="2"/>
    </font>
    <font>
      <b/>
      <sz val="16"/>
      <color indexed="1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indexed="53"/>
      <name val="Arial Narrow"/>
      <family val="2"/>
    </font>
    <font>
      <b/>
      <sz val="14"/>
      <color indexed="62"/>
      <name val="Arial Narrow"/>
      <family val="2"/>
    </font>
    <font>
      <b/>
      <sz val="18"/>
      <color indexed="62"/>
      <name val="Arial Narrow"/>
      <family val="2"/>
    </font>
    <font>
      <b/>
      <u val="single"/>
      <sz val="16"/>
      <color indexed="62"/>
      <name val="Arial"/>
      <family val="2"/>
    </font>
    <font>
      <b/>
      <sz val="20"/>
      <color indexed="48"/>
      <name val="Arial Narrow"/>
      <family val="2"/>
    </font>
    <font>
      <b/>
      <sz val="22"/>
      <color indexed="48"/>
      <name val="Arial Narrow"/>
      <family val="2"/>
    </font>
    <font>
      <b/>
      <sz val="14"/>
      <color indexed="57"/>
      <name val="Arial Narrow"/>
      <family val="2"/>
    </font>
    <font>
      <b/>
      <sz val="11"/>
      <color indexed="12"/>
      <name val="Arial"/>
      <family val="2"/>
    </font>
    <font>
      <sz val="14"/>
      <color indexed="12"/>
      <name val="Arial Narrow"/>
      <family val="2"/>
    </font>
    <font>
      <sz val="16"/>
      <name val="Tahoma"/>
      <family val="2"/>
    </font>
    <font>
      <sz val="12"/>
      <color indexed="61"/>
      <name val="Arial Narrow"/>
      <family val="2"/>
    </font>
    <font>
      <b/>
      <sz val="12"/>
      <color indexed="61"/>
      <name val="Arial Narrow"/>
      <family val="2"/>
    </font>
    <font>
      <b/>
      <sz val="12"/>
      <color indexed="57"/>
      <name val="Arial Narrow"/>
      <family val="2"/>
    </font>
    <font>
      <b/>
      <sz val="12"/>
      <color indexed="16"/>
      <name val="Arial Narrow"/>
      <family val="2"/>
    </font>
    <font>
      <sz val="11"/>
      <color indexed="53"/>
      <name val="Arial Narrow"/>
      <family val="2"/>
    </font>
    <font>
      <sz val="10"/>
      <color indexed="12"/>
      <name val="Arial Narrow"/>
      <family val="2"/>
    </font>
    <font>
      <sz val="20"/>
      <name val="Arial Narrow"/>
      <family val="2"/>
    </font>
    <font>
      <sz val="10"/>
      <name val="Wingdings"/>
      <family val="0"/>
    </font>
    <font>
      <b/>
      <sz val="9"/>
      <name val="Arial"/>
      <family val="2"/>
    </font>
    <font>
      <sz val="20"/>
      <color indexed="17"/>
      <name val="Arial Narrow"/>
      <family val="2"/>
    </font>
    <font>
      <sz val="18"/>
      <color indexed="17"/>
      <name val="Arial Narrow"/>
      <family val="2"/>
    </font>
    <font>
      <u val="single"/>
      <sz val="18"/>
      <color indexed="17"/>
      <name val="Arial Narrow"/>
      <family val="2"/>
    </font>
    <font>
      <sz val="11.5"/>
      <name val="Arial Narrow"/>
      <family val="2"/>
    </font>
    <font>
      <sz val="14"/>
      <color indexed="62"/>
      <name val="Rod"/>
      <family val="3"/>
    </font>
    <font>
      <b/>
      <sz val="36"/>
      <color indexed="17"/>
      <name val="Arial Narrow"/>
      <family val="2"/>
    </font>
    <font>
      <b/>
      <sz val="24"/>
      <color indexed="17"/>
      <name val="Arial Narrow"/>
      <family val="2"/>
    </font>
    <font>
      <sz val="20"/>
      <color indexed="56"/>
      <name val="Arial"/>
      <family val="2"/>
    </font>
    <font>
      <u val="single"/>
      <sz val="22"/>
      <color indexed="12"/>
      <name val="Arial"/>
      <family val="2"/>
    </font>
    <font>
      <b/>
      <sz val="18"/>
      <color indexed="56"/>
      <name val="Arial Narrow"/>
      <family val="2"/>
    </font>
    <font>
      <b/>
      <sz val="14"/>
      <name val="Times New Roman"/>
      <family val="1"/>
    </font>
    <font>
      <b/>
      <sz val="14"/>
      <color indexed="56"/>
      <name val="Arial Narrow"/>
      <family val="2"/>
    </font>
    <font>
      <sz val="16"/>
      <color indexed="8"/>
      <name val="Calibri"/>
      <family val="0"/>
    </font>
    <font>
      <b/>
      <sz val="24"/>
      <color indexed="49"/>
      <name val="Arial Narrow"/>
      <family val="0"/>
    </font>
    <font>
      <b/>
      <i/>
      <sz val="36"/>
      <color indexed="30"/>
      <name val="Times New Roman"/>
      <family val="0"/>
    </font>
    <font>
      <b/>
      <i/>
      <sz val="36"/>
      <color indexed="10"/>
      <name val="Times New Roman"/>
      <family val="0"/>
    </font>
    <font>
      <b/>
      <sz val="14"/>
      <color indexed="8"/>
      <name val="Arial Narrow"/>
      <family val="0"/>
    </font>
    <font>
      <sz val="14"/>
      <color indexed="8"/>
      <name val="Arial Narrow"/>
      <family val="0"/>
    </font>
    <font>
      <sz val="20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u val="single"/>
      <sz val="16"/>
      <color indexed="8"/>
      <name val="Calibri"/>
      <family val="0"/>
    </font>
    <font>
      <b/>
      <sz val="18"/>
      <color indexed="8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thin"/>
      <right style="medium"/>
      <top style="thin"/>
      <bottom style="thin"/>
    </border>
    <border>
      <left style="thin">
        <color indexed="57"/>
      </left>
      <right style="medium">
        <color indexed="57"/>
      </right>
      <top style="hair">
        <color indexed="23"/>
      </top>
      <bottom style="hair">
        <color indexed="23"/>
      </bottom>
    </border>
    <border>
      <left style="thin">
        <color indexed="57"/>
      </left>
      <right style="medium">
        <color indexed="57"/>
      </right>
      <top style="hair">
        <color indexed="23"/>
      </top>
      <bottom style="medium">
        <color indexed="57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57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57"/>
      </top>
      <bottom style="hair">
        <color indexed="22"/>
      </bottom>
    </border>
    <border>
      <left>
        <color indexed="63"/>
      </left>
      <right style="medium">
        <color indexed="57"/>
      </right>
      <top style="medium">
        <color indexed="57"/>
      </top>
      <bottom style="hair">
        <color indexed="22"/>
      </bottom>
    </border>
    <border>
      <left style="medium">
        <color indexed="57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57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9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19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55" fillId="16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7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7" borderId="17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indent="4"/>
    </xf>
    <xf numFmtId="2" fontId="8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wrapText="1" indent="1"/>
    </xf>
    <xf numFmtId="0" fontId="1" fillId="8" borderId="22" xfId="0" applyFont="1" applyFill="1" applyBorder="1" applyAlignment="1">
      <alignment/>
    </xf>
    <xf numFmtId="0" fontId="1" fillId="8" borderId="23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4" fillId="24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4" borderId="21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1" fillId="16" borderId="28" xfId="0" applyFont="1" applyFill="1" applyBorder="1" applyAlignment="1">
      <alignment vertical="center"/>
    </xf>
    <xf numFmtId="0" fontId="4" fillId="16" borderId="29" xfId="0" applyFont="1" applyFill="1" applyBorder="1" applyAlignment="1">
      <alignment vertical="center"/>
    </xf>
    <xf numFmtId="0" fontId="2" fillId="16" borderId="28" xfId="0" applyFont="1" applyFill="1" applyBorder="1" applyAlignment="1">
      <alignment vertical="center"/>
    </xf>
    <xf numFmtId="0" fontId="6" fillId="24" borderId="3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25" borderId="0" xfId="0" applyFont="1" applyFill="1" applyAlignment="1">
      <alignment/>
    </xf>
    <xf numFmtId="0" fontId="1" fillId="24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1" fillId="22" borderId="0" xfId="0" applyFont="1" applyFill="1" applyAlignment="1">
      <alignment/>
    </xf>
    <xf numFmtId="0" fontId="1" fillId="26" borderId="0" xfId="0" applyFont="1" applyFill="1" applyAlignment="1">
      <alignment horizontal="center"/>
    </xf>
    <xf numFmtId="0" fontId="1" fillId="26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 horizontal="right"/>
    </xf>
    <xf numFmtId="0" fontId="6" fillId="16" borderId="3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right"/>
      <protection/>
    </xf>
    <xf numFmtId="2" fontId="6" fillId="16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8" fillId="0" borderId="10" xfId="0" applyFont="1" applyBorder="1" applyAlignment="1">
      <alignment horizontal="left" indent="5"/>
    </xf>
    <xf numFmtId="0" fontId="14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16" borderId="22" xfId="0" applyFont="1" applyFill="1" applyBorder="1" applyAlignment="1" applyProtection="1">
      <alignment/>
      <protection/>
    </xf>
    <xf numFmtId="0" fontId="1" fillId="16" borderId="23" xfId="0" applyFont="1" applyFill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indent="1"/>
      <protection/>
    </xf>
    <xf numFmtId="0" fontId="8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indent="3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indent="4"/>
      <protection/>
    </xf>
    <xf numFmtId="0" fontId="8" fillId="0" borderId="0" xfId="0" applyFont="1" applyAlignment="1" applyProtection="1">
      <alignment horizontal="left" indent="4"/>
      <protection/>
    </xf>
    <xf numFmtId="0" fontId="8" fillId="0" borderId="10" xfId="0" applyFont="1" applyBorder="1" applyAlignment="1" applyProtection="1">
      <alignment horizontal="left" indent="2"/>
      <protection/>
    </xf>
    <xf numFmtId="0" fontId="8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15" fillId="0" borderId="10" xfId="47" applyBorder="1" applyAlignment="1" applyProtection="1">
      <alignment vertical="center"/>
      <protection/>
    </xf>
    <xf numFmtId="0" fontId="15" fillId="16" borderId="22" xfId="47" applyFill="1" applyBorder="1" applyAlignment="1" applyProtection="1">
      <alignment/>
      <protection/>
    </xf>
    <xf numFmtId="0" fontId="15" fillId="16" borderId="23" xfId="47" applyFill="1" applyBorder="1" applyAlignment="1" applyProtection="1">
      <alignment/>
      <protection/>
    </xf>
    <xf numFmtId="0" fontId="1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18" xfId="0" applyFont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2" fillId="25" borderId="0" xfId="0" applyFont="1" applyFill="1" applyAlignment="1">
      <alignment horizontal="centerContinuous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49" fontId="1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4" fillId="27" borderId="0" xfId="0" applyNumberFormat="1" applyFont="1" applyFill="1" applyAlignment="1">
      <alignment horizontal="center"/>
    </xf>
    <xf numFmtId="49" fontId="1" fillId="27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left" indent="3"/>
      <protection/>
    </xf>
    <xf numFmtId="2" fontId="8" fillId="0" borderId="34" xfId="0" applyNumberFormat="1" applyFont="1" applyBorder="1" applyAlignment="1">
      <alignment/>
    </xf>
    <xf numFmtId="0" fontId="6" fillId="24" borderId="35" xfId="0" applyFont="1" applyFill="1" applyBorder="1" applyAlignment="1">
      <alignment horizontal="center"/>
    </xf>
    <xf numFmtId="0" fontId="2" fillId="28" borderId="0" xfId="0" applyFont="1" applyFill="1" applyAlignment="1">
      <alignment/>
    </xf>
    <xf numFmtId="0" fontId="2" fillId="28" borderId="0" xfId="0" applyFont="1" applyFill="1" applyAlignment="1">
      <alignment vertical="center"/>
    </xf>
    <xf numFmtId="0" fontId="2" fillId="28" borderId="0" xfId="0" applyFont="1" applyFill="1" applyAlignment="1">
      <alignment horizontal="centerContinuous"/>
    </xf>
    <xf numFmtId="0" fontId="2" fillId="25" borderId="0" xfId="0" applyFont="1" applyFill="1" applyAlignment="1">
      <alignment horizontal="centerContinuous" vertical="center"/>
    </xf>
    <xf numFmtId="0" fontId="2" fillId="28" borderId="0" xfId="0" applyFont="1" applyFill="1" applyAlignment="1">
      <alignment horizontal="centerContinuous" vertical="center"/>
    </xf>
    <xf numFmtId="0" fontId="24" fillId="4" borderId="0" xfId="47" applyFont="1" applyFill="1" applyBorder="1" applyAlignment="1" applyProtection="1">
      <alignment horizontal="center"/>
      <protection/>
    </xf>
    <xf numFmtId="0" fontId="24" fillId="4" borderId="36" xfId="47" applyFont="1" applyFill="1" applyBorder="1" applyAlignment="1" applyProtection="1">
      <alignment horizontal="center"/>
      <protection/>
    </xf>
    <xf numFmtId="0" fontId="4" fillId="16" borderId="28" xfId="0" applyFont="1" applyFill="1" applyBorder="1" applyAlignment="1">
      <alignment vertical="center"/>
    </xf>
    <xf numFmtId="0" fontId="4" fillId="16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/>
    </xf>
    <xf numFmtId="0" fontId="25" fillId="16" borderId="28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6" fillId="4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4" borderId="37" xfId="0" applyFont="1" applyFill="1" applyBorder="1" applyAlignment="1">
      <alignment/>
    </xf>
    <xf numFmtId="0" fontId="26" fillId="0" borderId="22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4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vertical="center"/>
    </xf>
    <xf numFmtId="0" fontId="4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1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4" borderId="38" xfId="0" applyFont="1" applyFill="1" applyBorder="1" applyAlignment="1">
      <alignment horizontal="centerContinuous" vertical="center" wrapText="1"/>
    </xf>
    <xf numFmtId="0" fontId="20" fillId="4" borderId="38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2" fillId="4" borderId="38" xfId="0" applyFont="1" applyFill="1" applyBorder="1" applyAlignment="1">
      <alignment horizontal="centerContinuous" vertical="center"/>
    </xf>
    <xf numFmtId="0" fontId="18" fillId="4" borderId="38" xfId="47" applyFont="1" applyFill="1" applyBorder="1" applyAlignment="1" applyProtection="1">
      <alignment horizontal="centerContinuous"/>
      <protection/>
    </xf>
    <xf numFmtId="0" fontId="19" fillId="4" borderId="38" xfId="47" applyFont="1" applyFill="1" applyBorder="1" applyAlignment="1" applyProtection="1">
      <alignment horizontal="centerContinuous" vertical="center"/>
      <protection/>
    </xf>
    <xf numFmtId="0" fontId="19" fillId="4" borderId="39" xfId="47" applyFont="1" applyFill="1" applyBorder="1" applyAlignment="1" applyProtection="1">
      <alignment horizontal="centerContinuous" vertical="center"/>
      <protection/>
    </xf>
    <xf numFmtId="0" fontId="32" fillId="4" borderId="40" xfId="0" applyFont="1" applyFill="1" applyBorder="1" applyAlignment="1">
      <alignment horizontal="centerContinuous" vertical="center" wrapText="1"/>
    </xf>
    <xf numFmtId="0" fontId="33" fillId="25" borderId="0" xfId="0" applyFont="1" applyFill="1" applyAlignment="1">
      <alignment horizontal="centerContinuous"/>
    </xf>
    <xf numFmtId="0" fontId="32" fillId="25" borderId="0" xfId="0" applyFont="1" applyFill="1" applyAlignment="1">
      <alignment horizontal="centerContinuous"/>
    </xf>
    <xf numFmtId="0" fontId="1" fillId="0" borderId="41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41" xfId="0" applyFont="1" applyBorder="1" applyAlignment="1" applyProtection="1">
      <alignment horizontal="center" vertical="center"/>
      <protection locked="0"/>
    </xf>
    <xf numFmtId="0" fontId="40" fillId="22" borderId="26" xfId="0" applyFont="1" applyFill="1" applyBorder="1" applyAlignment="1">
      <alignment horizontal="centerContinuous"/>
    </xf>
    <xf numFmtId="0" fontId="40" fillId="22" borderId="27" xfId="0" applyFont="1" applyFill="1" applyBorder="1" applyAlignment="1">
      <alignment horizontal="centerContinuous"/>
    </xf>
    <xf numFmtId="0" fontId="40" fillId="22" borderId="42" xfId="0" applyFont="1" applyFill="1" applyBorder="1" applyAlignment="1">
      <alignment horizontal="centerContinuous"/>
    </xf>
    <xf numFmtId="0" fontId="0" fillId="27" borderId="0" xfId="0" applyFill="1" applyAlignment="1">
      <alignment/>
    </xf>
    <xf numFmtId="0" fontId="41" fillId="8" borderId="26" xfId="0" applyFont="1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0" fillId="8" borderId="42" xfId="0" applyFill="1" applyBorder="1" applyAlignment="1">
      <alignment horizontal="centerContinuous"/>
    </xf>
    <xf numFmtId="0" fontId="40" fillId="24" borderId="26" xfId="0" applyFont="1" applyFill="1" applyBorder="1" applyAlignment="1">
      <alignment horizontal="centerContinuous"/>
    </xf>
    <xf numFmtId="0" fontId="40" fillId="24" borderId="27" xfId="0" applyFont="1" applyFill="1" applyBorder="1" applyAlignment="1">
      <alignment horizontal="centerContinuous"/>
    </xf>
    <xf numFmtId="0" fontId="40" fillId="24" borderId="42" xfId="0" applyFont="1" applyFill="1" applyBorder="1" applyAlignment="1">
      <alignment horizontal="centerContinuous"/>
    </xf>
    <xf numFmtId="0" fontId="26" fillId="10" borderId="23" xfId="0" applyFont="1" applyFill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0" fontId="26" fillId="22" borderId="37" xfId="0" applyFont="1" applyFill="1" applyBorder="1" applyAlignment="1">
      <alignment horizontal="center" vertical="center"/>
    </xf>
    <xf numFmtId="0" fontId="26" fillId="27" borderId="23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right" vertical="center"/>
    </xf>
    <xf numFmtId="0" fontId="26" fillId="8" borderId="23" xfId="0" applyFont="1" applyFill="1" applyBorder="1" applyAlignment="1">
      <alignment horizontal="right" vertical="center"/>
    </xf>
    <xf numFmtId="0" fontId="26" fillId="8" borderId="37" xfId="0" applyFont="1" applyFill="1" applyBorder="1" applyAlignment="1">
      <alignment horizontal="right" vertical="center"/>
    </xf>
    <xf numFmtId="0" fontId="0" fillId="27" borderId="0" xfId="0" applyFill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37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30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 indent="1"/>
    </xf>
    <xf numFmtId="20" fontId="30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20" fontId="0" fillId="0" borderId="0" xfId="0" applyNumberFormat="1" applyBorder="1" applyAlignment="1">
      <alignment horizontal="left" indent="1"/>
    </xf>
    <xf numFmtId="20" fontId="36" fillId="0" borderId="0" xfId="0" applyNumberFormat="1" applyFont="1" applyBorder="1" applyAlignment="1">
      <alignment horizontal="left" indent="2"/>
    </xf>
    <xf numFmtId="1" fontId="8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20" fontId="36" fillId="0" borderId="0" xfId="0" applyNumberFormat="1" applyFont="1" applyBorder="1" applyAlignment="1">
      <alignment horizontal="left" indent="1"/>
    </xf>
    <xf numFmtId="0" fontId="7" fillId="0" borderId="22" xfId="0" applyFont="1" applyBorder="1" applyAlignment="1">
      <alignment horizontal="center" vertical="center" wrapText="1"/>
    </xf>
    <xf numFmtId="1" fontId="42" fillId="0" borderId="23" xfId="0" applyNumberFormat="1" applyFont="1" applyBorder="1" applyAlignment="1" quotePrefix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/>
    </xf>
    <xf numFmtId="0" fontId="26" fillId="0" borderId="43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209" fontId="66" fillId="0" borderId="44" xfId="0" applyNumberFormat="1" applyFont="1" applyBorder="1" applyAlignment="1" applyProtection="1">
      <alignment vertical="center"/>
      <protection locked="0"/>
    </xf>
    <xf numFmtId="209" fontId="66" fillId="0" borderId="34" xfId="0" applyNumberFormat="1" applyFont="1" applyBorder="1" applyAlignment="1" applyProtection="1">
      <alignment vertical="center"/>
      <protection locked="0"/>
    </xf>
    <xf numFmtId="2" fontId="4" fillId="0" borderId="33" xfId="0" applyNumberFormat="1" applyFont="1" applyBorder="1" applyAlignment="1">
      <alignment vertical="center"/>
    </xf>
    <xf numFmtId="2" fontId="4" fillId="0" borderId="45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3" fillId="0" borderId="33" xfId="0" applyNumberFormat="1" applyFont="1" applyBorder="1" applyAlignment="1" applyProtection="1">
      <alignment/>
      <protection locked="0"/>
    </xf>
    <xf numFmtId="2" fontId="3" fillId="0" borderId="45" xfId="0" applyNumberFormat="1" applyFont="1" applyBorder="1" applyAlignment="1" applyProtection="1">
      <alignment/>
      <protection locked="0"/>
    </xf>
    <xf numFmtId="209" fontId="4" fillId="0" borderId="33" xfId="0" applyNumberFormat="1" applyFont="1" applyBorder="1" applyAlignment="1">
      <alignment vertical="center"/>
    </xf>
    <xf numFmtId="209" fontId="4" fillId="0" borderId="45" xfId="0" applyNumberFormat="1" applyFont="1" applyBorder="1" applyAlignment="1">
      <alignment vertical="center"/>
    </xf>
    <xf numFmtId="209" fontId="4" fillId="0" borderId="33" xfId="0" applyNumberFormat="1" applyFont="1" applyBorder="1" applyAlignment="1">
      <alignment/>
    </xf>
    <xf numFmtId="209" fontId="4" fillId="0" borderId="45" xfId="0" applyNumberFormat="1" applyFont="1" applyBorder="1" applyAlignment="1">
      <alignment/>
    </xf>
    <xf numFmtId="209" fontId="4" fillId="0" borderId="33" xfId="0" applyNumberFormat="1" applyFont="1" applyBorder="1" applyAlignment="1" applyProtection="1">
      <alignment/>
      <protection locked="0"/>
    </xf>
    <xf numFmtId="209" fontId="4" fillId="0" borderId="45" xfId="0" applyNumberFormat="1" applyFont="1" applyBorder="1" applyAlignment="1" applyProtection="1">
      <alignment/>
      <protection locked="0"/>
    </xf>
    <xf numFmtId="209" fontId="3" fillId="0" borderId="33" xfId="0" applyNumberFormat="1" applyFont="1" applyBorder="1" applyAlignment="1" applyProtection="1">
      <alignment/>
      <protection locked="0"/>
    </xf>
    <xf numFmtId="209" fontId="3" fillId="0" borderId="45" xfId="0" applyNumberFormat="1" applyFont="1" applyBorder="1" applyAlignment="1" applyProtection="1">
      <alignment/>
      <protection locked="0"/>
    </xf>
    <xf numFmtId="209" fontId="3" fillId="0" borderId="19" xfId="0" applyNumberFormat="1" applyFont="1" applyBorder="1" applyAlignment="1" applyProtection="1">
      <alignment/>
      <protection locked="0"/>
    </xf>
    <xf numFmtId="209" fontId="3" fillId="0" borderId="34" xfId="0" applyNumberFormat="1" applyFont="1" applyBorder="1" applyAlignment="1" applyProtection="1">
      <alignment/>
      <protection locked="0"/>
    </xf>
    <xf numFmtId="0" fontId="4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209" fontId="68" fillId="0" borderId="33" xfId="0" applyNumberFormat="1" applyFont="1" applyBorder="1" applyAlignment="1">
      <alignment vertical="center"/>
    </xf>
    <xf numFmtId="209" fontId="68" fillId="0" borderId="45" xfId="0" applyNumberFormat="1" applyFont="1" applyBorder="1" applyAlignment="1">
      <alignment vertical="center"/>
    </xf>
    <xf numFmtId="209" fontId="69" fillId="0" borderId="33" xfId="0" applyNumberFormat="1" applyFont="1" applyBorder="1" applyAlignment="1" applyProtection="1">
      <alignment vertical="center"/>
      <protection locked="0"/>
    </xf>
    <xf numFmtId="209" fontId="69" fillId="0" borderId="45" xfId="0" applyNumberFormat="1" applyFont="1" applyBorder="1" applyAlignment="1" applyProtection="1">
      <alignment vertical="center"/>
      <protection locked="0"/>
    </xf>
    <xf numFmtId="209" fontId="69" fillId="0" borderId="19" xfId="0" applyNumberFormat="1" applyFont="1" applyBorder="1" applyAlignment="1" applyProtection="1">
      <alignment vertical="center"/>
      <protection locked="0"/>
    </xf>
    <xf numFmtId="209" fontId="69" fillId="0" borderId="34" xfId="0" applyNumberFormat="1" applyFont="1" applyBorder="1" applyAlignment="1" applyProtection="1">
      <alignment vertical="center"/>
      <protection locked="0"/>
    </xf>
    <xf numFmtId="0" fontId="7" fillId="7" borderId="48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209" fontId="3" fillId="0" borderId="0" xfId="0" applyNumberFormat="1" applyFont="1" applyBorder="1" applyAlignment="1" applyProtection="1">
      <alignment/>
      <protection locked="0"/>
    </xf>
    <xf numFmtId="0" fontId="1" fillId="28" borderId="0" xfId="0" applyFont="1" applyFill="1" applyAlignment="1">
      <alignment/>
    </xf>
    <xf numFmtId="0" fontId="7" fillId="28" borderId="0" xfId="0" applyFont="1" applyFill="1" applyAlignment="1">
      <alignment/>
    </xf>
    <xf numFmtId="0" fontId="1" fillId="28" borderId="0" xfId="0" applyFont="1" applyFill="1" applyAlignment="1">
      <alignment vertical="center"/>
    </xf>
    <xf numFmtId="2" fontId="1" fillId="28" borderId="0" xfId="0" applyNumberFormat="1" applyFont="1" applyFill="1" applyAlignment="1">
      <alignment vertical="center"/>
    </xf>
    <xf numFmtId="189" fontId="8" fillId="28" borderId="24" xfId="0" applyNumberFormat="1" applyFont="1" applyFill="1" applyBorder="1" applyAlignment="1" applyProtection="1">
      <alignment/>
      <protection locked="0"/>
    </xf>
    <xf numFmtId="184" fontId="1" fillId="28" borderId="24" xfId="0" applyNumberFormat="1" applyFont="1" applyFill="1" applyBorder="1" applyAlignment="1">
      <alignment/>
    </xf>
    <xf numFmtId="0" fontId="1" fillId="28" borderId="0" xfId="0" applyFont="1" applyFill="1" applyBorder="1" applyAlignment="1">
      <alignment horizontal="center"/>
    </xf>
    <xf numFmtId="0" fontId="8" fillId="28" borderId="0" xfId="0" applyFont="1" applyFill="1" applyBorder="1" applyAlignment="1">
      <alignment/>
    </xf>
    <xf numFmtId="189" fontId="8" fillId="28" borderId="0" xfId="0" applyNumberFormat="1" applyFont="1" applyFill="1" applyBorder="1" applyAlignment="1" applyProtection="1">
      <alignment/>
      <protection locked="0"/>
    </xf>
    <xf numFmtId="184" fontId="1" fillId="28" borderId="0" xfId="0" applyNumberFormat="1" applyFont="1" applyFill="1" applyBorder="1" applyAlignment="1">
      <alignment/>
    </xf>
    <xf numFmtId="0" fontId="1" fillId="28" borderId="0" xfId="0" applyFont="1" applyFill="1" applyAlignment="1">
      <alignment horizontal="center"/>
    </xf>
    <xf numFmtId="0" fontId="10" fillId="28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28" borderId="0" xfId="0" applyFont="1" applyFill="1" applyAlignment="1">
      <alignment horizontal="centerContinuous"/>
    </xf>
    <xf numFmtId="0" fontId="5" fillId="28" borderId="0" xfId="0" applyFont="1" applyFill="1" applyAlignment="1">
      <alignment horizontal="centerContinuous"/>
    </xf>
    <xf numFmtId="2" fontId="3" fillId="0" borderId="50" xfId="0" applyNumberFormat="1" applyFont="1" applyFill="1" applyBorder="1" applyAlignment="1" applyProtection="1">
      <alignment horizontal="center"/>
      <protection locked="0"/>
    </xf>
    <xf numFmtId="2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9" fillId="28" borderId="0" xfId="0" applyFont="1" applyFill="1" applyBorder="1" applyAlignment="1" applyProtection="1">
      <alignment horizontal="center" vertical="center"/>
      <protection/>
    </xf>
    <xf numFmtId="0" fontId="7" fillId="28" borderId="52" xfId="0" applyFont="1" applyFill="1" applyBorder="1" applyAlignment="1" applyProtection="1">
      <alignment horizontal="center" vertical="center"/>
      <protection/>
    </xf>
    <xf numFmtId="209" fontId="3" fillId="0" borderId="1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4" fillId="28" borderId="0" xfId="0" applyFont="1" applyFill="1" applyAlignment="1">
      <alignment/>
    </xf>
    <xf numFmtId="184" fontId="1" fillId="28" borderId="0" xfId="0" applyNumberFormat="1" applyFont="1" applyFill="1" applyAlignment="1">
      <alignment/>
    </xf>
    <xf numFmtId="0" fontId="6" fillId="23" borderId="25" xfId="0" applyFont="1" applyFill="1" applyBorder="1" applyAlignment="1">
      <alignment horizontal="center" vertical="center" wrapText="1"/>
    </xf>
    <xf numFmtId="0" fontId="6" fillId="23" borderId="53" xfId="0" applyFont="1" applyFill="1" applyBorder="1" applyAlignment="1">
      <alignment horizontal="center" vertical="center" wrapText="1"/>
    </xf>
    <xf numFmtId="0" fontId="6" fillId="23" borderId="54" xfId="0" applyFont="1" applyFill="1" applyBorder="1" applyAlignment="1">
      <alignment horizontal="center" vertical="center" wrapText="1"/>
    </xf>
    <xf numFmtId="0" fontId="6" fillId="23" borderId="55" xfId="0" applyFont="1" applyFill="1" applyBorder="1" applyAlignment="1">
      <alignment horizontal="center" vertical="center"/>
    </xf>
    <xf numFmtId="0" fontId="6" fillId="23" borderId="56" xfId="0" applyFont="1" applyFill="1" applyBorder="1" applyAlignment="1">
      <alignment horizontal="center" vertical="center" wrapText="1"/>
    </xf>
    <xf numFmtId="0" fontId="6" fillId="23" borderId="55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vertical="center"/>
    </xf>
    <xf numFmtId="0" fontId="1" fillId="28" borderId="0" xfId="0" applyFont="1" applyFill="1" applyAlignment="1" applyProtection="1">
      <alignment/>
      <protection/>
    </xf>
    <xf numFmtId="0" fontId="6" fillId="28" borderId="0" xfId="0" applyFont="1" applyFill="1" applyBorder="1" applyAlignment="1" applyProtection="1">
      <alignment horizontal="right"/>
      <protection/>
    </xf>
    <xf numFmtId="0" fontId="1" fillId="28" borderId="0" xfId="0" applyFont="1" applyFill="1" applyBorder="1" applyAlignment="1" applyProtection="1">
      <alignment/>
      <protection/>
    </xf>
    <xf numFmtId="184" fontId="12" fillId="28" borderId="0" xfId="0" applyNumberFormat="1" applyFont="1" applyFill="1" applyBorder="1" applyAlignment="1" applyProtection="1">
      <alignment/>
      <protection locked="0"/>
    </xf>
    <xf numFmtId="184" fontId="6" fillId="28" borderId="0" xfId="0" applyNumberFormat="1" applyFont="1" applyFill="1" applyBorder="1" applyAlignment="1" applyProtection="1">
      <alignment/>
      <protection/>
    </xf>
    <xf numFmtId="184" fontId="8" fillId="28" borderId="0" xfId="0" applyNumberFormat="1" applyFont="1" applyFill="1" applyBorder="1" applyAlignment="1" applyProtection="1">
      <alignment/>
      <protection locked="0"/>
    </xf>
    <xf numFmtId="184" fontId="1" fillId="28" borderId="0" xfId="0" applyNumberFormat="1" applyFont="1" applyFill="1" applyBorder="1" applyAlignment="1" applyProtection="1">
      <alignment/>
      <protection/>
    </xf>
    <xf numFmtId="0" fontId="3" fillId="28" borderId="0" xfId="0" applyFont="1" applyFill="1" applyAlignment="1" applyProtection="1">
      <alignment/>
      <protection/>
    </xf>
    <xf numFmtId="0" fontId="3" fillId="28" borderId="0" xfId="0" applyFont="1" applyFill="1" applyAlignment="1">
      <alignment/>
    </xf>
    <xf numFmtId="0" fontId="3" fillId="28" borderId="0" xfId="0" applyFont="1" applyFill="1" applyBorder="1" applyAlignment="1">
      <alignment/>
    </xf>
    <xf numFmtId="0" fontId="6" fillId="28" borderId="0" xfId="0" applyFont="1" applyFill="1" applyBorder="1" applyAlignment="1">
      <alignment horizontal="right"/>
    </xf>
    <xf numFmtId="0" fontId="7" fillId="28" borderId="0" xfId="0" applyFont="1" applyFill="1" applyAlignment="1" applyProtection="1">
      <alignment/>
      <protection/>
    </xf>
    <xf numFmtId="0" fontId="4" fillId="28" borderId="0" xfId="0" applyFont="1" applyFill="1" applyAlignment="1" applyProtection="1">
      <alignment/>
      <protection/>
    </xf>
    <xf numFmtId="2" fontId="1" fillId="28" borderId="0" xfId="0" applyNumberFormat="1" applyFont="1" applyFill="1" applyBorder="1" applyAlignment="1">
      <alignment horizontal="center"/>
    </xf>
    <xf numFmtId="0" fontId="6" fillId="28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09" fontId="3" fillId="0" borderId="13" xfId="0" applyNumberFormat="1" applyFont="1" applyBorder="1" applyAlignment="1" applyProtection="1">
      <alignment/>
      <protection locked="0"/>
    </xf>
    <xf numFmtId="209" fontId="3" fillId="0" borderId="14" xfId="0" applyNumberFormat="1" applyFont="1" applyBorder="1" applyAlignment="1" applyProtection="1">
      <alignment/>
      <protection locked="0"/>
    </xf>
    <xf numFmtId="209" fontId="4" fillId="0" borderId="13" xfId="0" applyNumberFormat="1" applyFont="1" applyBorder="1" applyAlignment="1" applyProtection="1">
      <alignment/>
      <protection/>
    </xf>
    <xf numFmtId="209" fontId="4" fillId="0" borderId="14" xfId="0" applyNumberFormat="1" applyFont="1" applyBorder="1" applyAlignment="1" applyProtection="1">
      <alignment/>
      <protection/>
    </xf>
    <xf numFmtId="209" fontId="3" fillId="0" borderId="15" xfId="0" applyNumberFormat="1" applyFont="1" applyBorder="1" applyAlignment="1" applyProtection="1">
      <alignment/>
      <protection locked="0"/>
    </xf>
    <xf numFmtId="209" fontId="3" fillId="0" borderId="16" xfId="0" applyNumberFormat="1" applyFont="1" applyBorder="1" applyAlignment="1" applyProtection="1">
      <alignment/>
      <protection locked="0"/>
    </xf>
    <xf numFmtId="209" fontId="4" fillId="0" borderId="22" xfId="0" applyNumberFormat="1" applyFont="1" applyBorder="1" applyAlignment="1" applyProtection="1">
      <alignment/>
      <protection/>
    </xf>
    <xf numFmtId="209" fontId="4" fillId="0" borderId="37" xfId="0" applyNumberFormat="1" applyFont="1" applyBorder="1" applyAlignment="1" applyProtection="1">
      <alignment/>
      <protection/>
    </xf>
    <xf numFmtId="209" fontId="4" fillId="0" borderId="23" xfId="0" applyNumberFormat="1" applyFont="1" applyBorder="1" applyAlignment="1" applyProtection="1">
      <alignment/>
      <protection/>
    </xf>
    <xf numFmtId="0" fontId="4" fillId="16" borderId="29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/>
    </xf>
    <xf numFmtId="0" fontId="4" fillId="0" borderId="31" xfId="0" applyFont="1" applyBorder="1" applyAlignment="1" applyProtection="1">
      <alignment horizontal="right"/>
      <protection/>
    </xf>
    <xf numFmtId="2" fontId="3" fillId="0" borderId="12" xfId="0" applyNumberFormat="1" applyFont="1" applyBorder="1" applyAlignment="1" applyProtection="1">
      <alignment/>
      <protection locked="0"/>
    </xf>
    <xf numFmtId="184" fontId="4" fillId="0" borderId="50" xfId="0" applyNumberFormat="1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/>
      <protection locked="0"/>
    </xf>
    <xf numFmtId="184" fontId="4" fillId="0" borderId="51" xfId="0" applyNumberFormat="1" applyFont="1" applyBorder="1" applyAlignment="1" applyProtection="1">
      <alignment/>
      <protection/>
    </xf>
    <xf numFmtId="0" fontId="4" fillId="28" borderId="0" xfId="0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184" fontId="1" fillId="0" borderId="5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2" fontId="8" fillId="0" borderId="11" xfId="0" applyNumberFormat="1" applyFont="1" applyFill="1" applyBorder="1" applyAlignment="1" applyProtection="1">
      <alignment/>
      <protection locked="0"/>
    </xf>
    <xf numFmtId="184" fontId="1" fillId="0" borderId="51" xfId="0" applyNumberFormat="1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 applyProtection="1">
      <alignment vertical="center"/>
      <protection locked="0"/>
    </xf>
    <xf numFmtId="184" fontId="4" fillId="0" borderId="50" xfId="0" applyNumberFormat="1" applyFont="1" applyBorder="1" applyAlignment="1" applyProtection="1">
      <alignment vertical="center"/>
      <protection/>
    </xf>
    <xf numFmtId="2" fontId="1" fillId="28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indent="2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184" fontId="1" fillId="0" borderId="50" xfId="0" applyNumberFormat="1" applyFont="1" applyFill="1" applyBorder="1" applyAlignment="1" applyProtection="1">
      <alignment vertical="center"/>
      <protection/>
    </xf>
    <xf numFmtId="2" fontId="3" fillId="0" borderId="20" xfId="0" applyNumberFormat="1" applyFont="1" applyBorder="1" applyAlignment="1" applyProtection="1">
      <alignment vertical="center"/>
      <protection locked="0"/>
    </xf>
    <xf numFmtId="184" fontId="4" fillId="0" borderId="51" xfId="0" applyNumberFormat="1" applyFont="1" applyBorder="1" applyAlignment="1" applyProtection="1">
      <alignment vertical="center"/>
      <protection/>
    </xf>
    <xf numFmtId="2" fontId="1" fillId="0" borderId="20" xfId="0" applyNumberFormat="1" applyFont="1" applyFill="1" applyBorder="1" applyAlignment="1">
      <alignment horizontal="left" vertical="center" indent="2"/>
    </xf>
    <xf numFmtId="0" fontId="1" fillId="0" borderId="11" xfId="0" applyFont="1" applyFill="1" applyBorder="1" applyAlignment="1">
      <alignment vertical="center"/>
    </xf>
    <xf numFmtId="2" fontId="8" fillId="0" borderId="11" xfId="0" applyNumberFormat="1" applyFont="1" applyFill="1" applyBorder="1" applyAlignment="1" applyProtection="1">
      <alignment vertical="center"/>
      <protection locked="0"/>
    </xf>
    <xf numFmtId="184" fontId="1" fillId="0" borderId="5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209" fontId="4" fillId="0" borderId="0" xfId="0" applyNumberFormat="1" applyFont="1" applyBorder="1" applyAlignment="1" applyProtection="1">
      <alignment/>
      <protection/>
    </xf>
    <xf numFmtId="0" fontId="1" fillId="28" borderId="0" xfId="0" applyFont="1" applyFill="1" applyAlignment="1">
      <alignment horizontal="left"/>
    </xf>
    <xf numFmtId="0" fontId="0" fillId="27" borderId="0" xfId="0" applyFill="1" applyAlignment="1">
      <alignment horizontal="center"/>
    </xf>
    <xf numFmtId="0" fontId="4" fillId="28" borderId="0" xfId="0" applyFont="1" applyFill="1" applyBorder="1" applyAlignment="1">
      <alignment vertical="center"/>
    </xf>
    <xf numFmtId="189" fontId="4" fillId="28" borderId="0" xfId="0" applyNumberFormat="1" applyFont="1" applyFill="1" applyBorder="1" applyAlignment="1">
      <alignment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217" fontId="6" fillId="0" borderId="58" xfId="0" applyNumberFormat="1" applyFont="1" applyBorder="1" applyAlignment="1">
      <alignment vertical="center"/>
    </xf>
    <xf numFmtId="217" fontId="6" fillId="0" borderId="50" xfId="0" applyNumberFormat="1" applyFont="1" applyBorder="1" applyAlignment="1">
      <alignment vertical="center"/>
    </xf>
    <xf numFmtId="217" fontId="1" fillId="0" borderId="59" xfId="0" applyNumberFormat="1" applyFont="1" applyBorder="1" applyAlignment="1">
      <alignment vertical="center"/>
    </xf>
    <xf numFmtId="217" fontId="1" fillId="0" borderId="50" xfId="0" applyNumberFormat="1" applyFont="1" applyBorder="1" applyAlignment="1">
      <alignment vertical="center"/>
    </xf>
    <xf numFmtId="217" fontId="6" fillId="0" borderId="59" xfId="0" applyNumberFormat="1" applyFont="1" applyBorder="1" applyAlignment="1">
      <alignment vertical="center"/>
    </xf>
    <xf numFmtId="217" fontId="1" fillId="0" borderId="60" xfId="0" applyNumberFormat="1" applyFont="1" applyBorder="1" applyAlignment="1">
      <alignment vertical="center"/>
    </xf>
    <xf numFmtId="217" fontId="1" fillId="0" borderId="61" xfId="0" applyNumberFormat="1" applyFont="1" applyBorder="1" applyAlignment="1">
      <alignment vertical="center"/>
    </xf>
    <xf numFmtId="217" fontId="4" fillId="4" borderId="62" xfId="0" applyNumberFormat="1" applyFont="1" applyFill="1" applyBorder="1" applyAlignment="1">
      <alignment vertical="center"/>
    </xf>
    <xf numFmtId="217" fontId="6" fillId="4" borderId="51" xfId="0" applyNumberFormat="1" applyFont="1" applyFill="1" applyBorder="1" applyAlignment="1">
      <alignment vertical="center"/>
    </xf>
    <xf numFmtId="209" fontId="0" fillId="0" borderId="33" xfId="0" applyNumberFormat="1" applyBorder="1" applyAlignment="1">
      <alignment/>
    </xf>
    <xf numFmtId="209" fontId="0" fillId="0" borderId="14" xfId="0" applyNumberFormat="1" applyBorder="1" applyAlignment="1">
      <alignment/>
    </xf>
    <xf numFmtId="209" fontId="0" fillId="4" borderId="41" xfId="0" applyNumberFormat="1" applyFill="1" applyBorder="1" applyAlignment="1" applyProtection="1">
      <alignment/>
      <protection locked="0"/>
    </xf>
    <xf numFmtId="209" fontId="0" fillId="4" borderId="37" xfId="0" applyNumberFormat="1" applyFill="1" applyBorder="1" applyAlignment="1" applyProtection="1">
      <alignment/>
      <protection/>
    </xf>
    <xf numFmtId="209" fontId="0" fillId="0" borderId="33" xfId="0" applyNumberFormat="1" applyBorder="1" applyAlignment="1" applyProtection="1">
      <alignment/>
      <protection locked="0"/>
    </xf>
    <xf numFmtId="209" fontId="0" fillId="0" borderId="14" xfId="0" applyNumberFormat="1" applyBorder="1" applyAlignment="1" applyProtection="1">
      <alignment/>
      <protection/>
    </xf>
    <xf numFmtId="209" fontId="0" fillId="4" borderId="41" xfId="0" applyNumberFormat="1" applyFill="1" applyBorder="1" applyAlignment="1" applyProtection="1">
      <alignment/>
      <protection/>
    </xf>
    <xf numFmtId="209" fontId="0" fillId="0" borderId="14" xfId="0" applyNumberFormat="1" applyBorder="1" applyAlignment="1" applyProtection="1">
      <alignment/>
      <protection locked="0"/>
    </xf>
    <xf numFmtId="0" fontId="73" fillId="0" borderId="0" xfId="0" applyFont="1" applyAlignment="1">
      <alignment/>
    </xf>
    <xf numFmtId="0" fontId="6" fillId="0" borderId="5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" fillId="28" borderId="63" xfId="0" applyFont="1" applyFill="1" applyBorder="1" applyAlignment="1">
      <alignment/>
    </xf>
    <xf numFmtId="0" fontId="1" fillId="28" borderId="64" xfId="0" applyFont="1" applyFill="1" applyBorder="1" applyAlignment="1">
      <alignment/>
    </xf>
    <xf numFmtId="0" fontId="1" fillId="28" borderId="65" xfId="0" applyFont="1" applyFill="1" applyBorder="1" applyAlignment="1">
      <alignment/>
    </xf>
    <xf numFmtId="0" fontId="1" fillId="28" borderId="66" xfId="0" applyFont="1" applyFill="1" applyBorder="1" applyAlignment="1">
      <alignment/>
    </xf>
    <xf numFmtId="0" fontId="1" fillId="28" borderId="67" xfId="0" applyFont="1" applyFill="1" applyBorder="1" applyAlignment="1">
      <alignment/>
    </xf>
    <xf numFmtId="0" fontId="1" fillId="28" borderId="66" xfId="0" applyFont="1" applyFill="1" applyBorder="1" applyAlignment="1">
      <alignment vertical="center"/>
    </xf>
    <xf numFmtId="0" fontId="1" fillId="28" borderId="67" xfId="0" applyFont="1" applyFill="1" applyBorder="1" applyAlignment="1">
      <alignment vertical="center"/>
    </xf>
    <xf numFmtId="0" fontId="1" fillId="28" borderId="68" xfId="0" applyFont="1" applyFill="1" applyBorder="1" applyAlignment="1">
      <alignment/>
    </xf>
    <xf numFmtId="0" fontId="1" fillId="28" borderId="69" xfId="0" applyFont="1" applyFill="1" applyBorder="1" applyAlignment="1">
      <alignment/>
    </xf>
    <xf numFmtId="0" fontId="1" fillId="28" borderId="70" xfId="0" applyFont="1" applyFill="1" applyBorder="1" applyAlignment="1">
      <alignment/>
    </xf>
    <xf numFmtId="0" fontId="1" fillId="28" borderId="10" xfId="0" applyFont="1" applyFill="1" applyBorder="1" applyAlignment="1">
      <alignment vertical="center"/>
    </xf>
    <xf numFmtId="0" fontId="1" fillId="28" borderId="10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3" fillId="28" borderId="0" xfId="0" applyFont="1" applyFill="1" applyAlignment="1">
      <alignment/>
    </xf>
    <xf numFmtId="0" fontId="6" fillId="0" borderId="2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76" fillId="28" borderId="0" xfId="0" applyFont="1" applyFill="1" applyAlignment="1">
      <alignment/>
    </xf>
    <xf numFmtId="0" fontId="1" fillId="28" borderId="0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 applyProtection="1">
      <alignment horizontal="center" vertical="center"/>
      <protection locked="0"/>
    </xf>
    <xf numFmtId="0" fontId="6" fillId="8" borderId="41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80" fillId="4" borderId="72" xfId="47" applyFont="1" applyFill="1" applyBorder="1" applyAlignment="1" applyProtection="1">
      <alignment horizontal="center" vertical="center"/>
      <protection/>
    </xf>
    <xf numFmtId="0" fontId="80" fillId="4" borderId="73" xfId="47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vertical="top"/>
    </xf>
    <xf numFmtId="0" fontId="83" fillId="28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 quotePrefix="1">
      <alignment horizontal="left" vertical="center" wrapText="1"/>
    </xf>
    <xf numFmtId="0" fontId="7" fillId="28" borderId="0" xfId="0" applyFont="1" applyFill="1" applyAlignment="1" quotePrefix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indent="1"/>
    </xf>
    <xf numFmtId="3" fontId="1" fillId="4" borderId="21" xfId="0" applyNumberFormat="1" applyFont="1" applyFill="1" applyBorder="1" applyAlignment="1">
      <alignment horizontal="center" vertical="center" wrapText="1"/>
    </xf>
    <xf numFmtId="3" fontId="1" fillId="4" borderId="46" xfId="0" applyNumberFormat="1" applyFont="1" applyFill="1" applyBorder="1" applyAlignment="1">
      <alignment horizontal="center" vertical="center" wrapText="1"/>
    </xf>
    <xf numFmtId="3" fontId="1" fillId="4" borderId="53" xfId="0" applyNumberFormat="1" applyFont="1" applyFill="1" applyBorder="1" applyAlignment="1">
      <alignment horizontal="center" vertical="center" wrapText="1"/>
    </xf>
    <xf numFmtId="49" fontId="85" fillId="4" borderId="54" xfId="0" applyNumberFormat="1" applyFont="1" applyFill="1" applyBorder="1" applyAlignment="1">
      <alignment horizontal="center" vertical="center"/>
    </xf>
    <xf numFmtId="49" fontId="85" fillId="4" borderId="41" xfId="0" applyNumberFormat="1" applyFont="1" applyFill="1" applyBorder="1" applyAlignment="1">
      <alignment horizontal="center" vertical="center"/>
    </xf>
    <xf numFmtId="49" fontId="85" fillId="4" borderId="41" xfId="0" applyNumberFormat="1" applyFont="1" applyFill="1" applyBorder="1" applyAlignment="1">
      <alignment horizontal="center" vertical="center" wrapText="1" shrinkToFit="1"/>
    </xf>
    <xf numFmtId="49" fontId="85" fillId="4" borderId="5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06" fontId="4" fillId="0" borderId="0" xfId="0" applyNumberFormat="1" applyFont="1" applyBorder="1" applyAlignment="1">
      <alignment vertical="center"/>
    </xf>
    <xf numFmtId="206" fontId="4" fillId="0" borderId="33" xfId="0" applyNumberFormat="1" applyFont="1" applyBorder="1" applyAlignment="1">
      <alignment vertical="center"/>
    </xf>
    <xf numFmtId="206" fontId="4" fillId="0" borderId="74" xfId="0" applyNumberFormat="1" applyFont="1" applyBorder="1" applyAlignment="1">
      <alignment vertical="center"/>
    </xf>
    <xf numFmtId="206" fontId="4" fillId="0" borderId="50" xfId="0" applyNumberFormat="1" applyFont="1" applyBorder="1" applyAlignment="1">
      <alignment vertical="center"/>
    </xf>
    <xf numFmtId="206" fontId="4" fillId="0" borderId="75" xfId="0" applyNumberFormat="1" applyFont="1" applyBorder="1" applyAlignment="1">
      <alignment vertical="center"/>
    </xf>
    <xf numFmtId="206" fontId="4" fillId="0" borderId="27" xfId="0" applyNumberFormat="1" applyFont="1" applyBorder="1" applyAlignment="1">
      <alignment vertical="center"/>
    </xf>
    <xf numFmtId="206" fontId="4" fillId="0" borderId="43" xfId="0" applyNumberFormat="1" applyFont="1" applyBorder="1" applyAlignment="1">
      <alignment vertical="center"/>
    </xf>
    <xf numFmtId="206" fontId="4" fillId="0" borderId="76" xfId="0" applyNumberFormat="1" applyFont="1" applyBorder="1" applyAlignment="1">
      <alignment vertical="center"/>
    </xf>
    <xf numFmtId="206" fontId="3" fillId="0" borderId="0" xfId="0" applyNumberFormat="1" applyFont="1" applyBorder="1" applyAlignment="1" applyProtection="1">
      <alignment vertical="center"/>
      <protection locked="0"/>
    </xf>
    <xf numFmtId="206" fontId="3" fillId="0" borderId="33" xfId="0" applyNumberFormat="1" applyFont="1" applyBorder="1" applyAlignment="1" applyProtection="1">
      <alignment vertical="center"/>
      <protection locked="0"/>
    </xf>
    <xf numFmtId="206" fontId="3" fillId="0" borderId="74" xfId="0" applyNumberFormat="1" applyFont="1" applyBorder="1" applyAlignment="1" applyProtection="1">
      <alignment vertical="center"/>
      <protection locked="0"/>
    </xf>
    <xf numFmtId="206" fontId="3" fillId="0" borderId="50" xfId="0" applyNumberFormat="1" applyFont="1" applyBorder="1" applyAlignment="1" applyProtection="1">
      <alignment vertical="center"/>
      <protection locked="0"/>
    </xf>
    <xf numFmtId="206" fontId="3" fillId="0" borderId="45" xfId="0" applyNumberFormat="1" applyFont="1" applyBorder="1" applyAlignment="1" applyProtection="1">
      <alignment vertical="center"/>
      <protection locked="0"/>
    </xf>
    <xf numFmtId="206" fontId="4" fillId="0" borderId="45" xfId="0" applyNumberFormat="1" applyFont="1" applyBorder="1" applyAlignment="1">
      <alignment vertical="center"/>
    </xf>
    <xf numFmtId="206" fontId="3" fillId="0" borderId="11" xfId="0" applyNumberFormat="1" applyFont="1" applyBorder="1" applyAlignment="1" applyProtection="1">
      <alignment vertical="center"/>
      <protection locked="0"/>
    </xf>
    <xf numFmtId="206" fontId="3" fillId="0" borderId="19" xfId="0" applyNumberFormat="1" applyFont="1" applyBorder="1" applyAlignment="1" applyProtection="1">
      <alignment vertical="center"/>
      <protection locked="0"/>
    </xf>
    <xf numFmtId="206" fontId="4" fillId="0" borderId="11" xfId="0" applyNumberFormat="1" applyFont="1" applyBorder="1" applyAlignment="1">
      <alignment vertical="center"/>
    </xf>
    <xf numFmtId="206" fontId="3" fillId="0" borderId="77" xfId="0" applyNumberFormat="1" applyFont="1" applyBorder="1" applyAlignment="1" applyProtection="1">
      <alignment vertical="center"/>
      <protection locked="0"/>
    </xf>
    <xf numFmtId="206" fontId="3" fillId="0" borderId="51" xfId="0" applyNumberFormat="1" applyFont="1" applyBorder="1" applyAlignment="1" applyProtection="1">
      <alignment vertical="center"/>
      <protection locked="0"/>
    </xf>
    <xf numFmtId="206" fontId="3" fillId="0" borderId="34" xfId="0" applyNumberFormat="1" applyFont="1" applyBorder="1" applyAlignment="1" applyProtection="1">
      <alignment vertical="center"/>
      <protection locked="0"/>
    </xf>
    <xf numFmtId="206" fontId="4" fillId="0" borderId="78" xfId="0" applyNumberFormat="1" applyFont="1" applyBorder="1" applyAlignment="1">
      <alignment vertical="center"/>
    </xf>
    <xf numFmtId="206" fontId="3" fillId="0" borderId="78" xfId="0" applyNumberFormat="1" applyFont="1" applyBorder="1" applyAlignment="1" applyProtection="1">
      <alignment vertical="center"/>
      <protection locked="0"/>
    </xf>
    <xf numFmtId="206" fontId="3" fillId="0" borderId="79" xfId="0" applyNumberFormat="1" applyFont="1" applyBorder="1" applyAlignment="1" applyProtection="1">
      <alignment vertical="center"/>
      <protection locked="0"/>
    </xf>
    <xf numFmtId="206" fontId="8" fillId="0" borderId="74" xfId="0" applyNumberFormat="1" applyFont="1" applyBorder="1" applyAlignment="1" applyProtection="1">
      <alignment horizontal="center" vertical="center"/>
      <protection/>
    </xf>
    <xf numFmtId="206" fontId="8" fillId="0" borderId="50" xfId="0" applyNumberFormat="1" applyFont="1" applyBorder="1" applyAlignment="1" applyProtection="1">
      <alignment horizontal="center" vertical="center"/>
      <protection/>
    </xf>
    <xf numFmtId="206" fontId="4" fillId="0" borderId="79" xfId="0" applyNumberFormat="1" applyFont="1" applyBorder="1" applyAlignment="1">
      <alignment vertical="center"/>
    </xf>
    <xf numFmtId="206" fontId="4" fillId="0" borderId="77" xfId="0" applyNumberFormat="1" applyFont="1" applyBorder="1" applyAlignment="1">
      <alignment vertical="center"/>
    </xf>
    <xf numFmtId="206" fontId="4" fillId="0" borderId="19" xfId="0" applyNumberFormat="1" applyFont="1" applyBorder="1" applyAlignment="1">
      <alignment vertical="center"/>
    </xf>
    <xf numFmtId="206" fontId="4" fillId="0" borderId="51" xfId="0" applyNumberFormat="1" applyFont="1" applyBorder="1" applyAlignment="1">
      <alignment vertical="center"/>
    </xf>
    <xf numFmtId="206" fontId="4" fillId="0" borderId="3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06" fontId="6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horizontal="left" vertical="center" indent="2"/>
    </xf>
    <xf numFmtId="206" fontId="4" fillId="0" borderId="74" xfId="0" applyNumberFormat="1" applyFont="1" applyBorder="1" applyAlignment="1" applyProtection="1">
      <alignment vertical="center"/>
      <protection locked="0"/>
    </xf>
    <xf numFmtId="206" fontId="8" fillId="0" borderId="11" xfId="0" applyNumberFormat="1" applyFont="1" applyBorder="1" applyAlignment="1">
      <alignment horizontal="left" vertical="center" indent="2"/>
    </xf>
    <xf numFmtId="206" fontId="4" fillId="0" borderId="50" xfId="0" applyNumberFormat="1" applyFont="1" applyBorder="1" applyAlignment="1" applyProtection="1">
      <alignment vertical="center"/>
      <protection locked="0"/>
    </xf>
    <xf numFmtId="206" fontId="4" fillId="0" borderId="30" xfId="0" applyNumberFormat="1" applyFont="1" applyBorder="1" applyAlignment="1">
      <alignment vertical="center"/>
    </xf>
    <xf numFmtId="0" fontId="1" fillId="28" borderId="0" xfId="0" applyNumberFormat="1" applyFont="1" applyFill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206" fontId="3" fillId="0" borderId="30" xfId="0" applyNumberFormat="1" applyFont="1" applyBorder="1" applyAlignment="1" applyProtection="1">
      <alignment vertical="center"/>
      <protection locked="0"/>
    </xf>
    <xf numFmtId="206" fontId="3" fillId="0" borderId="10" xfId="0" applyNumberFormat="1" applyFont="1" applyBorder="1" applyAlignment="1" applyProtection="1">
      <alignment vertical="center"/>
      <protection locked="0"/>
    </xf>
    <xf numFmtId="206" fontId="1" fillId="0" borderId="0" xfId="0" applyNumberFormat="1" applyFont="1" applyBorder="1" applyAlignment="1">
      <alignment horizontal="left" vertical="center" indent="1"/>
    </xf>
    <xf numFmtId="206" fontId="6" fillId="0" borderId="10" xfId="0" applyNumberFormat="1" applyFont="1" applyBorder="1" applyAlignment="1">
      <alignment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6" fontId="4" fillId="0" borderId="12" xfId="0" applyNumberFormat="1" applyFont="1" applyBorder="1" applyAlignment="1">
      <alignment horizontal="center" vertical="center"/>
    </xf>
    <xf numFmtId="206" fontId="2" fillId="0" borderId="12" xfId="0" applyNumberFormat="1" applyFont="1" applyBorder="1" applyAlignment="1">
      <alignment horizontal="center" vertical="center"/>
    </xf>
    <xf numFmtId="206" fontId="2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6" fontId="4" fillId="0" borderId="33" xfId="0" applyNumberFormat="1" applyFont="1" applyBorder="1" applyAlignment="1">
      <alignment horizontal="center" vertical="center"/>
    </xf>
    <xf numFmtId="206" fontId="2" fillId="0" borderId="33" xfId="0" applyNumberFormat="1" applyFont="1" applyBorder="1" applyAlignment="1">
      <alignment horizontal="center" vertical="center"/>
    </xf>
    <xf numFmtId="206" fontId="4" fillId="0" borderId="30" xfId="0" applyNumberFormat="1" applyFont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left" indent="1"/>
    </xf>
    <xf numFmtId="0" fontId="89" fillId="0" borderId="0" xfId="0" applyFont="1" applyAlignment="1">
      <alignment horizontal="left" indent="1"/>
    </xf>
    <xf numFmtId="0" fontId="89" fillId="0" borderId="0" xfId="0" applyFont="1" applyAlignment="1">
      <alignment/>
    </xf>
    <xf numFmtId="0" fontId="90" fillId="0" borderId="0" xfId="0" applyFont="1" applyFill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12" fillId="15" borderId="0" xfId="0" applyFont="1" applyFill="1" applyAlignment="1">
      <alignment horizontal="center"/>
    </xf>
    <xf numFmtId="0" fontId="1" fillId="15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90" fillId="0" borderId="0" xfId="0" applyFont="1" applyAlignment="1">
      <alignment horizontal="left" indent="1"/>
    </xf>
    <xf numFmtId="0" fontId="22" fillId="0" borderId="0" xfId="0" applyFont="1" applyAlignment="1" applyProtection="1">
      <alignment horizontal="left" indent="3"/>
      <protection/>
    </xf>
    <xf numFmtId="0" fontId="93" fillId="28" borderId="0" xfId="0" applyFont="1" applyFill="1" applyAlignment="1">
      <alignment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207" fontId="67" fillId="0" borderId="43" xfId="0" applyNumberFormat="1" applyFont="1" applyBorder="1" applyAlignment="1">
      <alignment horizontal="center"/>
    </xf>
    <xf numFmtId="207" fontId="67" fillId="0" borderId="30" xfId="0" applyNumberFormat="1" applyFont="1" applyBorder="1" applyAlignment="1">
      <alignment horizontal="center"/>
    </xf>
    <xf numFmtId="0" fontId="95" fillId="7" borderId="41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7" borderId="41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2" fillId="0" borderId="8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2" borderId="84" xfId="0" applyFont="1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Border="1" applyAlignment="1">
      <alignment vertical="center"/>
    </xf>
    <xf numFmtId="206" fontId="3" fillId="0" borderId="78" xfId="0" applyNumberFormat="1" applyFont="1" applyBorder="1" applyAlignment="1" applyProtection="1">
      <alignment vertical="center"/>
      <protection locked="0"/>
    </xf>
    <xf numFmtId="206" fontId="3" fillId="0" borderId="74" xfId="0" applyNumberFormat="1" applyFont="1" applyBorder="1" applyAlignment="1" applyProtection="1">
      <alignment vertical="center"/>
      <protection locked="0"/>
    </xf>
    <xf numFmtId="206" fontId="3" fillId="0" borderId="33" xfId="0" applyNumberFormat="1" applyFont="1" applyBorder="1" applyAlignment="1" applyProtection="1">
      <alignment vertical="center"/>
      <protection locked="0"/>
    </xf>
    <xf numFmtId="206" fontId="3" fillId="0" borderId="50" xfId="0" applyNumberFormat="1" applyFont="1" applyBorder="1" applyAlignment="1" applyProtection="1">
      <alignment vertical="center"/>
      <protection locked="0"/>
    </xf>
    <xf numFmtId="206" fontId="3" fillId="0" borderId="79" xfId="0" applyNumberFormat="1" applyFont="1" applyBorder="1" applyAlignment="1" applyProtection="1">
      <alignment vertical="center"/>
      <protection locked="0"/>
    </xf>
    <xf numFmtId="206" fontId="3" fillId="0" borderId="77" xfId="0" applyNumberFormat="1" applyFont="1" applyBorder="1" applyAlignment="1" applyProtection="1">
      <alignment vertical="center"/>
      <protection locked="0"/>
    </xf>
    <xf numFmtId="206" fontId="3" fillId="0" borderId="19" xfId="0" applyNumberFormat="1" applyFont="1" applyBorder="1" applyAlignment="1" applyProtection="1">
      <alignment vertical="center"/>
      <protection locked="0"/>
    </xf>
    <xf numFmtId="206" fontId="3" fillId="0" borderId="51" xfId="0" applyNumberFormat="1" applyFont="1" applyBorder="1" applyAlignment="1" applyProtection="1">
      <alignment vertical="center"/>
      <protection locked="0"/>
    </xf>
    <xf numFmtId="0" fontId="99" fillId="23" borderId="85" xfId="0" applyFont="1" applyFill="1" applyBorder="1" applyAlignment="1">
      <alignment horizontal="center" vertical="center"/>
    </xf>
    <xf numFmtId="0" fontId="1" fillId="23" borderId="85" xfId="0" applyFont="1" applyFill="1" applyBorder="1" applyAlignment="1">
      <alignment horizontal="center" vertical="center"/>
    </xf>
    <xf numFmtId="0" fontId="1" fillId="23" borderId="50" xfId="0" applyFont="1" applyFill="1" applyBorder="1" applyAlignment="1">
      <alignment horizontal="center" vertical="center"/>
    </xf>
    <xf numFmtId="0" fontId="32" fillId="28" borderId="0" xfId="0" applyFont="1" applyFill="1" applyAlignment="1">
      <alignment horizontal="centerContinuous"/>
    </xf>
    <xf numFmtId="0" fontId="2" fillId="23" borderId="86" xfId="0" applyFont="1" applyFill="1" applyBorder="1" applyAlignment="1">
      <alignment vertical="center"/>
    </xf>
    <xf numFmtId="0" fontId="2" fillId="23" borderId="87" xfId="0" applyFont="1" applyFill="1" applyBorder="1" applyAlignment="1">
      <alignment vertical="center"/>
    </xf>
    <xf numFmtId="0" fontId="2" fillId="23" borderId="88" xfId="0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0" fontId="2" fillId="23" borderId="36" xfId="0" applyFont="1" applyFill="1" applyBorder="1" applyAlignment="1">
      <alignment vertical="center"/>
    </xf>
    <xf numFmtId="0" fontId="2" fillId="23" borderId="89" xfId="0" applyFont="1" applyFill="1" applyBorder="1" applyAlignment="1">
      <alignment vertical="center"/>
    </xf>
    <xf numFmtId="0" fontId="2" fillId="23" borderId="90" xfId="0" applyFont="1" applyFill="1" applyBorder="1" applyAlignment="1">
      <alignment vertical="center"/>
    </xf>
    <xf numFmtId="0" fontId="2" fillId="23" borderId="91" xfId="0" applyFont="1" applyFill="1" applyBorder="1" applyAlignment="1">
      <alignment vertical="center"/>
    </xf>
    <xf numFmtId="0" fontId="101" fillId="25" borderId="0" xfId="0" applyFont="1" applyFill="1" applyAlignment="1">
      <alignment horizontal="centerContinuous" vertical="center"/>
    </xf>
    <xf numFmtId="0" fontId="31" fillId="25" borderId="0" xfId="0" applyFont="1" applyFill="1" applyAlignment="1">
      <alignment horizontal="centerContinuous"/>
    </xf>
    <xf numFmtId="0" fontId="96" fillId="25" borderId="0" xfId="0" applyFont="1" applyFill="1" applyAlignment="1">
      <alignment horizontal="centerContinuous"/>
    </xf>
    <xf numFmtId="0" fontId="96" fillId="25" borderId="0" xfId="0" applyFont="1" applyFill="1" applyAlignment="1">
      <alignment horizontal="centerContinuous" vertical="center"/>
    </xf>
    <xf numFmtId="0" fontId="102" fillId="25" borderId="0" xfId="0" applyFont="1" applyFill="1" applyAlignment="1">
      <alignment horizontal="centerContinuous"/>
    </xf>
    <xf numFmtId="0" fontId="2" fillId="28" borderId="0" xfId="0" applyFont="1" applyFill="1" applyAlignment="1" applyProtection="1">
      <alignment vertical="center"/>
      <protection/>
    </xf>
    <xf numFmtId="0" fontId="3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28" borderId="0" xfId="0" applyFont="1" applyFill="1" applyAlignment="1">
      <alignment/>
    </xf>
    <xf numFmtId="0" fontId="2" fillId="28" borderId="0" xfId="0" applyFont="1" applyFill="1" applyAlignment="1" applyProtection="1">
      <alignment/>
      <protection/>
    </xf>
    <xf numFmtId="0" fontId="2" fillId="27" borderId="0" xfId="0" applyFont="1" applyFill="1" applyAlignment="1" applyProtection="1">
      <alignment/>
      <protection/>
    </xf>
    <xf numFmtId="0" fontId="2" fillId="11" borderId="0" xfId="0" applyFont="1" applyFill="1" applyAlignment="1">
      <alignment/>
    </xf>
    <xf numFmtId="0" fontId="32" fillId="28" borderId="0" xfId="0" applyFont="1" applyFill="1" applyAlignment="1">
      <alignment/>
    </xf>
    <xf numFmtId="0" fontId="33" fillId="25" borderId="0" xfId="0" applyFont="1" applyFill="1" applyAlignment="1">
      <alignment vertical="center"/>
    </xf>
    <xf numFmtId="49" fontId="30" fillId="11" borderId="0" xfId="0" applyNumberFormat="1" applyFont="1" applyFill="1" applyAlignment="1" applyProtection="1">
      <alignment horizontal="center"/>
      <protection/>
    </xf>
    <xf numFmtId="0" fontId="30" fillId="11" borderId="0" xfId="0" applyFont="1" applyFill="1" applyAlignment="1">
      <alignment horizontal="center"/>
    </xf>
    <xf numFmtId="0" fontId="0" fillId="27" borderId="0" xfId="0" applyFont="1" applyFill="1" applyAlignment="1" quotePrefix="1">
      <alignment horizontal="center"/>
    </xf>
    <xf numFmtId="0" fontId="106" fillId="23" borderId="84" xfId="0" applyFont="1" applyFill="1" applyBorder="1" applyAlignment="1">
      <alignment vertical="center"/>
    </xf>
    <xf numFmtId="0" fontId="106" fillId="23" borderId="0" xfId="0" applyFont="1" applyFill="1" applyBorder="1" applyAlignment="1">
      <alignment vertical="center"/>
    </xf>
    <xf numFmtId="0" fontId="106" fillId="23" borderId="0" xfId="0" applyFont="1" applyFill="1" applyBorder="1" applyAlignment="1">
      <alignment horizontal="left" vertical="center"/>
    </xf>
    <xf numFmtId="0" fontId="81" fillId="4" borderId="84" xfId="47" applyFont="1" applyFill="1" applyBorder="1" applyAlignment="1" applyProtection="1">
      <alignment horizontal="center" vertical="center" wrapText="1"/>
      <protection/>
    </xf>
    <xf numFmtId="0" fontId="81" fillId="4" borderId="87" xfId="47" applyFont="1" applyFill="1" applyBorder="1" applyAlignment="1" applyProtection="1">
      <alignment horizontal="center" vertical="center" wrapText="1"/>
      <protection/>
    </xf>
    <xf numFmtId="0" fontId="100" fillId="25" borderId="89" xfId="0" applyFont="1" applyFill="1" applyBorder="1" applyAlignment="1">
      <alignment horizontal="left" vertical="center" indent="1"/>
    </xf>
    <xf numFmtId="0" fontId="100" fillId="25" borderId="90" xfId="0" applyFont="1" applyFill="1" applyBorder="1" applyAlignment="1">
      <alignment horizontal="left" vertical="center" indent="1"/>
    </xf>
    <xf numFmtId="0" fontId="2" fillId="28" borderId="0" xfId="0" applyFont="1" applyFill="1" applyAlignment="1">
      <alignment/>
    </xf>
    <xf numFmtId="0" fontId="79" fillId="22" borderId="40" xfId="0" applyFont="1" applyFill="1" applyBorder="1" applyAlignment="1">
      <alignment horizontal="center" vertical="top" wrapText="1"/>
    </xf>
    <xf numFmtId="0" fontId="79" fillId="22" borderId="38" xfId="0" applyFont="1" applyFill="1" applyBorder="1" applyAlignment="1">
      <alignment horizontal="center" vertical="top" wrapText="1"/>
    </xf>
    <xf numFmtId="0" fontId="79" fillId="22" borderId="39" xfId="0" applyFont="1" applyFill="1" applyBorder="1" applyAlignment="1">
      <alignment horizontal="center" vertical="top" wrapText="1"/>
    </xf>
    <xf numFmtId="0" fontId="3" fillId="0" borderId="92" xfId="0" applyFont="1" applyFill="1" applyBorder="1" applyAlignment="1" applyProtection="1">
      <alignment vertical="center"/>
      <protection locked="0"/>
    </xf>
    <xf numFmtId="0" fontId="3" fillId="0" borderId="93" xfId="0" applyFont="1" applyFill="1" applyBorder="1" applyAlignment="1" applyProtection="1">
      <alignment vertical="center"/>
      <protection locked="0"/>
    </xf>
    <xf numFmtId="0" fontId="81" fillId="4" borderId="0" xfId="47" applyFont="1" applyFill="1" applyBorder="1" applyAlignment="1" applyProtection="1">
      <alignment horizontal="center" vertical="center" wrapText="1"/>
      <protection/>
    </xf>
    <xf numFmtId="0" fontId="81" fillId="4" borderId="36" xfId="47" applyFont="1" applyFill="1" applyBorder="1" applyAlignment="1" applyProtection="1">
      <alignment horizontal="center" vertical="center" wrapText="1"/>
      <protection/>
    </xf>
    <xf numFmtId="0" fontId="70" fillId="0" borderId="94" xfId="0" applyFont="1" applyFill="1" applyBorder="1" applyAlignment="1" applyProtection="1" quotePrefix="1">
      <alignment horizontal="left" vertical="center"/>
      <protection locked="0"/>
    </xf>
    <xf numFmtId="0" fontId="70" fillId="0" borderId="95" xfId="0" applyFont="1" applyFill="1" applyBorder="1" applyAlignment="1" applyProtection="1" quotePrefix="1">
      <alignment horizontal="left" vertical="center"/>
      <protection locked="0"/>
    </xf>
    <xf numFmtId="0" fontId="3" fillId="0" borderId="92" xfId="0" applyFont="1" applyFill="1" applyBorder="1" applyAlignment="1" applyProtection="1">
      <alignment horizontal="left" vertical="center"/>
      <protection locked="0"/>
    </xf>
    <xf numFmtId="0" fontId="3" fillId="0" borderId="93" xfId="0" applyFont="1" applyFill="1" applyBorder="1" applyAlignment="1" applyProtection="1">
      <alignment horizontal="left" vertical="center"/>
      <protection locked="0"/>
    </xf>
    <xf numFmtId="0" fontId="103" fillId="22" borderId="40" xfId="0" applyFont="1" applyFill="1" applyBorder="1" applyAlignment="1">
      <alignment horizontal="center" vertical="center"/>
    </xf>
    <xf numFmtId="0" fontId="103" fillId="22" borderId="38" xfId="0" applyFont="1" applyFill="1" applyBorder="1" applyAlignment="1">
      <alignment horizontal="center" vertical="center"/>
    </xf>
    <xf numFmtId="0" fontId="103" fillId="22" borderId="39" xfId="0" applyFont="1" applyFill="1" applyBorder="1" applyAlignment="1">
      <alignment horizontal="center" vertical="center"/>
    </xf>
    <xf numFmtId="0" fontId="3" fillId="0" borderId="90" xfId="0" applyFont="1" applyFill="1" applyBorder="1" applyAlignment="1" applyProtection="1">
      <alignment horizontal="left" vertical="center"/>
      <protection locked="0"/>
    </xf>
    <xf numFmtId="0" fontId="3" fillId="0" borderId="91" xfId="0" applyFont="1" applyFill="1" applyBorder="1" applyAlignment="1" applyProtection="1">
      <alignment horizontal="left" vertical="center"/>
      <protection locked="0"/>
    </xf>
    <xf numFmtId="0" fontId="78" fillId="0" borderId="89" xfId="0" applyFont="1" applyFill="1" applyBorder="1" applyAlignment="1">
      <alignment horizontal="left" vertical="center" indent="1"/>
    </xf>
    <xf numFmtId="0" fontId="78" fillId="0" borderId="90" xfId="0" applyFont="1" applyFill="1" applyBorder="1" applyAlignment="1">
      <alignment horizontal="left" vertical="center" indent="1"/>
    </xf>
    <xf numFmtId="0" fontId="78" fillId="0" borderId="96" xfId="0" applyFont="1" applyFill="1" applyBorder="1" applyAlignment="1">
      <alignment horizontal="left" vertical="center" indent="1"/>
    </xf>
    <xf numFmtId="0" fontId="78" fillId="0" borderId="92" xfId="0" applyFont="1" applyFill="1" applyBorder="1" applyAlignment="1">
      <alignment horizontal="left" vertical="center" indent="1"/>
    </xf>
    <xf numFmtId="0" fontId="78" fillId="0" borderId="88" xfId="0" applyFont="1" applyFill="1" applyBorder="1" applyAlignment="1">
      <alignment horizontal="left" vertical="center" indent="1"/>
    </xf>
    <xf numFmtId="0" fontId="78" fillId="0" borderId="0" xfId="0" applyFont="1" applyFill="1" applyBorder="1" applyAlignment="1">
      <alignment horizontal="left" vertical="center" indent="1"/>
    </xf>
    <xf numFmtId="0" fontId="100" fillId="25" borderId="97" xfId="0" applyFont="1" applyFill="1" applyBorder="1" applyAlignment="1">
      <alignment horizontal="left" vertical="center" indent="1"/>
    </xf>
    <xf numFmtId="0" fontId="100" fillId="25" borderId="98" xfId="0" applyFont="1" applyFill="1" applyBorder="1" applyAlignment="1">
      <alignment horizontal="left" vertical="center" indent="1"/>
    </xf>
    <xf numFmtId="188" fontId="3" fillId="0" borderId="92" xfId="0" applyNumberFormat="1" applyFont="1" applyFill="1" applyBorder="1" applyAlignment="1" applyProtection="1">
      <alignment horizontal="left" vertical="center"/>
      <protection locked="0"/>
    </xf>
    <xf numFmtId="188" fontId="3" fillId="0" borderId="93" xfId="0" applyNumberFormat="1" applyFont="1" applyFill="1" applyBorder="1" applyAlignment="1" applyProtection="1">
      <alignment horizontal="left" vertical="center"/>
      <protection locked="0"/>
    </xf>
    <xf numFmtId="0" fontId="32" fillId="22" borderId="99" xfId="0" applyFont="1" applyFill="1" applyBorder="1" applyAlignment="1">
      <alignment horizontal="center" vertical="center" wrapText="1"/>
    </xf>
    <xf numFmtId="0" fontId="32" fillId="22" borderId="100" xfId="0" applyFont="1" applyFill="1" applyBorder="1" applyAlignment="1">
      <alignment horizontal="center" vertical="center"/>
    </xf>
    <xf numFmtId="0" fontId="32" fillId="22" borderId="101" xfId="0" applyFont="1" applyFill="1" applyBorder="1" applyAlignment="1">
      <alignment horizontal="center" vertical="center"/>
    </xf>
    <xf numFmtId="0" fontId="100" fillId="25" borderId="102" xfId="0" applyFont="1" applyFill="1" applyBorder="1" applyAlignment="1">
      <alignment horizontal="left" vertical="center" indent="1"/>
    </xf>
    <xf numFmtId="0" fontId="100" fillId="25" borderId="103" xfId="0" applyFont="1" applyFill="1" applyBorder="1" applyAlignment="1">
      <alignment horizontal="left" vertical="center" indent="1"/>
    </xf>
    <xf numFmtId="0" fontId="104" fillId="4" borderId="86" xfId="47" applyFont="1" applyFill="1" applyBorder="1" applyAlignment="1" applyProtection="1">
      <alignment horizontal="center" vertical="center" wrapText="1"/>
      <protection/>
    </xf>
    <xf numFmtId="0" fontId="104" fillId="4" borderId="84" xfId="47" applyFont="1" applyFill="1" applyBorder="1" applyAlignment="1" applyProtection="1">
      <alignment horizontal="center" vertical="center" wrapText="1"/>
      <protection/>
    </xf>
    <xf numFmtId="0" fontId="104" fillId="4" borderId="87" xfId="47" applyFont="1" applyFill="1" applyBorder="1" applyAlignment="1" applyProtection="1">
      <alignment horizontal="center" vertical="center" wrapText="1"/>
      <protection/>
    </xf>
    <xf numFmtId="0" fontId="104" fillId="4" borderId="89" xfId="47" applyFont="1" applyFill="1" applyBorder="1" applyAlignment="1" applyProtection="1">
      <alignment horizontal="center" vertical="center" wrapText="1"/>
      <protection/>
    </xf>
    <xf numFmtId="0" fontId="104" fillId="4" borderId="90" xfId="47" applyFont="1" applyFill="1" applyBorder="1" applyAlignment="1" applyProtection="1">
      <alignment horizontal="center" vertical="center" wrapText="1"/>
      <protection/>
    </xf>
    <xf numFmtId="0" fontId="104" fillId="4" borderId="91" xfId="47" applyFont="1" applyFill="1" applyBorder="1" applyAlignment="1" applyProtection="1">
      <alignment horizontal="center" vertical="center" wrapText="1"/>
      <protection/>
    </xf>
    <xf numFmtId="0" fontId="32" fillId="4" borderId="88" xfId="47" applyFont="1" applyFill="1" applyBorder="1" applyAlignment="1" applyProtection="1">
      <alignment horizontal="center" vertical="center" wrapText="1"/>
      <protection/>
    </xf>
    <xf numFmtId="0" fontId="32" fillId="4" borderId="0" xfId="47" applyFont="1" applyFill="1" applyBorder="1" applyAlignment="1" applyProtection="1">
      <alignment horizontal="center" vertical="center" wrapText="1"/>
      <protection/>
    </xf>
    <xf numFmtId="0" fontId="32" fillId="4" borderId="36" xfId="47" applyFont="1" applyFill="1" applyBorder="1" applyAlignment="1" applyProtection="1">
      <alignment horizontal="center" vertical="center" wrapText="1"/>
      <protection/>
    </xf>
    <xf numFmtId="0" fontId="23" fillId="4" borderId="90" xfId="47" applyFont="1" applyFill="1" applyBorder="1" applyAlignment="1" applyProtection="1">
      <alignment horizontal="center" vertical="center" wrapText="1"/>
      <protection/>
    </xf>
    <xf numFmtId="0" fontId="23" fillId="4" borderId="91" xfId="47" applyFont="1" applyFill="1" applyBorder="1" applyAlignment="1" applyProtection="1">
      <alignment horizontal="center" vertical="center" wrapText="1"/>
      <protection/>
    </xf>
    <xf numFmtId="0" fontId="105" fillId="22" borderId="86" xfId="47" applyFont="1" applyFill="1" applyBorder="1" applyAlignment="1" applyProtection="1">
      <alignment horizontal="center" vertical="center" wrapText="1"/>
      <protection/>
    </xf>
    <xf numFmtId="0" fontId="105" fillId="22" borderId="84" xfId="47" applyFont="1" applyFill="1" applyBorder="1" applyAlignment="1" applyProtection="1">
      <alignment horizontal="center" vertical="center" wrapText="1"/>
      <protection/>
    </xf>
    <xf numFmtId="0" fontId="105" fillId="22" borderId="87" xfId="47" applyFont="1" applyFill="1" applyBorder="1" applyAlignment="1" applyProtection="1">
      <alignment horizontal="center" vertical="center" wrapText="1"/>
      <protection/>
    </xf>
    <xf numFmtId="0" fontId="105" fillId="22" borderId="89" xfId="47" applyFont="1" applyFill="1" applyBorder="1" applyAlignment="1" applyProtection="1">
      <alignment horizontal="center" vertical="center" wrapText="1"/>
      <protection/>
    </xf>
    <xf numFmtId="0" fontId="105" fillId="22" borderId="90" xfId="47" applyFont="1" applyFill="1" applyBorder="1" applyAlignment="1" applyProtection="1">
      <alignment horizontal="center" vertical="center" wrapText="1"/>
      <protection/>
    </xf>
    <xf numFmtId="0" fontId="105" fillId="22" borderId="91" xfId="47" applyFont="1" applyFill="1" applyBorder="1" applyAlignment="1" applyProtection="1">
      <alignment horizontal="center" vertical="center" wrapText="1"/>
      <protection/>
    </xf>
    <xf numFmtId="0" fontId="107" fillId="22" borderId="86" xfId="0" applyFont="1" applyFill="1" applyBorder="1" applyAlignment="1">
      <alignment horizontal="center" vertical="center" wrapText="1"/>
    </xf>
    <xf numFmtId="0" fontId="107" fillId="22" borderId="84" xfId="0" applyFont="1" applyFill="1" applyBorder="1" applyAlignment="1">
      <alignment horizontal="center" vertical="center"/>
    </xf>
    <xf numFmtId="0" fontId="107" fillId="22" borderId="87" xfId="0" applyFont="1" applyFill="1" applyBorder="1" applyAlignment="1">
      <alignment horizontal="center" vertical="center"/>
    </xf>
    <xf numFmtId="0" fontId="107" fillId="22" borderId="89" xfId="0" applyFont="1" applyFill="1" applyBorder="1" applyAlignment="1">
      <alignment horizontal="center" vertical="center"/>
    </xf>
    <xf numFmtId="0" fontId="107" fillId="22" borderId="90" xfId="0" applyFont="1" applyFill="1" applyBorder="1" applyAlignment="1">
      <alignment horizontal="center" vertical="center"/>
    </xf>
    <xf numFmtId="0" fontId="107" fillId="22" borderId="9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/>
    </xf>
    <xf numFmtId="0" fontId="4" fillId="16" borderId="37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84" fillId="22" borderId="26" xfId="47" applyFont="1" applyFill="1" applyBorder="1" applyAlignment="1" applyProtection="1">
      <alignment horizontal="center" vertical="center" wrapText="1"/>
      <protection/>
    </xf>
    <xf numFmtId="0" fontId="84" fillId="22" borderId="27" xfId="47" applyFont="1" applyFill="1" applyBorder="1" applyAlignment="1" applyProtection="1">
      <alignment horizontal="center" vertical="center" wrapText="1"/>
      <protection/>
    </xf>
    <xf numFmtId="0" fontId="84" fillId="22" borderId="42" xfId="47" applyFont="1" applyFill="1" applyBorder="1" applyAlignment="1" applyProtection="1">
      <alignment horizontal="center" vertical="center" wrapText="1"/>
      <protection/>
    </xf>
    <xf numFmtId="0" fontId="84" fillId="22" borderId="15" xfId="47" applyFont="1" applyFill="1" applyBorder="1" applyAlignment="1" applyProtection="1">
      <alignment horizontal="center" vertical="center" wrapText="1"/>
      <protection/>
    </xf>
    <xf numFmtId="0" fontId="84" fillId="22" borderId="10" xfId="47" applyFont="1" applyFill="1" applyBorder="1" applyAlignment="1" applyProtection="1">
      <alignment horizontal="center" vertical="center" wrapText="1"/>
      <protection/>
    </xf>
    <xf numFmtId="0" fontId="84" fillId="22" borderId="16" xfId="47" applyFont="1" applyFill="1" applyBorder="1" applyAlignment="1" applyProtection="1">
      <alignment horizontal="center" vertical="center" wrapText="1"/>
      <protection/>
    </xf>
    <xf numFmtId="0" fontId="7" fillId="16" borderId="22" xfId="0" applyFont="1" applyFill="1" applyBorder="1" applyAlignment="1" applyProtection="1">
      <alignment horizontal="center"/>
      <protection/>
    </xf>
    <xf numFmtId="0" fontId="7" fillId="16" borderId="3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horizontal="left" vertical="center" wrapText="1" indent="1"/>
      <protection/>
    </xf>
    <xf numFmtId="0" fontId="25" fillId="8" borderId="17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50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61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 quotePrefix="1">
      <alignment horizontal="center" vertical="center" wrapText="1"/>
    </xf>
    <xf numFmtId="0" fontId="6" fillId="8" borderId="30" xfId="0" applyFont="1" applyFill="1" applyBorder="1" applyAlignment="1" quotePrefix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3" fontId="4" fillId="4" borderId="28" xfId="0" applyNumberFormat="1" applyFont="1" applyFill="1" applyBorder="1" applyAlignment="1">
      <alignment horizontal="center" vertical="center" wrapText="1"/>
    </xf>
    <xf numFmtId="3" fontId="4" fillId="4" borderId="32" xfId="0" applyNumberFormat="1" applyFont="1" applyFill="1" applyBorder="1" applyAlignment="1">
      <alignment horizontal="center" vertical="center" wrapText="1"/>
    </xf>
    <xf numFmtId="0" fontId="4" fillId="8" borderId="104" xfId="0" applyFont="1" applyFill="1" applyBorder="1" applyAlignment="1" quotePrefix="1">
      <alignment horizontal="center" vertical="center" wrapText="1"/>
    </xf>
    <xf numFmtId="0" fontId="4" fillId="8" borderId="82" xfId="0" applyFont="1" applyFill="1" applyBorder="1" applyAlignment="1" quotePrefix="1">
      <alignment horizontal="center" vertical="center" wrapText="1"/>
    </xf>
    <xf numFmtId="0" fontId="4" fillId="8" borderId="104" xfId="0" applyFont="1" applyFill="1" applyBorder="1" applyAlignment="1">
      <alignment horizontal="center" vertical="center" wrapText="1"/>
    </xf>
    <xf numFmtId="0" fontId="4" fillId="8" borderId="82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 quotePrefix="1">
      <alignment horizontal="center" vertical="center" wrapText="1"/>
    </xf>
    <xf numFmtId="0" fontId="4" fillId="8" borderId="23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7" fillId="24" borderId="54" xfId="0" applyFont="1" applyFill="1" applyBorder="1" applyAlignment="1">
      <alignment horizontal="left" vertical="center" wrapText="1" indent="8"/>
    </xf>
    <xf numFmtId="0" fontId="7" fillId="24" borderId="23" xfId="0" applyFont="1" applyFill="1" applyBorder="1" applyAlignment="1">
      <alignment horizontal="left" vertical="center" wrapText="1" indent="8"/>
    </xf>
    <xf numFmtId="0" fontId="44" fillId="28" borderId="10" xfId="47" applyFont="1" applyFill="1" applyBorder="1" applyAlignment="1" applyProtection="1">
      <alignment horizontal="left" vertical="center"/>
      <protection/>
    </xf>
    <xf numFmtId="0" fontId="7" fillId="25" borderId="11" xfId="0" applyFont="1" applyFill="1" applyBorder="1" applyAlignment="1">
      <alignment horizontal="center" vertical="center" wrapText="1"/>
    </xf>
    <xf numFmtId="0" fontId="73" fillId="28" borderId="0" xfId="0" applyFont="1" applyFill="1" applyAlignment="1">
      <alignment/>
    </xf>
    <xf numFmtId="0" fontId="7" fillId="7" borderId="29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10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29" fillId="23" borderId="17" xfId="0" applyFont="1" applyFill="1" applyBorder="1" applyAlignment="1">
      <alignment horizontal="center" vertical="center" wrapText="1"/>
    </xf>
    <xf numFmtId="0" fontId="29" fillId="23" borderId="24" xfId="0" applyFont="1" applyFill="1" applyBorder="1" applyAlignment="1">
      <alignment horizontal="center" vertical="center" wrapText="1"/>
    </xf>
    <xf numFmtId="0" fontId="29" fillId="23" borderId="1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6" fillId="23" borderId="104" xfId="0" applyFont="1" applyFill="1" applyBorder="1" applyAlignment="1">
      <alignment horizontal="center" vertical="center" wrapText="1"/>
    </xf>
    <xf numFmtId="0" fontId="6" fillId="23" borderId="82" xfId="0" applyFont="1" applyFill="1" applyBorder="1" applyAlignment="1">
      <alignment horizontal="center" vertical="center" wrapText="1"/>
    </xf>
    <xf numFmtId="0" fontId="4" fillId="23" borderId="29" xfId="0" applyFont="1" applyFill="1" applyBorder="1" applyAlignment="1" quotePrefix="1">
      <alignment horizontal="center" vertical="center"/>
    </xf>
    <xf numFmtId="0" fontId="4" fillId="23" borderId="32" xfId="0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center" vertical="center" wrapText="1"/>
    </xf>
    <xf numFmtId="0" fontId="6" fillId="23" borderId="53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left"/>
    </xf>
    <xf numFmtId="0" fontId="6" fillId="23" borderId="48" xfId="0" applyFont="1" applyFill="1" applyBorder="1" applyAlignment="1">
      <alignment horizontal="center" vertical="center" wrapText="1"/>
    </xf>
    <xf numFmtId="0" fontId="6" fillId="23" borderId="30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 quotePrefix="1">
      <alignment horizontal="center" vertical="center" wrapText="1"/>
    </xf>
    <xf numFmtId="0" fontId="6" fillId="23" borderId="28" xfId="0" applyFont="1" applyFill="1" applyBorder="1" applyAlignment="1" quotePrefix="1">
      <alignment horizontal="center" vertical="center" wrapText="1"/>
    </xf>
    <xf numFmtId="0" fontId="6" fillId="23" borderId="32" xfId="0" applyFont="1" applyFill="1" applyBorder="1" applyAlignment="1" quotePrefix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1" fillId="23" borderId="24" xfId="0" applyFont="1" applyFill="1" applyBorder="1" applyAlignment="1">
      <alignment horizontal="center" vertical="center" wrapText="1"/>
    </xf>
    <xf numFmtId="0" fontId="11" fillId="23" borderId="12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11" fillId="23" borderId="18" xfId="0" applyFont="1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4" fillId="23" borderId="29" xfId="0" applyFont="1" applyFill="1" applyBorder="1" applyAlignment="1">
      <alignment horizontal="center" vertical="center" wrapText="1"/>
    </xf>
    <xf numFmtId="0" fontId="4" fillId="23" borderId="106" xfId="0" applyFont="1" applyFill="1" applyBorder="1" applyAlignment="1">
      <alignment horizontal="center" vertical="center" wrapText="1"/>
    </xf>
    <xf numFmtId="0" fontId="4" fillId="23" borderId="104" xfId="0" applyFont="1" applyFill="1" applyBorder="1" applyAlignment="1">
      <alignment horizontal="center" vertical="center" wrapText="1"/>
    </xf>
    <xf numFmtId="0" fontId="4" fillId="23" borderId="82" xfId="0" applyFont="1" applyFill="1" applyBorder="1" applyAlignment="1">
      <alignment horizontal="center" vertical="center" wrapText="1"/>
    </xf>
    <xf numFmtId="0" fontId="4" fillId="23" borderId="49" xfId="0" applyFont="1" applyFill="1" applyBorder="1" applyAlignment="1">
      <alignment horizontal="center" vertical="center" wrapText="1"/>
    </xf>
    <xf numFmtId="0" fontId="4" fillId="23" borderId="35" xfId="0" applyFont="1" applyFill="1" applyBorder="1" applyAlignment="1">
      <alignment horizontal="center" vertical="center" wrapText="1"/>
    </xf>
    <xf numFmtId="0" fontId="4" fillId="23" borderId="48" xfId="0" applyFont="1" applyFill="1" applyBorder="1" applyAlignment="1">
      <alignment horizontal="center" vertical="center" wrapText="1"/>
    </xf>
    <xf numFmtId="0" fontId="4" fillId="23" borderId="30" xfId="0" applyFont="1" applyFill="1" applyBorder="1" applyAlignment="1">
      <alignment horizontal="center" vertical="center" wrapText="1"/>
    </xf>
    <xf numFmtId="0" fontId="74" fillId="28" borderId="0" xfId="0" applyFont="1" applyFill="1" applyBorder="1" applyAlignment="1">
      <alignment horizontal="center"/>
    </xf>
    <xf numFmtId="0" fontId="27" fillId="27" borderId="21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 vertical="center" wrapText="1"/>
    </xf>
    <xf numFmtId="0" fontId="27" fillId="27" borderId="53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7" fillId="28" borderId="0" xfId="0" applyFont="1" applyFill="1" applyAlignment="1">
      <alignment horizontal="center" wrapText="1"/>
    </xf>
    <xf numFmtId="0" fontId="7" fillId="28" borderId="0" xfId="0" applyFont="1" applyFill="1" applyAlignment="1">
      <alignment horizontal="center"/>
    </xf>
    <xf numFmtId="0" fontId="62" fillId="28" borderId="0" xfId="0" applyFont="1" applyFill="1" applyAlignment="1">
      <alignment horizontal="center"/>
    </xf>
    <xf numFmtId="0" fontId="71" fillId="28" borderId="0" xfId="0" applyFont="1" applyFill="1" applyAlignment="1">
      <alignment horizontal="center"/>
    </xf>
    <xf numFmtId="0" fontId="26" fillId="22" borderId="22" xfId="0" applyFont="1" applyFill="1" applyBorder="1" applyAlignment="1">
      <alignment horizontal="center" vertical="center" wrapText="1"/>
    </xf>
    <xf numFmtId="0" fontId="26" fillId="22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47625</xdr:rowOff>
    </xdr:from>
    <xdr:to>
      <xdr:col>12</xdr:col>
      <xdr:colOff>66675</xdr:colOff>
      <xdr:row>44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47725" y="371475"/>
          <a:ext cx="8362950" cy="689610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ENCUESTA ANUAL DE BALANZA DE PAGOS (EABP)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ondiciones de aplicabilidad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Se busca obtener información de las transacciones y saldos que la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empresa residente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 tenido con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residentes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En tal sentido, deben declarar a la presente encuesta aquellas empresas residentes que cumplen por lo menos con una de las siguientes condiciones: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Instrumentos de deuda emitidos por no residentes y en poder de la empresa residente; o emitidos por la empresa residente y en poder de no residentes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Depósitos en moneda extranjera (recibidos o realizados).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Títulos de  deuda (bonos y similares, adquiridos o emitidos).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Préstamos (otorgados o recibidos).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Créditos o anticipos comerciales (otorgados o recibidos).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Otros activos o pasivos de deuda (otorgados o recibidos).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Acciones y otras participaciones de capital, emitidos por la empresa residente y en poder de inversionsitas no residentes; o emitidas por empresas no residentes y en poder de la empresa residente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empresa residente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propiedad, parcial o total,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inversionistas no residentes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Se incluye a las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sucursales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establecidas en la economía local por otras empresas residentes en el exterior.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empresa residente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propietaria, en parte o totalmente,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empresas no residentes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Esto incluye las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sucursales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establecidas en el exterior por la empresa residente.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-0-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25</xdr:row>
      <xdr:rowOff>66675</xdr:rowOff>
    </xdr:from>
    <xdr:ext cx="14735175" cy="933450"/>
    <xdr:sp>
      <xdr:nvSpPr>
        <xdr:cNvPr id="1" name="Text Box 12"/>
        <xdr:cNvSpPr txBox="1">
          <a:spLocks noChangeArrowheads="1"/>
        </xdr:cNvSpPr>
      </xdr:nvSpPr>
      <xdr:spPr>
        <a:xfrm>
          <a:off x="342900" y="8629650"/>
          <a:ext cx="14735175" cy="933450"/>
        </a:xfrm>
        <a:prstGeom prst="rect">
          <a:avLst/>
        </a:prstGeom>
        <a:solidFill>
          <a:srgbClr val="CCFFCC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36576" rIns="45720" bIns="0" anchor="ctr"/>
        <a:p>
          <a:pPr algn="ctr">
            <a:defRPr/>
          </a:pPr>
          <a:r>
            <a:rPr lang="en-US" cap="none" sz="2400" b="1" i="0" u="none" baseline="0">
              <a:solidFill>
                <a:srgbClr val="33CCCC"/>
              </a:solidFill>
              <a:latin typeface="Arial Narrow"/>
              <a:ea typeface="Arial Narrow"/>
              <a:cs typeface="Arial Narrow"/>
            </a:rPr>
            <a:t>Este Banco Central, en cumplimiento de las normas vigentes, podrá sancionar 
</a:t>
          </a:r>
          <a:r>
            <a:rPr lang="en-US" cap="none" sz="2400" b="1" i="0" u="none" baseline="0">
              <a:solidFill>
                <a:srgbClr val="33CCCC"/>
              </a:solidFill>
              <a:latin typeface="Arial Narrow"/>
              <a:ea typeface="Arial Narrow"/>
              <a:cs typeface="Arial Narrow"/>
            </a:rPr>
            <a:t>mediante multas a las empresas que no cumplan con presentar la información solicitada.</a:t>
          </a:r>
        </a:p>
      </xdr:txBody>
    </xdr:sp>
    <xdr:clientData/>
  </xdr:oneCellAnchor>
  <xdr:twoCellAnchor>
    <xdr:from>
      <xdr:col>14</xdr:col>
      <xdr:colOff>323850</xdr:colOff>
      <xdr:row>15</xdr:row>
      <xdr:rowOff>28575</xdr:rowOff>
    </xdr:from>
    <xdr:to>
      <xdr:col>14</xdr:col>
      <xdr:colOff>581025</xdr:colOff>
      <xdr:row>15</xdr:row>
      <xdr:rowOff>247650</xdr:rowOff>
    </xdr:to>
    <xdr:sp>
      <xdr:nvSpPr>
        <xdr:cNvPr id="2" name="AutoShape 15"/>
        <xdr:cNvSpPr>
          <a:spLocks/>
        </xdr:cNvSpPr>
      </xdr:nvSpPr>
      <xdr:spPr>
        <a:xfrm>
          <a:off x="14497050" y="5114925"/>
          <a:ext cx="257175" cy="219075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38100</xdr:rowOff>
    </xdr:from>
    <xdr:to>
      <xdr:col>11</xdr:col>
      <xdr:colOff>800100</xdr:colOff>
      <xdr:row>24</xdr:row>
      <xdr:rowOff>333375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85750" y="7715250"/>
          <a:ext cx="11972925" cy="828675"/>
        </a:xfrm>
        <a:prstGeom prst="rect">
          <a:avLst/>
        </a:prstGeom>
        <a:solidFill>
          <a:srgbClr val="EDF769"/>
        </a:solidFill>
        <a:ln w="9525" cmpd="sng">
          <a:solidFill>
            <a:srgbClr val="1E1C1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Fecha límite para su respuesta: </a:t>
          </a:r>
          <a:r>
            <a:rPr lang="en-US" cap="none" sz="36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20/01/2015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3914775</xdr:colOff>
      <xdr:row>3</xdr:row>
      <xdr:rowOff>28575</xdr:rowOff>
    </xdr:from>
    <xdr:to>
      <xdr:col>3</xdr:col>
      <xdr:colOff>1485900</xdr:colOff>
      <xdr:row>3</xdr:row>
      <xdr:rowOff>352425</xdr:rowOff>
    </xdr:to>
    <xdr:sp>
      <xdr:nvSpPr>
        <xdr:cNvPr id="1" name="AutoShape 38"/>
        <xdr:cNvSpPr>
          <a:spLocks/>
        </xdr:cNvSpPr>
      </xdr:nvSpPr>
      <xdr:spPr>
        <a:xfrm>
          <a:off x="4476750" y="904875"/>
          <a:ext cx="2524125" cy="323850"/>
        </a:xfrm>
        <a:prstGeom prst="rightArrow">
          <a:avLst>
            <a:gd name="adj" fmla="val 8578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3</xdr:row>
      <xdr:rowOff>19050</xdr:rowOff>
    </xdr:from>
    <xdr:to>
      <xdr:col>5</xdr:col>
      <xdr:colOff>0</xdr:colOff>
      <xdr:row>4</xdr:row>
      <xdr:rowOff>38100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895350"/>
          <a:ext cx="2438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</xdr:row>
      <xdr:rowOff>276225</xdr:rowOff>
    </xdr:from>
    <xdr:to>
      <xdr:col>14</xdr:col>
      <xdr:colOff>485775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000125"/>
          <a:ext cx="5010150" cy="3448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7</xdr:row>
      <xdr:rowOff>152400</xdr:rowOff>
    </xdr:from>
    <xdr:to>
      <xdr:col>20</xdr:col>
      <xdr:colOff>95250</xdr:colOff>
      <xdr:row>24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401675" y="2543175"/>
          <a:ext cx="5429250" cy="3933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LEYENDA: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1: Empresa propietaria, que tiene propiedad total o parcial de la empresa encuestada (incluir holdings).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2A: Empresa subsidiaria directa, de propiedad directa de la empresa encuestada.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2B: Empresa subsidiaria indirecta, de propiedad indirecta de la empresa encuestada.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3A: Empresa no subsidiaria directa, de propiedad directa de la empresa encuestada.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3B: Empresa no subsidiaria indirecta, de propiedad indirecta de la empresa encuestada.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4A: Empresa fusionada con, o absorbida por la empresa encuestada.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4E: Empresa escindida de la empresa encuestada.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5: Empresa con la cual la empresa encuestada mantiene un contrato asociativo (joint venture, consorcio o participación).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Tipo 6: Empresa con la cual la empresa encuestada únicamente comparte un mismo propietario.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104775</xdr:rowOff>
    </xdr:from>
    <xdr:to>
      <xdr:col>2</xdr:col>
      <xdr:colOff>742950</xdr:colOff>
      <xdr:row>36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200650" y="7505700"/>
          <a:ext cx="647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rp.gob\informacion\ESDEIE\TRIMES\2011\Formatos\2TRIM\BCRP_ETSDEIE_201102_R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a"/>
      <sheetName val="2.b"/>
      <sheetName val="3"/>
      <sheetName val="Menu"/>
      <sheetName val="3.a"/>
      <sheetName val="CAP"/>
      <sheetName val="BON"/>
      <sheetName val="4"/>
      <sheetName val="5"/>
      <sheetName val="6"/>
      <sheetName val="7"/>
      <sheetName val="8"/>
      <sheetName val="Consist"/>
      <sheetName val="VALIDACION_RUC"/>
      <sheetName val="DATOS"/>
      <sheetName val="SER"/>
      <sheetName val="Validacion"/>
    </sheetNames>
    <sheetDataSet>
      <sheetData sheetId="4">
        <row r="3">
          <cell r="C3">
            <v>2011</v>
          </cell>
          <cell r="D3">
            <v>2</v>
          </cell>
          <cell r="AA3">
            <v>20111</v>
          </cell>
          <cell r="AB3">
            <v>1.41575</v>
          </cell>
          <cell r="AC3">
            <v>0.0120295</v>
          </cell>
          <cell r="AD3">
            <v>0.357</v>
          </cell>
        </row>
        <row r="4">
          <cell r="AA4">
            <v>20112</v>
          </cell>
          <cell r="AB4">
            <v>1.448</v>
          </cell>
          <cell r="AC4">
            <v>0.012</v>
          </cell>
          <cell r="AD4">
            <v>0.364</v>
          </cell>
        </row>
        <row r="5">
          <cell r="AA5">
            <v>20113</v>
          </cell>
          <cell r="AB5" t="e">
            <v>#DIV/0!</v>
          </cell>
          <cell r="AC5" t="e">
            <v>#DIV/0!</v>
          </cell>
          <cell r="AD5" t="e">
            <v>#DIV/0!</v>
          </cell>
        </row>
        <row r="6">
          <cell r="AA6">
            <v>20114</v>
          </cell>
          <cell r="AB6" t="e">
            <v>#DIV/0!</v>
          </cell>
          <cell r="AC6" t="e">
            <v>#DIV/0!</v>
          </cell>
          <cell r="AD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p.gob.pe/docs/Transparencia/Normas-Legales/Circulares/2012/circular-025-2012-bcrp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p.gob.pe/docs/Estadisticas/esdeie/habilitar-opciones.pdf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p.gob.pe/docs/Estadisticas/esdeie/habilitar-opciones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M3" sqref="M3"/>
    </sheetView>
  </sheetViews>
  <sheetFormatPr defaultColWidth="11.421875" defaultRowHeight="12.75"/>
  <sheetData/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19"/>
  <sheetViews>
    <sheetView zoomScale="85" zoomScaleNormal="85" zoomScalePageLayoutView="0" workbookViewId="0" topLeftCell="A1">
      <selection activeCell="D9" sqref="D9"/>
    </sheetView>
  </sheetViews>
  <sheetFormatPr defaultColWidth="11.421875" defaultRowHeight="12.75"/>
  <cols>
    <col min="1" max="1" width="2.7109375" style="1" customWidth="1"/>
    <col min="2" max="2" width="5.7109375" style="1" customWidth="1"/>
    <col min="3" max="3" width="97.8515625" style="1" customWidth="1"/>
    <col min="4" max="4" width="34.57421875" style="1" customWidth="1"/>
    <col min="5" max="5" width="33.7109375" style="1" customWidth="1"/>
    <col min="6" max="6" width="15.28125" style="267" bestFit="1" customWidth="1"/>
    <col min="7" max="7" width="16.421875" style="267" bestFit="1" customWidth="1"/>
    <col min="8" max="8" width="13.28125" style="267" bestFit="1" customWidth="1"/>
    <col min="9" max="9" width="14.8515625" style="267" bestFit="1" customWidth="1"/>
    <col min="10" max="10" width="16.140625" style="267" bestFit="1" customWidth="1"/>
    <col min="11" max="19" width="11.421875" style="267" customWidth="1"/>
    <col min="20" max="16384" width="11.421875" style="1" customWidth="1"/>
  </cols>
  <sheetData>
    <row r="1" spans="1:3" ht="15.75">
      <c r="A1" s="267"/>
      <c r="B1" s="267"/>
      <c r="C1" s="267"/>
    </row>
    <row r="2" spans="1:5" ht="20.25">
      <c r="A2" s="267"/>
      <c r="B2" s="268" t="s">
        <v>248</v>
      </c>
      <c r="C2" s="267"/>
      <c r="D2" s="267"/>
      <c r="E2" s="267"/>
    </row>
    <row r="3" spans="1:5" ht="18">
      <c r="A3" s="267"/>
      <c r="B3" s="278" t="s">
        <v>232</v>
      </c>
      <c r="C3" s="267"/>
      <c r="D3" s="267"/>
      <c r="E3" s="267"/>
    </row>
    <row r="4" spans="1:5" ht="28.5" customHeight="1" thickBot="1">
      <c r="A4" s="267"/>
      <c r="B4" s="678"/>
      <c r="C4" s="678"/>
      <c r="D4" s="286"/>
      <c r="E4" s="267"/>
    </row>
    <row r="5" spans="1:5" ht="28.5" customHeight="1" thickBot="1">
      <c r="A5" s="267"/>
      <c r="B5" s="680" t="s">
        <v>1040</v>
      </c>
      <c r="C5" s="681"/>
      <c r="D5" s="287" t="str">
        <f>CONCATENATE(+Patrimonio!D4)</f>
        <v>(NINGUNO)</v>
      </c>
      <c r="E5" s="267"/>
    </row>
    <row r="6" spans="1:5" ht="16.5" thickBot="1">
      <c r="A6" s="267"/>
      <c r="B6" s="267"/>
      <c r="C6" s="267"/>
      <c r="D6" s="267"/>
      <c r="E6" s="267"/>
    </row>
    <row r="7" spans="2:5" ht="20.25">
      <c r="B7" s="20"/>
      <c r="C7" s="682" t="s">
        <v>68</v>
      </c>
      <c r="D7" s="262">
        <f>Patrimonio!D20</f>
        <v>2012</v>
      </c>
      <c r="E7" s="263">
        <f>Patrimonio!E20</f>
        <v>2013</v>
      </c>
    </row>
    <row r="8" spans="2:5" ht="20.25">
      <c r="B8" s="21"/>
      <c r="C8" s="683"/>
      <c r="D8" s="264" t="s">
        <v>245</v>
      </c>
      <c r="E8" s="265" t="s">
        <v>1032</v>
      </c>
    </row>
    <row r="9" spans="2:5" ht="39" customHeight="1">
      <c r="B9" s="119">
        <v>200</v>
      </c>
      <c r="C9" s="401" t="s">
        <v>1029</v>
      </c>
      <c r="D9" s="256">
        <f>D10+D11</f>
        <v>0</v>
      </c>
      <c r="E9" s="257">
        <f>E10+E11</f>
        <v>0</v>
      </c>
    </row>
    <row r="10" spans="2:5" ht="39" customHeight="1">
      <c r="B10" s="119">
        <v>201</v>
      </c>
      <c r="C10" s="32" t="s">
        <v>254</v>
      </c>
      <c r="D10" s="258"/>
      <c r="E10" s="259"/>
    </row>
    <row r="11" spans="2:5" ht="39" customHeight="1">
      <c r="B11" s="119">
        <v>202</v>
      </c>
      <c r="C11" s="32" t="s">
        <v>255</v>
      </c>
      <c r="D11" s="258"/>
      <c r="E11" s="259"/>
    </row>
    <row r="12" spans="2:5" ht="36" customHeight="1">
      <c r="B12" s="119">
        <v>300</v>
      </c>
      <c r="C12" s="401" t="s">
        <v>249</v>
      </c>
      <c r="D12" s="258"/>
      <c r="E12" s="259"/>
    </row>
    <row r="13" spans="2:5" ht="36" customHeight="1" thickBot="1">
      <c r="B13" s="400">
        <v>310</v>
      </c>
      <c r="C13" s="402" t="s">
        <v>250</v>
      </c>
      <c r="D13" s="260"/>
      <c r="E13" s="261"/>
    </row>
    <row r="14" spans="1:5" ht="15.75">
      <c r="A14" s="267"/>
      <c r="B14" s="679" t="s">
        <v>17</v>
      </c>
      <c r="C14" s="679"/>
      <c r="D14" s="679"/>
      <c r="E14" s="679"/>
    </row>
    <row r="15" spans="1:5" ht="15.75">
      <c r="A15" s="267"/>
      <c r="B15" s="679" t="s">
        <v>18</v>
      </c>
      <c r="C15" s="679"/>
      <c r="D15" s="679"/>
      <c r="E15" s="679"/>
    </row>
    <row r="16" spans="1:5" ht="15.75">
      <c r="A16" s="267"/>
      <c r="B16" s="679" t="s">
        <v>19</v>
      </c>
      <c r="C16" s="679"/>
      <c r="D16" s="679"/>
      <c r="E16" s="679"/>
    </row>
    <row r="17" spans="2:5" s="267" customFormat="1" ht="15.75">
      <c r="B17" s="679" t="s">
        <v>20</v>
      </c>
      <c r="C17" s="679"/>
      <c r="D17" s="679"/>
      <c r="E17" s="679"/>
    </row>
    <row r="18" spans="2:5" s="267" customFormat="1" ht="16.5">
      <c r="B18" s="403"/>
      <c r="C18" s="403"/>
      <c r="D18" s="403"/>
      <c r="E18" s="403"/>
    </row>
    <row r="19" spans="2:5" s="267" customFormat="1" ht="16.5">
      <c r="B19" s="403"/>
      <c r="C19" s="403"/>
      <c r="D19" s="403"/>
      <c r="E19" s="403"/>
    </row>
    <row r="20" s="267" customFormat="1" ht="15.75"/>
    <row r="21" s="267" customFormat="1" ht="15.75"/>
    <row r="22" s="267" customFormat="1" ht="15.75"/>
    <row r="23" s="267" customFormat="1" ht="15.75"/>
    <row r="24" s="267" customFormat="1" ht="15.75"/>
    <row r="25" s="267" customFormat="1" ht="15.75"/>
    <row r="26" s="267" customFormat="1" ht="15.75"/>
    <row r="27" s="267" customFormat="1" ht="15.75"/>
    <row r="28" s="267" customFormat="1" ht="15.75"/>
    <row r="29" s="267" customFormat="1" ht="15.75"/>
    <row r="30" s="267" customFormat="1" ht="15.75"/>
    <row r="31" s="267" customFormat="1" ht="15.75"/>
    <row r="32" s="267" customFormat="1" ht="15.75"/>
    <row r="33" s="267" customFormat="1" ht="15.75"/>
    <row r="34" s="267" customFormat="1" ht="15.75"/>
    <row r="35" s="267" customFormat="1" ht="15.75"/>
    <row r="36" s="267" customFormat="1" ht="15.75"/>
    <row r="37" s="267" customFormat="1" ht="15.75"/>
    <row r="38" s="267" customFormat="1" ht="15.75"/>
    <row r="39" s="267" customFormat="1" ht="15.75"/>
    <row r="40" s="267" customFormat="1" ht="15.75"/>
    <row r="41" s="267" customFormat="1" ht="15.75"/>
    <row r="42" s="267" customFormat="1" ht="15.75"/>
    <row r="43" s="267" customFormat="1" ht="15.75"/>
    <row r="44" s="267" customFormat="1" ht="15.75"/>
    <row r="45" s="267" customFormat="1" ht="15.75"/>
    <row r="46" s="267" customFormat="1" ht="15.75"/>
    <row r="47" s="267" customFormat="1" ht="15.75"/>
    <row r="48" s="267" customFormat="1" ht="15.75"/>
    <row r="49" s="267" customFormat="1" ht="15.75"/>
    <row r="50" s="267" customFormat="1" ht="15.75"/>
    <row r="51" s="267" customFormat="1" ht="15.75"/>
    <row r="52" s="267" customFormat="1" ht="15.75"/>
    <row r="53" s="267" customFormat="1" ht="15.75"/>
    <row r="54" s="267" customFormat="1" ht="15.75"/>
    <row r="55" s="267" customFormat="1" ht="15.75"/>
    <row r="56" s="267" customFormat="1" ht="15.75"/>
    <row r="57" s="267" customFormat="1" ht="15.75"/>
    <row r="58" s="267" customFormat="1" ht="15.75"/>
    <row r="59" s="267" customFormat="1" ht="15.75"/>
    <row r="60" s="267" customFormat="1" ht="15.75"/>
    <row r="61" s="267" customFormat="1" ht="15.75"/>
    <row r="62" s="267" customFormat="1" ht="15.75"/>
    <row r="63" s="267" customFormat="1" ht="15.75"/>
    <row r="64" s="267" customFormat="1" ht="15.75"/>
    <row r="65" s="267" customFormat="1" ht="15.75"/>
    <row r="66" s="267" customFormat="1" ht="15.75"/>
    <row r="67" s="267" customFormat="1" ht="15.75"/>
    <row r="68" s="267" customFormat="1" ht="15.75"/>
    <row r="69" s="267" customFormat="1" ht="15.75"/>
    <row r="70" s="267" customFormat="1" ht="15.75"/>
    <row r="71" s="267" customFormat="1" ht="15.75"/>
    <row r="72" s="267" customFormat="1" ht="15.75"/>
    <row r="73" s="267" customFormat="1" ht="15.75"/>
    <row r="74" s="267" customFormat="1" ht="15.75"/>
    <row r="75" s="267" customFormat="1" ht="15.75"/>
    <row r="76" s="267" customFormat="1" ht="15.75"/>
    <row r="77" s="267" customFormat="1" ht="15.75"/>
    <row r="78" s="267" customFormat="1" ht="15.75"/>
    <row r="79" s="267" customFormat="1" ht="15.75"/>
    <row r="80" s="267" customFormat="1" ht="15.75"/>
    <row r="81" s="267" customFormat="1" ht="15.75"/>
    <row r="82" s="267" customFormat="1" ht="15.75"/>
    <row r="83" s="267" customFormat="1" ht="15.75"/>
    <row r="84" s="267" customFormat="1" ht="15.75"/>
    <row r="85" s="267" customFormat="1" ht="15.75"/>
    <row r="86" s="267" customFormat="1" ht="15.75"/>
    <row r="87" s="267" customFormat="1" ht="15.75"/>
    <row r="88" s="267" customFormat="1" ht="15.75"/>
    <row r="89" s="267" customFormat="1" ht="15.75"/>
    <row r="90" s="267" customFormat="1" ht="15.75"/>
    <row r="91" s="267" customFormat="1" ht="15.75"/>
    <row r="92" s="267" customFormat="1" ht="15.75"/>
    <row r="93" s="267" customFormat="1" ht="15.75"/>
    <row r="94" s="267" customFormat="1" ht="15.75"/>
    <row r="95" s="267" customFormat="1" ht="15.75"/>
    <row r="96" s="267" customFormat="1" ht="15.75"/>
    <row r="97" s="267" customFormat="1" ht="15.75"/>
    <row r="98" s="267" customFormat="1" ht="15.75"/>
    <row r="99" s="267" customFormat="1" ht="15.75"/>
    <row r="100" s="267" customFormat="1" ht="15.75"/>
    <row r="101" s="267" customFormat="1" ht="15.75"/>
    <row r="102" s="267" customFormat="1" ht="15.75"/>
    <row r="103" s="267" customFormat="1" ht="15.75"/>
    <row r="104" s="267" customFormat="1" ht="15.75"/>
    <row r="105" s="267" customFormat="1" ht="15.75"/>
    <row r="106" s="267" customFormat="1" ht="15.75"/>
    <row r="107" s="267" customFormat="1" ht="15.75"/>
    <row r="108" s="267" customFormat="1" ht="15.75"/>
    <row r="109" s="267" customFormat="1" ht="15.75"/>
    <row r="110" s="267" customFormat="1" ht="15.75"/>
    <row r="111" s="267" customFormat="1" ht="15.75"/>
    <row r="112" s="267" customFormat="1" ht="15.75"/>
    <row r="113" s="267" customFormat="1" ht="15.75"/>
    <row r="114" s="267" customFormat="1" ht="15.75"/>
    <row r="115" s="267" customFormat="1" ht="15.75"/>
    <row r="116" s="267" customFormat="1" ht="15.75"/>
    <row r="117" s="267" customFormat="1" ht="15.75"/>
    <row r="118" s="267" customFormat="1" ht="15.75"/>
    <row r="119" s="267" customFormat="1" ht="15.75"/>
    <row r="120" s="267" customFormat="1" ht="15.75"/>
    <row r="121" s="267" customFormat="1" ht="15.75"/>
    <row r="122" s="267" customFormat="1" ht="15.75"/>
    <row r="123" s="267" customFormat="1" ht="15.75"/>
    <row r="124" s="267" customFormat="1" ht="15.75"/>
    <row r="125" s="267" customFormat="1" ht="15.75"/>
    <row r="126" s="267" customFormat="1" ht="15.75"/>
    <row r="127" s="267" customFormat="1" ht="15.75"/>
    <row r="128" s="267" customFormat="1" ht="15.75"/>
    <row r="129" s="267" customFormat="1" ht="15.75"/>
    <row r="130" s="267" customFormat="1" ht="15.75"/>
    <row r="131" s="267" customFormat="1" ht="15.75"/>
    <row r="132" s="267" customFormat="1" ht="15.75"/>
    <row r="133" s="267" customFormat="1" ht="15.75"/>
    <row r="134" s="267" customFormat="1" ht="15.75"/>
    <row r="135" s="267" customFormat="1" ht="15.75"/>
    <row r="136" s="267" customFormat="1" ht="15.75"/>
    <row r="137" s="267" customFormat="1" ht="15.75"/>
    <row r="138" s="267" customFormat="1" ht="15.75"/>
    <row r="139" s="267" customFormat="1" ht="15.75"/>
    <row r="140" s="267" customFormat="1" ht="15.75"/>
    <row r="141" s="267" customFormat="1" ht="15.75"/>
    <row r="142" s="267" customFormat="1" ht="15.75"/>
    <row r="143" s="267" customFormat="1" ht="15.75"/>
    <row r="144" s="267" customFormat="1" ht="15.75"/>
    <row r="145" s="267" customFormat="1" ht="15.75"/>
    <row r="146" s="267" customFormat="1" ht="15.75"/>
    <row r="147" s="267" customFormat="1" ht="15.75"/>
    <row r="148" s="267" customFormat="1" ht="15.75"/>
    <row r="149" s="267" customFormat="1" ht="15.75"/>
    <row r="150" s="267" customFormat="1" ht="15.75"/>
    <row r="151" s="267" customFormat="1" ht="15.75"/>
    <row r="152" s="267" customFormat="1" ht="15.75"/>
    <row r="153" s="267" customFormat="1" ht="15.75"/>
    <row r="154" s="267" customFormat="1" ht="15.75"/>
    <row r="155" s="267" customFormat="1" ht="15.75"/>
    <row r="156" s="267" customFormat="1" ht="15.75"/>
    <row r="157" s="267" customFormat="1" ht="15.75"/>
    <row r="158" s="267" customFormat="1" ht="15.75"/>
    <row r="159" s="267" customFormat="1" ht="15.75"/>
    <row r="160" s="267" customFormat="1" ht="15.75"/>
    <row r="161" s="267" customFormat="1" ht="15.75"/>
    <row r="162" s="267" customFormat="1" ht="15.75"/>
    <row r="163" s="267" customFormat="1" ht="15.75"/>
    <row r="164" s="267" customFormat="1" ht="15.75"/>
    <row r="165" s="267" customFormat="1" ht="15.75"/>
    <row r="166" s="267" customFormat="1" ht="15.75"/>
    <row r="167" s="267" customFormat="1" ht="15.75"/>
    <row r="168" s="267" customFormat="1" ht="15.75"/>
    <row r="169" s="267" customFormat="1" ht="15.75"/>
    <row r="170" s="267" customFormat="1" ht="15.75"/>
    <row r="171" s="267" customFormat="1" ht="15.75"/>
    <row r="172" s="267" customFormat="1" ht="15.75"/>
    <row r="173" s="267" customFormat="1" ht="15.75"/>
    <row r="174" s="267" customFormat="1" ht="15.75"/>
    <row r="175" s="267" customFormat="1" ht="15.75"/>
    <row r="176" s="267" customFormat="1" ht="15.75"/>
    <row r="177" s="267" customFormat="1" ht="15.75"/>
    <row r="178" s="267" customFormat="1" ht="15.75"/>
    <row r="179" s="267" customFormat="1" ht="15.75"/>
    <row r="180" s="267" customFormat="1" ht="15.75"/>
    <row r="181" s="267" customFormat="1" ht="15.75"/>
    <row r="182" s="267" customFormat="1" ht="15.75"/>
    <row r="183" s="267" customFormat="1" ht="15.75"/>
    <row r="184" s="267" customFormat="1" ht="15.75"/>
    <row r="185" s="267" customFormat="1" ht="15.75"/>
    <row r="186" s="267" customFormat="1" ht="15.75"/>
    <row r="187" s="267" customFormat="1" ht="15.75"/>
    <row r="188" s="267" customFormat="1" ht="15.75"/>
    <row r="189" s="267" customFormat="1" ht="15.75"/>
    <row r="190" s="267" customFormat="1" ht="15.75"/>
    <row r="191" s="267" customFormat="1" ht="15.75"/>
    <row r="192" s="267" customFormat="1" ht="15.75"/>
    <row r="193" s="267" customFormat="1" ht="15.75"/>
    <row r="194" s="267" customFormat="1" ht="15.75"/>
    <row r="195" s="267" customFormat="1" ht="15.75"/>
    <row r="196" s="267" customFormat="1" ht="15.75"/>
    <row r="197" s="267" customFormat="1" ht="15.75"/>
    <row r="198" s="267" customFormat="1" ht="15.75"/>
    <row r="199" s="267" customFormat="1" ht="15.75"/>
    <row r="200" s="267" customFormat="1" ht="15.75"/>
    <row r="201" s="267" customFormat="1" ht="15.75"/>
    <row r="202" s="267" customFormat="1" ht="15.75"/>
    <row r="203" s="267" customFormat="1" ht="15.75"/>
    <row r="204" s="267" customFormat="1" ht="15.75"/>
    <row r="205" s="267" customFormat="1" ht="15.75"/>
    <row r="206" s="267" customFormat="1" ht="15.75"/>
    <row r="207" s="267" customFormat="1" ht="15.75"/>
    <row r="208" s="267" customFormat="1" ht="15.75"/>
    <row r="209" s="267" customFormat="1" ht="15.75"/>
    <row r="210" s="267" customFormat="1" ht="15.75"/>
    <row r="211" s="267" customFormat="1" ht="15.75"/>
    <row r="212" s="267" customFormat="1" ht="15.75"/>
    <row r="213" s="267" customFormat="1" ht="15.75"/>
    <row r="214" s="267" customFormat="1" ht="15.75"/>
    <row r="215" s="267" customFormat="1" ht="15.75"/>
    <row r="216" s="267" customFormat="1" ht="15.75"/>
    <row r="217" s="267" customFormat="1" ht="15.75"/>
    <row r="218" s="267" customFormat="1" ht="15.75"/>
    <row r="219" s="267" customFormat="1" ht="15.75"/>
    <row r="220" s="267" customFormat="1" ht="15.75"/>
    <row r="221" s="267" customFormat="1" ht="15.75"/>
    <row r="222" s="267" customFormat="1" ht="15.75"/>
    <row r="223" s="267" customFormat="1" ht="15.75"/>
    <row r="224" s="267" customFormat="1" ht="15.75"/>
    <row r="225" s="267" customFormat="1" ht="15.75"/>
    <row r="226" s="267" customFormat="1" ht="15.75"/>
    <row r="227" s="267" customFormat="1" ht="15.75"/>
    <row r="228" s="267" customFormat="1" ht="15.75"/>
    <row r="229" s="267" customFormat="1" ht="15.75"/>
    <row r="230" s="267" customFormat="1" ht="15.75"/>
    <row r="231" s="267" customFormat="1" ht="15.75"/>
    <row r="232" s="267" customFormat="1" ht="15.75"/>
    <row r="233" s="267" customFormat="1" ht="15.75"/>
    <row r="234" s="267" customFormat="1" ht="15.75"/>
    <row r="235" s="267" customFormat="1" ht="15.75"/>
    <row r="236" s="267" customFormat="1" ht="15.75"/>
    <row r="237" s="267" customFormat="1" ht="15.75"/>
    <row r="238" s="267" customFormat="1" ht="15.75"/>
    <row r="239" s="267" customFormat="1" ht="15.75"/>
    <row r="240" s="267" customFormat="1" ht="15.75"/>
    <row r="241" s="267" customFormat="1" ht="15.75"/>
    <row r="242" s="267" customFormat="1" ht="15.75"/>
    <row r="243" s="267" customFormat="1" ht="15.75"/>
    <row r="244" s="267" customFormat="1" ht="15.75"/>
    <row r="245" s="267" customFormat="1" ht="15.75"/>
    <row r="246" s="267" customFormat="1" ht="15.75"/>
    <row r="247" s="267" customFormat="1" ht="15.75"/>
    <row r="248" s="267" customFormat="1" ht="15.75"/>
    <row r="249" s="267" customFormat="1" ht="15.75"/>
    <row r="250" s="267" customFormat="1" ht="15.75"/>
    <row r="251" s="267" customFormat="1" ht="15.75"/>
    <row r="252" s="267" customFormat="1" ht="15.75"/>
    <row r="253" s="267" customFormat="1" ht="15.75"/>
    <row r="254" s="267" customFormat="1" ht="15.75"/>
    <row r="255" s="267" customFormat="1" ht="15.75"/>
    <row r="256" s="267" customFormat="1" ht="15.75"/>
    <row r="257" s="267" customFormat="1" ht="15.75"/>
    <row r="258" s="267" customFormat="1" ht="15.75"/>
    <row r="259" s="267" customFormat="1" ht="15.75"/>
    <row r="260" s="267" customFormat="1" ht="15.75"/>
    <row r="261" s="267" customFormat="1" ht="15.75"/>
    <row r="262" s="267" customFormat="1" ht="15.75"/>
    <row r="263" s="267" customFormat="1" ht="15.75"/>
    <row r="264" s="267" customFormat="1" ht="15.75"/>
    <row r="265" s="267" customFormat="1" ht="15.75"/>
    <row r="266" s="267" customFormat="1" ht="15.75"/>
    <row r="267" s="267" customFormat="1" ht="15.75"/>
    <row r="268" s="267" customFormat="1" ht="15.75"/>
    <row r="269" s="267" customFormat="1" ht="15.75"/>
    <row r="270" s="267" customFormat="1" ht="15.75"/>
    <row r="271" s="267" customFormat="1" ht="15.75"/>
    <row r="272" s="267" customFormat="1" ht="15.75"/>
    <row r="273" s="267" customFormat="1" ht="15.75"/>
    <row r="274" s="267" customFormat="1" ht="15.75"/>
    <row r="275" s="267" customFormat="1" ht="15.75"/>
    <row r="276" s="267" customFormat="1" ht="15.75"/>
    <row r="277" s="267" customFormat="1" ht="15.75"/>
    <row r="278" s="267" customFormat="1" ht="15.75"/>
    <row r="279" s="267" customFormat="1" ht="15.75"/>
    <row r="280" s="267" customFormat="1" ht="15.75"/>
    <row r="281" s="267" customFormat="1" ht="15.75"/>
    <row r="282" s="267" customFormat="1" ht="15.75"/>
    <row r="283" s="267" customFormat="1" ht="15.75"/>
    <row r="284" s="267" customFormat="1" ht="15.75"/>
    <row r="285" s="267" customFormat="1" ht="15.75"/>
    <row r="286" s="267" customFormat="1" ht="15.75"/>
    <row r="287" s="267" customFormat="1" ht="15.75"/>
    <row r="288" s="267" customFormat="1" ht="15.75"/>
    <row r="289" s="267" customFormat="1" ht="15.75"/>
    <row r="290" s="267" customFormat="1" ht="15.75"/>
    <row r="291" s="267" customFormat="1" ht="15.75"/>
    <row r="292" s="267" customFormat="1" ht="15.75"/>
    <row r="293" s="267" customFormat="1" ht="15.75"/>
    <row r="294" s="267" customFormat="1" ht="15.75"/>
    <row r="295" s="267" customFormat="1" ht="15.75"/>
    <row r="296" s="267" customFormat="1" ht="15.75"/>
    <row r="297" s="267" customFormat="1" ht="15.75"/>
    <row r="298" s="267" customFormat="1" ht="15.75"/>
    <row r="299" s="267" customFormat="1" ht="15.75"/>
    <row r="300" s="267" customFormat="1" ht="15.75"/>
    <row r="301" s="267" customFormat="1" ht="15.75"/>
    <row r="302" s="267" customFormat="1" ht="15.75"/>
    <row r="303" s="267" customFormat="1" ht="15.75"/>
    <row r="304" s="267" customFormat="1" ht="15.75"/>
    <row r="305" s="267" customFormat="1" ht="15.75"/>
    <row r="306" s="267" customFormat="1" ht="15.75"/>
    <row r="307" s="267" customFormat="1" ht="15.75"/>
    <row r="308" s="267" customFormat="1" ht="15.75"/>
    <row r="309" s="267" customFormat="1" ht="15.75"/>
    <row r="310" s="267" customFormat="1" ht="15.75"/>
    <row r="311" s="267" customFormat="1" ht="15.75"/>
    <row r="312" s="267" customFormat="1" ht="15.75"/>
    <row r="313" s="267" customFormat="1" ht="15.75"/>
    <row r="314" s="267" customFormat="1" ht="15.75"/>
    <row r="315" s="267" customFormat="1" ht="15.75"/>
    <row r="316" s="267" customFormat="1" ht="15.75"/>
    <row r="317" s="267" customFormat="1" ht="15.75"/>
    <row r="318" s="267" customFormat="1" ht="15.75"/>
    <row r="319" s="267" customFormat="1" ht="15.75"/>
    <row r="320" s="267" customFormat="1" ht="15.75"/>
    <row r="321" s="267" customFormat="1" ht="15.75"/>
    <row r="322" s="267" customFormat="1" ht="15.75"/>
    <row r="323" s="267" customFormat="1" ht="15.75"/>
    <row r="324" s="267" customFormat="1" ht="15.75"/>
    <row r="325" s="267" customFormat="1" ht="15.75"/>
    <row r="326" s="267" customFormat="1" ht="15.75"/>
    <row r="327" s="267" customFormat="1" ht="15.75"/>
    <row r="328" s="267" customFormat="1" ht="15.75"/>
    <row r="329" s="267" customFormat="1" ht="15.75"/>
    <row r="330" s="267" customFormat="1" ht="15.75"/>
    <row r="331" s="267" customFormat="1" ht="15.75"/>
    <row r="332" s="267" customFormat="1" ht="15.75"/>
    <row r="333" s="267" customFormat="1" ht="15.75"/>
    <row r="334" s="267" customFormat="1" ht="15.75"/>
    <row r="335" s="267" customFormat="1" ht="15.75"/>
    <row r="336" s="267" customFormat="1" ht="15.75"/>
    <row r="337" s="267" customFormat="1" ht="15.75"/>
    <row r="338" s="267" customFormat="1" ht="15.75"/>
    <row r="339" s="267" customFormat="1" ht="15.75"/>
    <row r="340" s="267" customFormat="1" ht="15.75"/>
    <row r="341" s="267" customFormat="1" ht="15.75"/>
    <row r="342" s="267" customFormat="1" ht="15.75"/>
    <row r="343" s="267" customFormat="1" ht="15.75"/>
    <row r="344" s="267" customFormat="1" ht="15.75"/>
    <row r="345" s="267" customFormat="1" ht="15.75"/>
    <row r="346" s="267" customFormat="1" ht="15.75"/>
    <row r="347" s="267" customFormat="1" ht="15.75"/>
    <row r="348" s="267" customFormat="1" ht="15.75"/>
    <row r="349" s="267" customFormat="1" ht="15.75"/>
    <row r="350" s="267" customFormat="1" ht="15.75"/>
    <row r="351" s="267" customFormat="1" ht="15.75"/>
    <row r="352" s="267" customFormat="1" ht="15.75"/>
    <row r="353" s="267" customFormat="1" ht="15.75"/>
    <row r="354" s="267" customFormat="1" ht="15.75"/>
    <row r="355" s="267" customFormat="1" ht="15.75"/>
    <row r="356" s="267" customFormat="1" ht="15.75"/>
    <row r="357" s="267" customFormat="1" ht="15.75"/>
    <row r="358" s="267" customFormat="1" ht="15.75"/>
    <row r="359" s="267" customFormat="1" ht="15.75"/>
    <row r="360" s="267" customFormat="1" ht="15.75"/>
    <row r="361" s="267" customFormat="1" ht="15.75"/>
    <row r="362" s="267" customFormat="1" ht="15.75"/>
    <row r="363" s="267" customFormat="1" ht="15.75"/>
    <row r="364" s="267" customFormat="1" ht="15.75"/>
    <row r="365" s="267" customFormat="1" ht="15.75"/>
    <row r="366" s="267" customFormat="1" ht="15.75"/>
    <row r="367" s="267" customFormat="1" ht="15.75"/>
    <row r="368" s="267" customFormat="1" ht="15.75"/>
    <row r="369" s="267" customFormat="1" ht="15.75"/>
    <row r="370" s="267" customFormat="1" ht="15.75"/>
    <row r="371" s="267" customFormat="1" ht="15.75"/>
    <row r="372" s="267" customFormat="1" ht="15.75"/>
    <row r="373" s="267" customFormat="1" ht="15.75"/>
    <row r="374" s="267" customFormat="1" ht="15.75"/>
    <row r="375" s="267" customFormat="1" ht="15.75"/>
    <row r="376" s="267" customFormat="1" ht="15.75"/>
    <row r="377" s="267" customFormat="1" ht="15.75"/>
    <row r="378" s="267" customFormat="1" ht="15.75"/>
    <row r="379" s="267" customFormat="1" ht="15.75"/>
    <row r="380" s="267" customFormat="1" ht="15.75"/>
    <row r="381" s="267" customFormat="1" ht="15.75"/>
    <row r="382" s="267" customFormat="1" ht="15.75"/>
    <row r="383" s="267" customFormat="1" ht="15.75"/>
    <row r="384" s="267" customFormat="1" ht="15.75"/>
    <row r="385" s="267" customFormat="1" ht="15.75"/>
    <row r="386" s="267" customFormat="1" ht="15.75"/>
    <row r="387" s="267" customFormat="1" ht="15.75"/>
    <row r="388" s="267" customFormat="1" ht="15.75"/>
    <row r="389" s="267" customFormat="1" ht="15.75"/>
    <row r="390" s="267" customFormat="1" ht="15.75"/>
    <row r="391" s="267" customFormat="1" ht="15.75"/>
    <row r="392" s="267" customFormat="1" ht="15.75"/>
    <row r="393" s="267" customFormat="1" ht="15.75"/>
    <row r="394" s="267" customFormat="1" ht="15.75"/>
    <row r="395" s="267" customFormat="1" ht="15.75"/>
    <row r="396" s="267" customFormat="1" ht="15.75"/>
    <row r="397" s="267" customFormat="1" ht="15.75"/>
    <row r="398" s="267" customFormat="1" ht="15.75"/>
    <row r="399" s="267" customFormat="1" ht="15.75"/>
    <row r="400" s="267" customFormat="1" ht="15.75"/>
    <row r="401" s="267" customFormat="1" ht="15.75"/>
    <row r="402" s="267" customFormat="1" ht="15.75"/>
    <row r="403" s="267" customFormat="1" ht="15.75"/>
    <row r="404" s="267" customFormat="1" ht="15.75"/>
    <row r="405" s="267" customFormat="1" ht="15.75"/>
    <row r="406" s="267" customFormat="1" ht="15.75"/>
    <row r="407" s="267" customFormat="1" ht="15.75"/>
    <row r="408" s="267" customFormat="1" ht="15.75"/>
    <row r="409" s="267" customFormat="1" ht="15.75"/>
    <row r="410" s="267" customFormat="1" ht="15.75"/>
    <row r="411" s="267" customFormat="1" ht="15.75"/>
    <row r="412" s="267" customFormat="1" ht="15.75"/>
    <row r="413" s="267" customFormat="1" ht="15.75"/>
    <row r="414" s="267" customFormat="1" ht="15.75"/>
    <row r="415" s="267" customFormat="1" ht="15.75"/>
    <row r="416" s="267" customFormat="1" ht="15.75"/>
    <row r="417" s="267" customFormat="1" ht="15.75"/>
    <row r="418" s="267" customFormat="1" ht="15.75"/>
    <row r="419" s="267" customFormat="1" ht="15.75"/>
    <row r="420" s="267" customFormat="1" ht="15.75"/>
    <row r="421" s="267" customFormat="1" ht="15.75"/>
    <row r="422" s="267" customFormat="1" ht="15.75"/>
    <row r="423" s="267" customFormat="1" ht="15.75"/>
    <row r="424" s="267" customFormat="1" ht="15.75"/>
    <row r="425" s="267" customFormat="1" ht="15.75"/>
    <row r="426" s="267" customFormat="1" ht="15.75"/>
  </sheetData>
  <sheetProtection password="EC0E" sheet="1" objects="1" scenarios="1"/>
  <mergeCells count="7">
    <mergeCell ref="B4:C4"/>
    <mergeCell ref="B16:E16"/>
    <mergeCell ref="B17:E17"/>
    <mergeCell ref="B5:C5"/>
    <mergeCell ref="B14:E14"/>
    <mergeCell ref="B15:E15"/>
    <mergeCell ref="C7:C8"/>
  </mergeCells>
  <dataValidations count="3">
    <dataValidation type="whole" allowBlank="1" showErrorMessage="1" errorTitle="INGRESE VALORES ENTEROS" error="Redondee si es necesario." sqref="D10:E11">
      <formula1>-99999999999999900000</formula1>
      <formula2>99999999999999900000</formula2>
    </dataValidation>
    <dataValidation type="whole" operator="greaterThanOrEqual" allowBlank="1" showInputMessage="1" showErrorMessage="1" promptTitle="No Registrar Números Negativos" errorTitle="SIGNO O VALOR NO PERMITIDO" error="Ingrese sólo valores enteros: positivos o cero." sqref="D12:E12">
      <formula1>0</formula1>
    </dataValidation>
    <dataValidation type="whole" allowBlank="1" showErrorMessage="1" errorTitle="INGRESE VALORES ENTEROS" error="Solo valores enteros. Redondee si es necesario." sqref="D13:E13">
      <formula1>-99999999999999900000</formula1>
      <formula2>99999999999999900000</formula2>
    </dataValidation>
  </dataValidations>
  <printOptions horizontalCentered="1" verticalCentered="1"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:E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3.00390625" style="0" customWidth="1"/>
    <col min="2" max="2" width="16.7109375" style="0" customWidth="1"/>
    <col min="3" max="3" width="27.28125" style="0" customWidth="1"/>
  </cols>
  <sheetData>
    <row r="1" spans="1:5" ht="12.75">
      <c r="A1" s="178" t="s">
        <v>221</v>
      </c>
      <c r="B1" s="178" t="s">
        <v>309</v>
      </c>
      <c r="C1" s="178" t="s">
        <v>222</v>
      </c>
      <c r="D1" s="178" t="s">
        <v>223</v>
      </c>
      <c r="E1" s="178"/>
    </row>
    <row r="2" spans="1:5" ht="12.75">
      <c r="A2" s="179" t="s">
        <v>224</v>
      </c>
      <c r="B2" s="179" t="s">
        <v>224</v>
      </c>
      <c r="C2" s="179" t="s">
        <v>224</v>
      </c>
      <c r="D2" s="179" t="s">
        <v>224</v>
      </c>
      <c r="E2" s="179"/>
    </row>
    <row r="3" spans="1:3" ht="12.75">
      <c r="A3" s="180" t="str">
        <f>C3</f>
        <v>MILES DE NUEVOS SOLES</v>
      </c>
      <c r="B3" s="180" t="s">
        <v>226</v>
      </c>
      <c r="C3" s="180" t="s">
        <v>226</v>
      </c>
    </row>
    <row r="4" spans="1:3" ht="12.75">
      <c r="A4" s="180" t="str">
        <f>C4</f>
        <v>MILES DE DOLARES </v>
      </c>
      <c r="B4" s="180" t="s">
        <v>227</v>
      </c>
      <c r="C4" s="180" t="s">
        <v>225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C2:P247"/>
  <sheetViews>
    <sheetView zoomScalePageLayoutView="0" workbookViewId="0" topLeftCell="C1">
      <selection activeCell="C3" sqref="C3"/>
    </sheetView>
  </sheetViews>
  <sheetFormatPr defaultColWidth="11.421875" defaultRowHeight="12.75"/>
  <cols>
    <col min="1" max="3" width="11.421875" style="1" customWidth="1"/>
    <col min="4" max="4" width="14.28125" style="1" bestFit="1" customWidth="1"/>
    <col min="5" max="5" width="15.7109375" style="1" bestFit="1" customWidth="1"/>
    <col min="6" max="6" width="18.140625" style="1" bestFit="1" customWidth="1"/>
    <col min="7" max="7" width="13.421875" style="1" bestFit="1" customWidth="1"/>
    <col min="8" max="8" width="15.7109375" style="1" bestFit="1" customWidth="1"/>
    <col min="9" max="9" width="1.7109375" style="70" customWidth="1"/>
    <col min="10" max="16384" width="11.421875" style="1" customWidth="1"/>
  </cols>
  <sheetData>
    <row r="2" spans="3:16" ht="15.75">
      <c r="C2" s="4" t="s">
        <v>164</v>
      </c>
      <c r="D2" s="4" t="s">
        <v>824</v>
      </c>
      <c r="E2" s="4" t="s">
        <v>219</v>
      </c>
      <c r="F2" s="4" t="s">
        <v>220</v>
      </c>
      <c r="G2" s="4" t="s">
        <v>824</v>
      </c>
      <c r="H2" s="4" t="s">
        <v>839</v>
      </c>
      <c r="I2" s="69"/>
      <c r="J2" s="4" t="s">
        <v>814</v>
      </c>
      <c r="K2" s="1" t="s">
        <v>309</v>
      </c>
      <c r="L2" s="1" t="s">
        <v>310</v>
      </c>
      <c r="O2" s="64">
        <v>166</v>
      </c>
      <c r="P2" s="1">
        <v>166</v>
      </c>
    </row>
    <row r="3" spans="3:16" ht="15.75">
      <c r="C3" s="65">
        <v>2013</v>
      </c>
      <c r="D3" s="65" t="s">
        <v>164</v>
      </c>
      <c r="E3" s="66" t="s">
        <v>1030</v>
      </c>
      <c r="F3" s="66" t="s">
        <v>1030</v>
      </c>
      <c r="G3" s="4" t="s">
        <v>1033</v>
      </c>
      <c r="H3" s="4" t="str">
        <f>IF(Menu!D3=1,CONCATENATE("(Ene - Mar)"," ",Menu!$C$3),IF(Menu!D3=2,CONCATENATE("(Ene - Jun)"," ",Menu!$C$3),IF(Menu!D3=3,CONCATENATE("(Ene - Set)"," ",Menu!$C$3),CONCATENATE("(Ene - Dic)"," ",Menu!$C$3))))</f>
        <v>(Ene - Dic) 2013</v>
      </c>
      <c r="I3" s="69"/>
      <c r="J3" s="4">
        <v>1</v>
      </c>
      <c r="K3" s="67" t="s">
        <v>315</v>
      </c>
      <c r="L3" s="1" t="s">
        <v>316</v>
      </c>
      <c r="O3" s="64">
        <v>166</v>
      </c>
      <c r="P3" s="1">
        <v>166</v>
      </c>
    </row>
    <row r="4" spans="5:16" ht="15.75">
      <c r="E4" s="66" t="s">
        <v>1031</v>
      </c>
      <c r="I4" s="69"/>
      <c r="J4" s="4">
        <v>2</v>
      </c>
      <c r="K4" s="67" t="s">
        <v>321</v>
      </c>
      <c r="L4" s="1" t="s">
        <v>322</v>
      </c>
      <c r="O4" s="64">
        <v>166</v>
      </c>
      <c r="P4" s="1">
        <v>166</v>
      </c>
    </row>
    <row r="5" spans="7:16" ht="15.75">
      <c r="G5" s="4"/>
      <c r="H5" s="4"/>
      <c r="I5" s="69"/>
      <c r="J5" s="4">
        <v>3</v>
      </c>
      <c r="K5" s="67" t="s">
        <v>430</v>
      </c>
      <c r="L5" s="1" t="s">
        <v>431</v>
      </c>
      <c r="O5" s="64">
        <v>166</v>
      </c>
      <c r="P5" s="1">
        <v>166</v>
      </c>
    </row>
    <row r="6" spans="7:16" ht="15.75">
      <c r="G6" s="4"/>
      <c r="H6" s="4"/>
      <c r="I6" s="69"/>
      <c r="J6" s="4">
        <v>4</v>
      </c>
      <c r="K6" s="67" t="s">
        <v>311</v>
      </c>
      <c r="L6" s="1" t="s">
        <v>312</v>
      </c>
      <c r="O6" s="64">
        <v>166</v>
      </c>
      <c r="P6" s="1">
        <v>166</v>
      </c>
    </row>
    <row r="7" spans="10:16" ht="15.75">
      <c r="J7" s="4">
        <v>5</v>
      </c>
      <c r="K7" s="67" t="s">
        <v>327</v>
      </c>
      <c r="L7" s="1" t="s">
        <v>328</v>
      </c>
      <c r="O7" s="68">
        <v>166</v>
      </c>
      <c r="P7" s="1">
        <v>166</v>
      </c>
    </row>
    <row r="8" spans="10:16" ht="15.75">
      <c r="J8" s="4">
        <v>6</v>
      </c>
      <c r="K8" s="67" t="s">
        <v>319</v>
      </c>
      <c r="L8" s="1" t="s">
        <v>320</v>
      </c>
      <c r="O8" s="68">
        <v>166</v>
      </c>
      <c r="P8" s="1">
        <v>166</v>
      </c>
    </row>
    <row r="9" spans="10:16" ht="15.75">
      <c r="J9" s="4">
        <v>7</v>
      </c>
      <c r="K9" s="67" t="s">
        <v>329</v>
      </c>
      <c r="L9" s="1" t="s">
        <v>330</v>
      </c>
      <c r="O9" s="68">
        <v>166</v>
      </c>
      <c r="P9" s="1">
        <v>166</v>
      </c>
    </row>
    <row r="10" spans="10:16" ht="15.75">
      <c r="J10" s="4">
        <v>8</v>
      </c>
      <c r="K10" s="67" t="s">
        <v>317</v>
      </c>
      <c r="L10" s="1" t="s">
        <v>318</v>
      </c>
      <c r="O10" s="68">
        <v>166</v>
      </c>
      <c r="P10" s="1">
        <v>166</v>
      </c>
    </row>
    <row r="11" spans="10:16" ht="15.75">
      <c r="J11" s="4">
        <v>9</v>
      </c>
      <c r="K11" s="67" t="s">
        <v>325</v>
      </c>
      <c r="L11" s="1" t="s">
        <v>326</v>
      </c>
      <c r="O11" s="68">
        <v>166</v>
      </c>
      <c r="P11" s="1">
        <v>166</v>
      </c>
    </row>
    <row r="12" spans="10:12" ht="15.75">
      <c r="J12" s="4">
        <v>10</v>
      </c>
      <c r="K12" s="67" t="s">
        <v>688</v>
      </c>
      <c r="L12" s="1" t="s">
        <v>689</v>
      </c>
    </row>
    <row r="13" spans="10:12" ht="15.75">
      <c r="J13" s="4">
        <v>11</v>
      </c>
      <c r="K13" s="67" t="s">
        <v>440</v>
      </c>
      <c r="L13" s="1" t="s">
        <v>441</v>
      </c>
    </row>
    <row r="14" spans="10:12" ht="15.75">
      <c r="J14" s="4">
        <v>12</v>
      </c>
      <c r="K14" s="67" t="s">
        <v>331</v>
      </c>
      <c r="L14" s="1" t="s">
        <v>332</v>
      </c>
    </row>
    <row r="15" spans="10:12" ht="15.75">
      <c r="J15" s="4">
        <v>13</v>
      </c>
      <c r="K15" s="67" t="s">
        <v>323</v>
      </c>
      <c r="L15" s="1" t="s">
        <v>324</v>
      </c>
    </row>
    <row r="16" spans="10:12" ht="15.75">
      <c r="J16" s="4">
        <v>14</v>
      </c>
      <c r="K16" s="67" t="s">
        <v>338</v>
      </c>
      <c r="L16" s="1" t="s">
        <v>339</v>
      </c>
    </row>
    <row r="17" spans="10:12" ht="15.75">
      <c r="J17" s="4">
        <v>15</v>
      </c>
      <c r="K17" s="67" t="s">
        <v>336</v>
      </c>
      <c r="L17" s="1" t="s">
        <v>337</v>
      </c>
    </row>
    <row r="18" spans="10:12" ht="15.75">
      <c r="J18" s="4">
        <v>16</v>
      </c>
      <c r="K18" s="67" t="s">
        <v>334</v>
      </c>
      <c r="L18" s="1" t="s">
        <v>335</v>
      </c>
    </row>
    <row r="19" spans="10:12" ht="15.75">
      <c r="J19" s="4">
        <v>17</v>
      </c>
      <c r="K19" s="67" t="s">
        <v>340</v>
      </c>
      <c r="L19" s="1" t="s">
        <v>341</v>
      </c>
    </row>
    <row r="20" spans="10:12" ht="15.75">
      <c r="J20" s="4">
        <v>18</v>
      </c>
      <c r="K20" s="67" t="s">
        <v>368</v>
      </c>
      <c r="L20" s="1" t="s">
        <v>369</v>
      </c>
    </row>
    <row r="21" spans="10:12" ht="15.75">
      <c r="J21" s="4">
        <v>19</v>
      </c>
      <c r="K21" s="67" t="s">
        <v>354</v>
      </c>
      <c r="L21" s="1" t="s">
        <v>355</v>
      </c>
    </row>
    <row r="22" spans="10:12" ht="15.75">
      <c r="J22" s="4">
        <v>20</v>
      </c>
      <c r="K22" s="67" t="s">
        <v>346</v>
      </c>
      <c r="L22" s="1" t="s">
        <v>347</v>
      </c>
    </row>
    <row r="23" spans="10:12" ht="15.75">
      <c r="J23" s="4">
        <v>21</v>
      </c>
      <c r="K23" s="67" t="s">
        <v>344</v>
      </c>
      <c r="L23" s="1" t="s">
        <v>345</v>
      </c>
    </row>
    <row r="24" spans="10:12" ht="15.75">
      <c r="J24" s="4">
        <v>22</v>
      </c>
      <c r="K24" s="67" t="s">
        <v>376</v>
      </c>
      <c r="L24" s="1" t="s">
        <v>377</v>
      </c>
    </row>
    <row r="25" spans="10:12" ht="15.75">
      <c r="J25" s="4">
        <v>23</v>
      </c>
      <c r="K25" s="67" t="s">
        <v>348</v>
      </c>
      <c r="L25" s="1" t="s">
        <v>349</v>
      </c>
    </row>
    <row r="26" spans="10:12" ht="15.75">
      <c r="J26" s="4">
        <v>24</v>
      </c>
      <c r="K26" s="67" t="s">
        <v>378</v>
      </c>
      <c r="L26" s="1" t="s">
        <v>379</v>
      </c>
    </row>
    <row r="27" spans="10:12" ht="15.75">
      <c r="J27" s="4">
        <v>25</v>
      </c>
      <c r="K27" s="67" t="s">
        <v>358</v>
      </c>
      <c r="L27" s="1" t="s">
        <v>359</v>
      </c>
    </row>
    <row r="28" spans="10:12" ht="15.75">
      <c r="J28" s="4">
        <v>26</v>
      </c>
      <c r="K28" s="67" t="s">
        <v>360</v>
      </c>
      <c r="L28" s="1" t="s">
        <v>361</v>
      </c>
    </row>
    <row r="29" spans="10:12" ht="15.75">
      <c r="J29" s="4">
        <v>27</v>
      </c>
      <c r="K29" s="67" t="s">
        <v>370</v>
      </c>
      <c r="L29" s="1" t="s">
        <v>371</v>
      </c>
    </row>
    <row r="30" spans="10:12" ht="15.75">
      <c r="J30" s="4">
        <v>28</v>
      </c>
      <c r="K30" s="67" t="s">
        <v>364</v>
      </c>
      <c r="L30" s="1" t="s">
        <v>365</v>
      </c>
    </row>
    <row r="31" spans="10:12" ht="15.75">
      <c r="J31" s="4">
        <v>29</v>
      </c>
      <c r="K31" s="67" t="s">
        <v>342</v>
      </c>
      <c r="L31" s="1" t="s">
        <v>343</v>
      </c>
    </row>
    <row r="32" spans="10:12" ht="15.75">
      <c r="J32" s="4">
        <v>30</v>
      </c>
      <c r="K32" s="67" t="s">
        <v>374</v>
      </c>
      <c r="L32" s="1" t="s">
        <v>375</v>
      </c>
    </row>
    <row r="33" spans="10:12" ht="15.75">
      <c r="J33" s="4">
        <v>31</v>
      </c>
      <c r="K33" s="67" t="s">
        <v>372</v>
      </c>
      <c r="L33" s="1" t="s">
        <v>373</v>
      </c>
    </row>
    <row r="34" spans="10:12" ht="15.75">
      <c r="J34" s="4">
        <v>32</v>
      </c>
      <c r="K34" s="67" t="s">
        <v>366</v>
      </c>
      <c r="L34" s="1" t="s">
        <v>367</v>
      </c>
    </row>
    <row r="35" spans="10:12" ht="15.75">
      <c r="J35" s="4">
        <v>33</v>
      </c>
      <c r="K35" s="67" t="s">
        <v>362</v>
      </c>
      <c r="L35" s="1" t="s">
        <v>363</v>
      </c>
    </row>
    <row r="36" spans="10:12" ht="15.75">
      <c r="J36" s="4">
        <v>34</v>
      </c>
      <c r="K36" s="67" t="s">
        <v>352</v>
      </c>
      <c r="L36" s="1" t="s">
        <v>353</v>
      </c>
    </row>
    <row r="37" spans="10:12" ht="15.75">
      <c r="J37" s="4">
        <v>35</v>
      </c>
      <c r="K37" s="67" t="s">
        <v>350</v>
      </c>
      <c r="L37" s="1" t="s">
        <v>351</v>
      </c>
    </row>
    <row r="38" spans="10:12" ht="15.75">
      <c r="J38" s="4">
        <v>36</v>
      </c>
      <c r="K38" s="67" t="s">
        <v>356</v>
      </c>
      <c r="L38" s="1" t="s">
        <v>357</v>
      </c>
    </row>
    <row r="39" spans="10:12" ht="15.75">
      <c r="J39" s="4">
        <v>37</v>
      </c>
      <c r="K39" s="67" t="s">
        <v>544</v>
      </c>
      <c r="L39" s="1" t="s">
        <v>545</v>
      </c>
    </row>
    <row r="40" spans="10:12" ht="15.75">
      <c r="J40" s="4">
        <v>38</v>
      </c>
      <c r="K40" s="67" t="s">
        <v>396</v>
      </c>
      <c r="L40" s="1" t="s">
        <v>397</v>
      </c>
    </row>
    <row r="41" spans="10:12" ht="15.75">
      <c r="J41" s="4">
        <v>39</v>
      </c>
      <c r="K41" s="67" t="s">
        <v>380</v>
      </c>
      <c r="L41" s="1" t="s">
        <v>381</v>
      </c>
    </row>
    <row r="42" spans="10:12" ht="15.75">
      <c r="J42" s="4">
        <v>40</v>
      </c>
      <c r="K42" s="67" t="s">
        <v>422</v>
      </c>
      <c r="L42" s="1" t="s">
        <v>423</v>
      </c>
    </row>
    <row r="43" spans="10:12" ht="15.75">
      <c r="J43" s="4">
        <v>41</v>
      </c>
      <c r="K43" s="67" t="s">
        <v>728</v>
      </c>
      <c r="L43" s="1" t="s">
        <v>729</v>
      </c>
    </row>
    <row r="44" spans="10:12" ht="15.75">
      <c r="J44" s="4">
        <v>42</v>
      </c>
      <c r="K44" s="67" t="s">
        <v>394</v>
      </c>
      <c r="L44" s="1" t="s">
        <v>395</v>
      </c>
    </row>
    <row r="45" spans="10:12" ht="15.75">
      <c r="J45" s="4">
        <v>43</v>
      </c>
      <c r="K45" s="67" t="s">
        <v>398</v>
      </c>
      <c r="L45" s="1" t="s">
        <v>415</v>
      </c>
    </row>
    <row r="46" spans="10:12" ht="15.75">
      <c r="J46" s="4">
        <v>44</v>
      </c>
      <c r="K46" s="67" t="s">
        <v>426</v>
      </c>
      <c r="L46" s="1" t="s">
        <v>427</v>
      </c>
    </row>
    <row r="47" spans="10:12" ht="15.75">
      <c r="J47" s="4">
        <v>45</v>
      </c>
      <c r="K47" s="67" t="s">
        <v>416</v>
      </c>
      <c r="L47" s="1" t="s">
        <v>417</v>
      </c>
    </row>
    <row r="48" spans="10:12" ht="15.75">
      <c r="J48" s="4">
        <v>46</v>
      </c>
      <c r="K48" s="67" t="s">
        <v>548</v>
      </c>
      <c r="L48" s="1" t="s">
        <v>549</v>
      </c>
    </row>
    <row r="49" spans="10:12" ht="15.75">
      <c r="J49" s="4">
        <v>47</v>
      </c>
      <c r="K49" s="67" t="s">
        <v>386</v>
      </c>
      <c r="L49" s="1" t="s">
        <v>387</v>
      </c>
    </row>
    <row r="50" spans="10:12" ht="15.75">
      <c r="J50" s="4">
        <v>48</v>
      </c>
      <c r="K50" s="67" t="s">
        <v>810</v>
      </c>
      <c r="L50" s="1" t="s">
        <v>811</v>
      </c>
    </row>
    <row r="51" spans="10:12" ht="15.75">
      <c r="J51" s="4">
        <v>49</v>
      </c>
      <c r="K51" s="67" t="s">
        <v>418</v>
      </c>
      <c r="L51" s="1" t="s">
        <v>419</v>
      </c>
    </row>
    <row r="52" spans="10:12" ht="15.75">
      <c r="J52" s="4">
        <v>50</v>
      </c>
      <c r="K52" s="67" t="s">
        <v>390</v>
      </c>
      <c r="L52" s="1" t="s">
        <v>391</v>
      </c>
    </row>
    <row r="53" spans="10:12" ht="15.75">
      <c r="J53" s="4">
        <v>51</v>
      </c>
      <c r="K53" s="67" t="s">
        <v>510</v>
      </c>
      <c r="L53" s="1" t="s">
        <v>511</v>
      </c>
    </row>
    <row r="54" spans="10:12" ht="15.75">
      <c r="J54" s="4">
        <v>52</v>
      </c>
      <c r="K54" s="67" t="s">
        <v>420</v>
      </c>
      <c r="L54" s="1" t="s">
        <v>421</v>
      </c>
    </row>
    <row r="55" spans="10:12" ht="15.75">
      <c r="J55" s="4">
        <v>53</v>
      </c>
      <c r="K55" s="67" t="s">
        <v>434</v>
      </c>
      <c r="L55" s="1" t="s">
        <v>435</v>
      </c>
    </row>
    <row r="56" spans="10:12" ht="15.75">
      <c r="J56" s="4">
        <v>54</v>
      </c>
      <c r="K56" s="67" t="s">
        <v>432</v>
      </c>
      <c r="L56" s="1" t="s">
        <v>433</v>
      </c>
    </row>
    <row r="57" spans="10:12" ht="15.75">
      <c r="J57" s="4">
        <v>55</v>
      </c>
      <c r="K57" s="67" t="s">
        <v>436</v>
      </c>
      <c r="L57" s="1" t="s">
        <v>437</v>
      </c>
    </row>
    <row r="58" spans="10:12" ht="15.75">
      <c r="J58" s="4">
        <v>56</v>
      </c>
      <c r="K58" s="67" t="s">
        <v>746</v>
      </c>
      <c r="L58" s="1" t="s">
        <v>747</v>
      </c>
    </row>
    <row r="59" spans="10:12" ht="15.75">
      <c r="J59" s="4">
        <v>57</v>
      </c>
      <c r="K59" s="67" t="s">
        <v>442</v>
      </c>
      <c r="L59" s="1" t="s">
        <v>443</v>
      </c>
    </row>
    <row r="60" spans="10:12" ht="15.75">
      <c r="J60" s="4">
        <v>58</v>
      </c>
      <c r="K60" s="67" t="s">
        <v>446</v>
      </c>
      <c r="L60" s="1" t="s">
        <v>447</v>
      </c>
    </row>
    <row r="61" spans="10:12" ht="15.75">
      <c r="J61" s="4">
        <v>59</v>
      </c>
      <c r="K61" s="67" t="s">
        <v>720</v>
      </c>
      <c r="L61" s="1" t="s">
        <v>721</v>
      </c>
    </row>
    <row r="62" spans="10:12" ht="15.75">
      <c r="J62" s="4">
        <v>60</v>
      </c>
      <c r="K62" s="67" t="s">
        <v>313</v>
      </c>
      <c r="L62" s="1" t="s">
        <v>314</v>
      </c>
    </row>
    <row r="63" spans="10:12" ht="15.75">
      <c r="J63" s="4">
        <v>61</v>
      </c>
      <c r="K63" s="67" t="s">
        <v>450</v>
      </c>
      <c r="L63" s="1" t="s">
        <v>451</v>
      </c>
    </row>
    <row r="64" spans="10:12" ht="15.75">
      <c r="J64" s="4">
        <v>62</v>
      </c>
      <c r="K64" s="67" t="s">
        <v>808</v>
      </c>
      <c r="L64" s="1" t="s">
        <v>809</v>
      </c>
    </row>
    <row r="65" spans="10:12" ht="15.75">
      <c r="J65" s="4">
        <v>63</v>
      </c>
      <c r="K65" s="67" t="s">
        <v>706</v>
      </c>
      <c r="L65" s="1" t="s">
        <v>707</v>
      </c>
    </row>
    <row r="66" spans="10:12" ht="15.75">
      <c r="J66" s="4">
        <v>64</v>
      </c>
      <c r="K66" s="67" t="s">
        <v>702</v>
      </c>
      <c r="L66" s="1" t="s">
        <v>703</v>
      </c>
    </row>
    <row r="67" spans="10:12" ht="15.75">
      <c r="J67" s="4">
        <v>65</v>
      </c>
      <c r="K67" s="67" t="s">
        <v>452</v>
      </c>
      <c r="L67" s="1" t="s">
        <v>453</v>
      </c>
    </row>
    <row r="68" spans="10:12" ht="15.75">
      <c r="J68" s="4">
        <v>66</v>
      </c>
      <c r="K68" s="67" t="s">
        <v>764</v>
      </c>
      <c r="L68" s="1" t="s">
        <v>765</v>
      </c>
    </row>
    <row r="69" spans="10:12" ht="15.75">
      <c r="J69" s="4">
        <v>67</v>
      </c>
      <c r="K69" s="67" t="s">
        <v>444</v>
      </c>
      <c r="L69" s="1" t="s">
        <v>445</v>
      </c>
    </row>
    <row r="70" spans="10:12" ht="15.75">
      <c r="J70" s="4">
        <v>68</v>
      </c>
      <c r="K70" s="67" t="s">
        <v>454</v>
      </c>
      <c r="L70" s="1" t="s">
        <v>455</v>
      </c>
    </row>
    <row r="71" spans="10:12" ht="15.75">
      <c r="J71" s="4">
        <v>69</v>
      </c>
      <c r="K71" s="67" t="s">
        <v>458</v>
      </c>
      <c r="L71" s="1" t="s">
        <v>459</v>
      </c>
    </row>
    <row r="72" spans="10:12" ht="15.75">
      <c r="J72" s="4">
        <v>70</v>
      </c>
      <c r="K72" s="67" t="s">
        <v>660</v>
      </c>
      <c r="L72" s="1" t="s">
        <v>661</v>
      </c>
    </row>
    <row r="73" spans="10:12" ht="15.75">
      <c r="J73" s="4">
        <v>71</v>
      </c>
      <c r="K73" s="67" t="s">
        <v>456</v>
      </c>
      <c r="L73" s="1" t="s">
        <v>457</v>
      </c>
    </row>
    <row r="74" spans="10:12" ht="15.75">
      <c r="J74" s="4">
        <v>72</v>
      </c>
      <c r="K74" s="67" t="s">
        <v>466</v>
      </c>
      <c r="L74" s="1" t="s">
        <v>467</v>
      </c>
    </row>
    <row r="75" spans="10:12" ht="15.75">
      <c r="J75" s="4">
        <v>73</v>
      </c>
      <c r="K75" s="67" t="s">
        <v>476</v>
      </c>
      <c r="L75" s="1" t="s">
        <v>477</v>
      </c>
    </row>
    <row r="76" spans="10:12" ht="15.75">
      <c r="J76" s="4">
        <v>74</v>
      </c>
      <c r="K76" s="67" t="s">
        <v>468</v>
      </c>
      <c r="L76" s="1" t="s">
        <v>469</v>
      </c>
    </row>
    <row r="77" spans="10:12" ht="15.75">
      <c r="J77" s="4">
        <v>75</v>
      </c>
      <c r="K77" s="67" t="s">
        <v>484</v>
      </c>
      <c r="L77" s="1" t="s">
        <v>485</v>
      </c>
    </row>
    <row r="78" spans="10:12" ht="15.75">
      <c r="J78" s="4">
        <v>76</v>
      </c>
      <c r="K78" s="67" t="s">
        <v>806</v>
      </c>
      <c r="L78" s="1" t="s">
        <v>807</v>
      </c>
    </row>
    <row r="79" spans="10:12" ht="15.75">
      <c r="J79" s="4">
        <v>77</v>
      </c>
      <c r="K79" s="67" t="s">
        <v>474</v>
      </c>
      <c r="L79" s="1" t="s">
        <v>475</v>
      </c>
    </row>
    <row r="80" spans="10:12" ht="15.75">
      <c r="J80" s="4">
        <v>78</v>
      </c>
      <c r="K80" s="67" t="s">
        <v>494</v>
      </c>
      <c r="L80" s="1" t="s">
        <v>495</v>
      </c>
    </row>
    <row r="81" spans="10:12" ht="15.75">
      <c r="J81" s="4">
        <v>79</v>
      </c>
      <c r="K81" s="67" t="s">
        <v>478</v>
      </c>
      <c r="L81" s="1" t="s">
        <v>479</v>
      </c>
    </row>
    <row r="82" spans="10:12" ht="15.75">
      <c r="J82" s="4">
        <v>80</v>
      </c>
      <c r="K82" s="67" t="s">
        <v>480</v>
      </c>
      <c r="L82" s="1" t="s">
        <v>481</v>
      </c>
    </row>
    <row r="83" spans="10:12" ht="15.75">
      <c r="J83" s="4">
        <v>81</v>
      </c>
      <c r="K83" s="67" t="s">
        <v>472</v>
      </c>
      <c r="L83" s="1" t="s">
        <v>473</v>
      </c>
    </row>
    <row r="84" spans="10:12" ht="15.75">
      <c r="J84" s="4">
        <v>82</v>
      </c>
      <c r="K84" s="67" t="s">
        <v>492</v>
      </c>
      <c r="L84" s="1" t="s">
        <v>493</v>
      </c>
    </row>
    <row r="85" spans="10:12" ht="15.75">
      <c r="J85" s="4">
        <v>83</v>
      </c>
      <c r="K85" s="67" t="s">
        <v>482</v>
      </c>
      <c r="L85" s="1" t="s">
        <v>483</v>
      </c>
    </row>
    <row r="86" spans="10:12" ht="15.75">
      <c r="J86" s="4">
        <v>84</v>
      </c>
      <c r="K86" s="67" t="s">
        <v>488</v>
      </c>
      <c r="L86" s="1" t="s">
        <v>489</v>
      </c>
    </row>
    <row r="87" spans="10:12" ht="15.75">
      <c r="J87" s="4">
        <v>85</v>
      </c>
      <c r="K87" s="67" t="s">
        <v>498</v>
      </c>
      <c r="L87" s="1" t="s">
        <v>499</v>
      </c>
    </row>
    <row r="88" spans="10:12" ht="15.75">
      <c r="J88" s="4">
        <v>86</v>
      </c>
      <c r="K88" s="67" t="s">
        <v>496</v>
      </c>
      <c r="L88" s="1" t="s">
        <v>497</v>
      </c>
    </row>
    <row r="89" spans="10:12" ht="15.75">
      <c r="J89" s="4">
        <v>87</v>
      </c>
      <c r="K89" s="67" t="s">
        <v>486</v>
      </c>
      <c r="L89" s="1" t="s">
        <v>487</v>
      </c>
    </row>
    <row r="90" spans="10:12" ht="15.75">
      <c r="J90" s="4">
        <v>88</v>
      </c>
      <c r="K90" s="67" t="s">
        <v>490</v>
      </c>
      <c r="L90" s="1" t="s">
        <v>491</v>
      </c>
    </row>
    <row r="91" spans="10:12" ht="15.75">
      <c r="J91" s="4">
        <v>89</v>
      </c>
      <c r="K91" s="67" t="s">
        <v>500</v>
      </c>
      <c r="L91" s="1" t="s">
        <v>501</v>
      </c>
    </row>
    <row r="92" spans="10:12" ht="15.75">
      <c r="J92" s="4">
        <v>90</v>
      </c>
      <c r="K92" s="67" t="s">
        <v>502</v>
      </c>
      <c r="L92" s="1" t="s">
        <v>503</v>
      </c>
    </row>
    <row r="93" spans="10:12" ht="15.75">
      <c r="J93" s="4">
        <v>91</v>
      </c>
      <c r="K93" s="67" t="s">
        <v>512</v>
      </c>
      <c r="L93" s="1" t="s">
        <v>513</v>
      </c>
    </row>
    <row r="94" spans="10:12" ht="15.75">
      <c r="J94" s="4">
        <v>92</v>
      </c>
      <c r="K94" s="67" t="s">
        <v>637</v>
      </c>
      <c r="L94" s="1" t="s">
        <v>638</v>
      </c>
    </row>
    <row r="95" spans="10:12" ht="15.75">
      <c r="J95" s="4">
        <v>93</v>
      </c>
      <c r="K95" s="67" t="s">
        <v>508</v>
      </c>
      <c r="L95" s="1" t="s">
        <v>509</v>
      </c>
    </row>
    <row r="96" spans="10:12" ht="15.75">
      <c r="J96" s="4">
        <v>94</v>
      </c>
      <c r="K96" s="67" t="s">
        <v>504</v>
      </c>
      <c r="L96" s="1" t="s">
        <v>505</v>
      </c>
    </row>
    <row r="97" spans="10:12" ht="15.75">
      <c r="J97" s="4">
        <v>95</v>
      </c>
      <c r="K97" s="67" t="s">
        <v>514</v>
      </c>
      <c r="L97" s="1" t="s">
        <v>515</v>
      </c>
    </row>
    <row r="98" spans="10:12" ht="15.75">
      <c r="J98" s="4">
        <v>96</v>
      </c>
      <c r="K98" s="67" t="s">
        <v>530</v>
      </c>
      <c r="L98" s="1" t="s">
        <v>531</v>
      </c>
    </row>
    <row r="99" spans="10:12" ht="15.75">
      <c r="J99" s="4">
        <v>97</v>
      </c>
      <c r="K99" s="67" t="s">
        <v>522</v>
      </c>
      <c r="L99" s="1" t="s">
        <v>523</v>
      </c>
    </row>
    <row r="100" spans="10:12" ht="15.75">
      <c r="J100" s="4">
        <v>98</v>
      </c>
      <c r="K100" s="67" t="s">
        <v>516</v>
      </c>
      <c r="L100" s="1" t="s">
        <v>517</v>
      </c>
    </row>
    <row r="101" spans="10:12" ht="15.75">
      <c r="J101" s="4">
        <v>99</v>
      </c>
      <c r="K101" s="67" t="s">
        <v>526</v>
      </c>
      <c r="L101" s="1" t="s">
        <v>527</v>
      </c>
    </row>
    <row r="102" spans="10:12" ht="15.75">
      <c r="J102" s="4">
        <v>100</v>
      </c>
      <c r="K102" s="67" t="s">
        <v>528</v>
      </c>
      <c r="L102" s="1" t="s">
        <v>529</v>
      </c>
    </row>
    <row r="103" spans="10:12" ht="15.75">
      <c r="J103" s="4">
        <v>101</v>
      </c>
      <c r="K103" s="67" t="s">
        <v>518</v>
      </c>
      <c r="L103" s="1" t="s">
        <v>519</v>
      </c>
    </row>
    <row r="104" spans="10:12" ht="15.75">
      <c r="J104" s="4">
        <v>102</v>
      </c>
      <c r="K104" s="67" t="s">
        <v>558</v>
      </c>
      <c r="L104" s="1" t="s">
        <v>559</v>
      </c>
    </row>
    <row r="105" spans="10:12" ht="15.75">
      <c r="J105" s="4">
        <v>103</v>
      </c>
      <c r="K105" s="67" t="s">
        <v>424</v>
      </c>
      <c r="L105" s="1" t="s">
        <v>425</v>
      </c>
    </row>
    <row r="106" spans="10:12" ht="15.75">
      <c r="J106" s="4">
        <v>104</v>
      </c>
      <c r="K106" s="67" t="s">
        <v>382</v>
      </c>
      <c r="L106" s="1" t="s">
        <v>383</v>
      </c>
    </row>
    <row r="107" spans="10:12" ht="15.75">
      <c r="J107" s="4">
        <v>105</v>
      </c>
      <c r="K107" s="67" t="s">
        <v>392</v>
      </c>
      <c r="L107" s="1" t="s">
        <v>393</v>
      </c>
    </row>
    <row r="108" spans="10:12" ht="15.75">
      <c r="J108" s="4">
        <v>106</v>
      </c>
      <c r="K108" s="67" t="s">
        <v>604</v>
      </c>
      <c r="L108" s="1" t="s">
        <v>605</v>
      </c>
    </row>
    <row r="109" spans="10:12" ht="15.75">
      <c r="J109" s="4">
        <v>107</v>
      </c>
      <c r="K109" s="67" t="s">
        <v>460</v>
      </c>
      <c r="L109" s="1" t="s">
        <v>461</v>
      </c>
    </row>
    <row r="110" spans="10:12" ht="15.75">
      <c r="J110" s="4">
        <v>108</v>
      </c>
      <c r="K110" s="67" t="s">
        <v>464</v>
      </c>
      <c r="L110" s="1" t="s">
        <v>465</v>
      </c>
    </row>
    <row r="111" spans="10:12" ht="15.75">
      <c r="J111" s="4">
        <v>109</v>
      </c>
      <c r="K111" s="67" t="s">
        <v>506</v>
      </c>
      <c r="L111" s="1" t="s">
        <v>507</v>
      </c>
    </row>
    <row r="112" spans="10:12" ht="15.75">
      <c r="J112" s="4">
        <v>110</v>
      </c>
      <c r="K112" s="67" t="s">
        <v>592</v>
      </c>
      <c r="L112" s="1" t="s">
        <v>593</v>
      </c>
    </row>
    <row r="113" spans="10:12" ht="15.75">
      <c r="J113" s="4">
        <v>111</v>
      </c>
      <c r="K113" s="67" t="s">
        <v>762</v>
      </c>
      <c r="L113" s="1" t="s">
        <v>763</v>
      </c>
    </row>
    <row r="114" spans="10:12" ht="15.75">
      <c r="J114" s="4">
        <v>112</v>
      </c>
      <c r="K114" s="67" t="s">
        <v>632</v>
      </c>
      <c r="L114" s="1" t="s">
        <v>817</v>
      </c>
    </row>
    <row r="115" spans="10:12" ht="15.75">
      <c r="J115" s="4">
        <v>113</v>
      </c>
      <c r="K115" s="67" t="s">
        <v>690</v>
      </c>
      <c r="L115" s="1" t="s">
        <v>691</v>
      </c>
    </row>
    <row r="116" spans="10:12" ht="15.75">
      <c r="J116" s="4">
        <v>114</v>
      </c>
      <c r="K116" s="67" t="s">
        <v>704</v>
      </c>
      <c r="L116" s="1" t="s">
        <v>705</v>
      </c>
    </row>
    <row r="117" spans="10:12" ht="15.75">
      <c r="J117" s="4">
        <v>115</v>
      </c>
      <c r="K117" s="67" t="s">
        <v>776</v>
      </c>
      <c r="L117" s="1" t="s">
        <v>777</v>
      </c>
    </row>
    <row r="118" spans="10:12" ht="15.75">
      <c r="J118" s="4">
        <v>116</v>
      </c>
      <c r="K118" s="67" t="s">
        <v>778</v>
      </c>
      <c r="L118" s="1" t="s">
        <v>779</v>
      </c>
    </row>
    <row r="119" spans="10:12" ht="15.75">
      <c r="J119" s="4">
        <v>117</v>
      </c>
      <c r="K119" s="67" t="s">
        <v>784</v>
      </c>
      <c r="L119" s="1" t="s">
        <v>785</v>
      </c>
    </row>
    <row r="120" spans="10:12" ht="15.75">
      <c r="J120" s="4">
        <v>118</v>
      </c>
      <c r="K120" s="67" t="s">
        <v>520</v>
      </c>
      <c r="L120" s="1" t="s">
        <v>521</v>
      </c>
    </row>
    <row r="121" spans="10:12" ht="15.75">
      <c r="J121" s="4">
        <v>119</v>
      </c>
      <c r="K121" s="67" t="s">
        <v>532</v>
      </c>
      <c r="L121" s="1" t="s">
        <v>533</v>
      </c>
    </row>
    <row r="122" spans="10:12" ht="15.75">
      <c r="J122" s="4">
        <v>120</v>
      </c>
      <c r="K122" s="67" t="s">
        <v>534</v>
      </c>
      <c r="L122" s="1" t="s">
        <v>535</v>
      </c>
    </row>
    <row r="123" spans="10:12" ht="15.75">
      <c r="J123" s="4">
        <v>121</v>
      </c>
      <c r="K123" s="67" t="s">
        <v>538</v>
      </c>
      <c r="L123" s="1" t="s">
        <v>539</v>
      </c>
    </row>
    <row r="124" spans="10:12" ht="15.75">
      <c r="J124" s="4">
        <v>122</v>
      </c>
      <c r="K124" s="67" t="s">
        <v>536</v>
      </c>
      <c r="L124" s="1" t="s">
        <v>537</v>
      </c>
    </row>
    <row r="125" spans="10:12" ht="15.75">
      <c r="J125" s="4">
        <v>123</v>
      </c>
      <c r="K125" s="67" t="s">
        <v>560</v>
      </c>
      <c r="L125" s="1" t="s">
        <v>561</v>
      </c>
    </row>
    <row r="126" spans="10:12" ht="15.75">
      <c r="J126" s="4">
        <v>124</v>
      </c>
      <c r="K126" s="67" t="s">
        <v>540</v>
      </c>
      <c r="L126" s="1" t="s">
        <v>541</v>
      </c>
    </row>
    <row r="127" spans="10:12" ht="15.75">
      <c r="J127" s="4">
        <v>125</v>
      </c>
      <c r="K127" s="67" t="s">
        <v>546</v>
      </c>
      <c r="L127" s="1" t="s">
        <v>547</v>
      </c>
    </row>
    <row r="128" spans="10:12" ht="15.75">
      <c r="J128" s="4">
        <v>126</v>
      </c>
      <c r="K128" s="67" t="s">
        <v>554</v>
      </c>
      <c r="L128" s="1" t="s">
        <v>555</v>
      </c>
    </row>
    <row r="129" spans="10:12" ht="15.75">
      <c r="J129" s="4">
        <v>127</v>
      </c>
      <c r="K129" s="67" t="s">
        <v>552</v>
      </c>
      <c r="L129" s="1" t="s">
        <v>553</v>
      </c>
    </row>
    <row r="130" spans="10:12" ht="15.75">
      <c r="J130" s="4">
        <v>128</v>
      </c>
      <c r="K130" s="67" t="s">
        <v>556</v>
      </c>
      <c r="L130" s="1" t="s">
        <v>557</v>
      </c>
    </row>
    <row r="131" spans="10:12" ht="15.75">
      <c r="J131" s="4">
        <v>129</v>
      </c>
      <c r="K131" s="67" t="s">
        <v>542</v>
      </c>
      <c r="L131" s="1" t="s">
        <v>543</v>
      </c>
    </row>
    <row r="132" spans="10:12" ht="15.75">
      <c r="J132" s="4">
        <v>130</v>
      </c>
      <c r="K132" s="67" t="s">
        <v>580</v>
      </c>
      <c r="L132" s="1" t="s">
        <v>581</v>
      </c>
    </row>
    <row r="133" spans="10:12" ht="15.75">
      <c r="J133" s="4">
        <v>131</v>
      </c>
      <c r="K133" s="67" t="s">
        <v>574</v>
      </c>
      <c r="L133" s="1" t="s">
        <v>575</v>
      </c>
    </row>
    <row r="134" spans="10:12" ht="15.75">
      <c r="J134" s="4">
        <v>132</v>
      </c>
      <c r="K134" s="67" t="s">
        <v>564</v>
      </c>
      <c r="L134" s="1" t="s">
        <v>565</v>
      </c>
    </row>
    <row r="135" spans="10:12" ht="15.75">
      <c r="J135" s="4">
        <v>133</v>
      </c>
      <c r="K135" s="67" t="s">
        <v>572</v>
      </c>
      <c r="L135" s="1" t="s">
        <v>573</v>
      </c>
    </row>
    <row r="136" spans="10:12" ht="15.75">
      <c r="J136" s="4">
        <v>134</v>
      </c>
      <c r="K136" s="67" t="s">
        <v>582</v>
      </c>
      <c r="L136" s="1" t="s">
        <v>583</v>
      </c>
    </row>
    <row r="137" spans="10:12" ht="15.75">
      <c r="J137" s="4">
        <v>135</v>
      </c>
      <c r="K137" s="67" t="s">
        <v>568</v>
      </c>
      <c r="L137" s="1" t="s">
        <v>569</v>
      </c>
    </row>
    <row r="138" spans="10:12" ht="15.75">
      <c r="J138" s="4">
        <v>136</v>
      </c>
      <c r="K138" s="67" t="s">
        <v>576</v>
      </c>
      <c r="L138" s="1" t="s">
        <v>577</v>
      </c>
    </row>
    <row r="139" spans="10:12" ht="15.75">
      <c r="J139" s="4">
        <v>137</v>
      </c>
      <c r="K139" s="67" t="s">
        <v>578</v>
      </c>
      <c r="L139" s="1" t="s">
        <v>579</v>
      </c>
    </row>
    <row r="140" spans="10:12" ht="15.75">
      <c r="J140" s="4">
        <v>138</v>
      </c>
      <c r="K140" s="67" t="s">
        <v>602</v>
      </c>
      <c r="L140" s="1" t="s">
        <v>603</v>
      </c>
    </row>
    <row r="141" spans="10:12" ht="15.75">
      <c r="J141" s="4">
        <v>139</v>
      </c>
      <c r="K141" s="67" t="s">
        <v>594</v>
      </c>
      <c r="L141" s="1" t="s">
        <v>595</v>
      </c>
    </row>
    <row r="142" spans="10:12" ht="15.75">
      <c r="J142" s="4">
        <v>140</v>
      </c>
      <c r="K142" s="67" t="s">
        <v>590</v>
      </c>
      <c r="L142" s="1" t="s">
        <v>591</v>
      </c>
    </row>
    <row r="143" spans="10:12" ht="15.75">
      <c r="J143" s="4">
        <v>141</v>
      </c>
      <c r="K143" s="67" t="s">
        <v>618</v>
      </c>
      <c r="L143" s="1" t="s">
        <v>619</v>
      </c>
    </row>
    <row r="144" spans="10:12" ht="15.75">
      <c r="J144" s="4">
        <v>142</v>
      </c>
      <c r="K144" s="67" t="s">
        <v>622</v>
      </c>
      <c r="L144" s="1" t="s">
        <v>623</v>
      </c>
    </row>
    <row r="145" spans="10:12" ht="15.75">
      <c r="J145" s="4">
        <v>143</v>
      </c>
      <c r="K145" s="67" t="s">
        <v>616</v>
      </c>
      <c r="L145" s="1" t="s">
        <v>617</v>
      </c>
    </row>
    <row r="146" spans="10:12" ht="15.75">
      <c r="J146" s="4">
        <v>144</v>
      </c>
      <c r="K146" s="67" t="s">
        <v>596</v>
      </c>
      <c r="L146" s="1" t="s">
        <v>597</v>
      </c>
    </row>
    <row r="147" spans="10:12" ht="15.75">
      <c r="J147" s="4">
        <v>145</v>
      </c>
      <c r="K147" s="67" t="s">
        <v>612</v>
      </c>
      <c r="L147" s="1" t="s">
        <v>613</v>
      </c>
    </row>
    <row r="148" spans="10:12" ht="15.75">
      <c r="J148" s="4">
        <v>146</v>
      </c>
      <c r="K148" s="67" t="s">
        <v>584</v>
      </c>
      <c r="L148" s="1" t="s">
        <v>585</v>
      </c>
    </row>
    <row r="149" spans="10:12" ht="15.75">
      <c r="J149" s="4">
        <v>147</v>
      </c>
      <c r="K149" s="67" t="s">
        <v>606</v>
      </c>
      <c r="L149" s="1" t="s">
        <v>607</v>
      </c>
    </row>
    <row r="150" spans="10:12" ht="15.75">
      <c r="J150" s="4">
        <v>148</v>
      </c>
      <c r="K150" s="67" t="s">
        <v>608</v>
      </c>
      <c r="L150" s="1" t="s">
        <v>609</v>
      </c>
    </row>
    <row r="151" spans="10:12" ht="15.75">
      <c r="J151" s="4">
        <v>149</v>
      </c>
      <c r="K151" s="67" t="s">
        <v>614</v>
      </c>
      <c r="L151" s="1" t="s">
        <v>615</v>
      </c>
    </row>
    <row r="152" spans="10:12" ht="15.75">
      <c r="J152" s="4">
        <v>150</v>
      </c>
      <c r="K152" s="67" t="s">
        <v>792</v>
      </c>
      <c r="L152" s="1" t="s">
        <v>793</v>
      </c>
    </row>
    <row r="153" spans="10:12" ht="15.75">
      <c r="J153" s="4">
        <v>151</v>
      </c>
      <c r="K153" s="67" t="s">
        <v>620</v>
      </c>
      <c r="L153" s="1" t="s">
        <v>621</v>
      </c>
    </row>
    <row r="154" spans="10:12" ht="15.75">
      <c r="J154" s="4">
        <v>152</v>
      </c>
      <c r="K154" s="67" t="s">
        <v>462</v>
      </c>
      <c r="L154" s="1" t="s">
        <v>463</v>
      </c>
    </row>
    <row r="155" spans="10:12" ht="15.75">
      <c r="J155" s="4">
        <v>153</v>
      </c>
      <c r="K155" s="67" t="s">
        <v>588</v>
      </c>
      <c r="L155" s="1" t="s">
        <v>589</v>
      </c>
    </row>
    <row r="156" spans="10:12" ht="15.75">
      <c r="J156" s="4">
        <v>154</v>
      </c>
      <c r="K156" s="67" t="s">
        <v>586</v>
      </c>
      <c r="L156" s="1" t="s">
        <v>587</v>
      </c>
    </row>
    <row r="157" spans="10:12" ht="15.75">
      <c r="J157" s="4">
        <v>155</v>
      </c>
      <c r="K157" s="67" t="s">
        <v>600</v>
      </c>
      <c r="L157" s="1" t="s">
        <v>601</v>
      </c>
    </row>
    <row r="158" spans="10:12" ht="15.75">
      <c r="J158" s="4">
        <v>156</v>
      </c>
      <c r="K158" s="67" t="s">
        <v>610</v>
      </c>
      <c r="L158" s="1" t="s">
        <v>611</v>
      </c>
    </row>
    <row r="159" spans="10:12" ht="15.75">
      <c r="J159" s="4">
        <v>157</v>
      </c>
      <c r="K159" s="67" t="s">
        <v>624</v>
      </c>
      <c r="L159" s="1" t="s">
        <v>625</v>
      </c>
    </row>
    <row r="160" spans="10:12" ht="15.75">
      <c r="J160" s="4">
        <v>158</v>
      </c>
      <c r="K160" s="67" t="s">
        <v>598</v>
      </c>
      <c r="L160" s="1" t="s">
        <v>599</v>
      </c>
    </row>
    <row r="161" spans="10:12" ht="15.75">
      <c r="J161" s="4">
        <v>159</v>
      </c>
      <c r="K161" s="67" t="s">
        <v>626</v>
      </c>
      <c r="L161" s="1" t="s">
        <v>627</v>
      </c>
    </row>
    <row r="162" spans="10:12" ht="15.75">
      <c r="J162" s="4">
        <v>160</v>
      </c>
      <c r="K162" s="67" t="s">
        <v>642</v>
      </c>
      <c r="L162" s="1" t="s">
        <v>643</v>
      </c>
    </row>
    <row r="163" spans="10:12" ht="15.75">
      <c r="J163" s="4">
        <v>161</v>
      </c>
      <c r="K163" s="67" t="s">
        <v>640</v>
      </c>
      <c r="L163" s="1" t="s">
        <v>641</v>
      </c>
    </row>
    <row r="164" spans="10:12" ht="15.75">
      <c r="J164" s="4">
        <v>162</v>
      </c>
      <c r="K164" s="67" t="s">
        <v>635</v>
      </c>
      <c r="L164" s="1" t="s">
        <v>636</v>
      </c>
    </row>
    <row r="165" spans="10:12" ht="15.75">
      <c r="J165" s="4">
        <v>163</v>
      </c>
      <c r="K165" s="67" t="s">
        <v>630</v>
      </c>
      <c r="L165" s="1" t="s">
        <v>631</v>
      </c>
    </row>
    <row r="166" spans="10:12" ht="15.75">
      <c r="J166" s="4">
        <v>164</v>
      </c>
      <c r="K166" s="67" t="s">
        <v>633</v>
      </c>
      <c r="L166" s="1" t="s">
        <v>634</v>
      </c>
    </row>
    <row r="167" spans="10:12" ht="15.75">
      <c r="J167" s="4">
        <v>165</v>
      </c>
      <c r="K167" s="67" t="s">
        <v>646</v>
      </c>
      <c r="L167" s="1" t="s">
        <v>647</v>
      </c>
    </row>
    <row r="168" spans="10:12" ht="15.75">
      <c r="J168" s="4">
        <v>166</v>
      </c>
      <c r="K168" s="67" t="s">
        <v>804</v>
      </c>
      <c r="L168" s="1" t="s">
        <v>805</v>
      </c>
    </row>
    <row r="169" spans="10:12" ht="15.75">
      <c r="J169" s="4">
        <v>167</v>
      </c>
      <c r="K169" s="67" t="s">
        <v>159</v>
      </c>
      <c r="L169" s="1" t="s">
        <v>639</v>
      </c>
    </row>
    <row r="170" spans="10:12" ht="15.75">
      <c r="J170" s="4">
        <v>168</v>
      </c>
      <c r="K170" s="67" t="s">
        <v>628</v>
      </c>
      <c r="L170" s="1" t="s">
        <v>629</v>
      </c>
    </row>
    <row r="171" spans="10:12" ht="15.75">
      <c r="J171" s="4">
        <v>169</v>
      </c>
      <c r="K171" s="67" t="s">
        <v>648</v>
      </c>
      <c r="L171" s="1" t="s">
        <v>649</v>
      </c>
    </row>
    <row r="172" spans="10:12" ht="15.75">
      <c r="J172" s="4">
        <v>170</v>
      </c>
      <c r="K172" s="67" t="s">
        <v>650</v>
      </c>
      <c r="L172" s="1" t="s">
        <v>651</v>
      </c>
    </row>
    <row r="173" spans="10:12" ht="15.75">
      <c r="J173" s="4">
        <v>171</v>
      </c>
      <c r="K173" s="67" t="s">
        <v>662</v>
      </c>
      <c r="L173" s="1" t="s">
        <v>663</v>
      </c>
    </row>
    <row r="174" spans="10:12" ht="15.75">
      <c r="J174" s="4">
        <v>172</v>
      </c>
      <c r="K174" s="67" t="s">
        <v>674</v>
      </c>
      <c r="L174" s="1" t="s">
        <v>675</v>
      </c>
    </row>
    <row r="175" spans="10:12" ht="15.75">
      <c r="J175" s="4">
        <v>173</v>
      </c>
      <c r="K175" s="67" t="s">
        <v>652</v>
      </c>
      <c r="L175" s="1" t="s">
        <v>653</v>
      </c>
    </row>
    <row r="176" spans="10:12" ht="15.75">
      <c r="J176" s="4">
        <v>174</v>
      </c>
      <c r="K176" s="67" t="s">
        <v>658</v>
      </c>
      <c r="L176" s="1" t="s">
        <v>659</v>
      </c>
    </row>
    <row r="177" spans="10:12" ht="15.75">
      <c r="J177" s="4">
        <v>175</v>
      </c>
      <c r="K177" s="67" t="s">
        <v>676</v>
      </c>
      <c r="L177" s="1" t="s">
        <v>677</v>
      </c>
    </row>
    <row r="178" spans="10:12" ht="15.75">
      <c r="J178" s="4">
        <v>176</v>
      </c>
      <c r="K178" s="67" t="s">
        <v>654</v>
      </c>
      <c r="L178" s="1" t="s">
        <v>655</v>
      </c>
    </row>
    <row r="179" spans="10:12" ht="15.75">
      <c r="J179" s="4">
        <v>177</v>
      </c>
      <c r="K179" s="67" t="s">
        <v>668</v>
      </c>
      <c r="L179" s="1" t="s">
        <v>669</v>
      </c>
    </row>
    <row r="180" spans="10:12" ht="15.75">
      <c r="J180" s="4">
        <v>178</v>
      </c>
      <c r="K180" s="67" t="s">
        <v>656</v>
      </c>
      <c r="L180" s="1" t="s">
        <v>657</v>
      </c>
    </row>
    <row r="181" spans="10:12" ht="15.75">
      <c r="J181" s="4">
        <v>179</v>
      </c>
      <c r="K181" s="67" t="s">
        <v>664</v>
      </c>
      <c r="L181" s="1" t="s">
        <v>665</v>
      </c>
    </row>
    <row r="182" spans="10:12" ht="15.75">
      <c r="J182" s="4">
        <v>180</v>
      </c>
      <c r="K182" s="67" t="s">
        <v>672</v>
      </c>
      <c r="L182" s="1" t="s">
        <v>673</v>
      </c>
    </row>
    <row r="183" spans="10:12" ht="15.75">
      <c r="J183" s="4">
        <v>181</v>
      </c>
      <c r="K183" s="67" t="s">
        <v>670</v>
      </c>
      <c r="L183" s="1" t="s">
        <v>671</v>
      </c>
    </row>
    <row r="184" spans="10:12" ht="15.75">
      <c r="J184" s="4">
        <v>182</v>
      </c>
      <c r="K184" s="67" t="s">
        <v>678</v>
      </c>
      <c r="L184" s="1" t="s">
        <v>679</v>
      </c>
    </row>
    <row r="185" spans="10:12" ht="15.75">
      <c r="J185" s="4">
        <v>183</v>
      </c>
      <c r="K185" s="67" t="s">
        <v>470</v>
      </c>
      <c r="L185" s="1" t="s">
        <v>471</v>
      </c>
    </row>
    <row r="186" spans="10:12" ht="15.75">
      <c r="J186" s="4">
        <v>184</v>
      </c>
      <c r="K186" s="67" t="s">
        <v>384</v>
      </c>
      <c r="L186" s="1" t="s">
        <v>385</v>
      </c>
    </row>
    <row r="187" spans="10:12" ht="15.75">
      <c r="J187" s="4">
        <v>185</v>
      </c>
      <c r="K187" s="67" t="s">
        <v>428</v>
      </c>
      <c r="L187" s="1" t="s">
        <v>429</v>
      </c>
    </row>
    <row r="188" spans="10:12" ht="15.75">
      <c r="J188" s="4">
        <v>186</v>
      </c>
      <c r="K188" s="67" t="s">
        <v>562</v>
      </c>
      <c r="L188" s="1" t="s">
        <v>563</v>
      </c>
    </row>
    <row r="189" spans="10:12" ht="15.75">
      <c r="J189" s="4">
        <v>187</v>
      </c>
      <c r="K189" s="67" t="s">
        <v>438</v>
      </c>
      <c r="L189" s="1" t="s">
        <v>439</v>
      </c>
    </row>
    <row r="190" spans="10:12" ht="15.75">
      <c r="J190" s="4">
        <v>188</v>
      </c>
      <c r="K190" s="67" t="s">
        <v>680</v>
      </c>
      <c r="L190" s="1" t="s">
        <v>681</v>
      </c>
    </row>
    <row r="191" spans="10:12" ht="15.75">
      <c r="J191" s="4">
        <v>189</v>
      </c>
      <c r="K191" s="67" t="s">
        <v>686</v>
      </c>
      <c r="L191" s="1" t="s">
        <v>687</v>
      </c>
    </row>
    <row r="192" spans="10:12" ht="15.75">
      <c r="J192" s="4">
        <v>190</v>
      </c>
      <c r="K192" s="67" t="s">
        <v>682</v>
      </c>
      <c r="L192" s="1" t="s">
        <v>683</v>
      </c>
    </row>
    <row r="193" spans="10:12" ht="15.75">
      <c r="J193" s="4">
        <v>191</v>
      </c>
      <c r="K193" s="67" t="s">
        <v>684</v>
      </c>
      <c r="L193" s="1" t="s">
        <v>685</v>
      </c>
    </row>
    <row r="194" spans="10:12" ht="15.75">
      <c r="J194" s="4">
        <v>192</v>
      </c>
      <c r="K194" s="67" t="s">
        <v>448</v>
      </c>
      <c r="L194" s="1" t="s">
        <v>449</v>
      </c>
    </row>
    <row r="195" spans="10:12" ht="15.75">
      <c r="J195" s="4">
        <v>193</v>
      </c>
      <c r="K195" s="67" t="s">
        <v>550</v>
      </c>
      <c r="L195" s="1" t="s">
        <v>551</v>
      </c>
    </row>
    <row r="196" spans="10:12" ht="15.75">
      <c r="J196" s="4">
        <v>194</v>
      </c>
      <c r="K196" s="67" t="s">
        <v>786</v>
      </c>
      <c r="L196" s="1" t="s">
        <v>787</v>
      </c>
    </row>
    <row r="197" spans="10:12" ht="15.75">
      <c r="J197" s="4">
        <v>195</v>
      </c>
      <c r="K197" s="67" t="s">
        <v>333</v>
      </c>
      <c r="L197" s="1" t="s">
        <v>815</v>
      </c>
    </row>
    <row r="198" spans="10:12" ht="15.75">
      <c r="J198" s="4">
        <v>196</v>
      </c>
      <c r="K198" s="67" t="s">
        <v>710</v>
      </c>
      <c r="L198" s="1" t="s">
        <v>711</v>
      </c>
    </row>
    <row r="199" spans="10:12" ht="15.75">
      <c r="J199" s="4">
        <v>197</v>
      </c>
      <c r="K199" s="67" t="s">
        <v>666</v>
      </c>
      <c r="L199" s="1" t="s">
        <v>667</v>
      </c>
    </row>
    <row r="200" spans="10:12" ht="15.75">
      <c r="J200" s="4">
        <v>198</v>
      </c>
      <c r="K200" s="67" t="s">
        <v>772</v>
      </c>
      <c r="L200" s="1" t="s">
        <v>773</v>
      </c>
    </row>
    <row r="201" spans="10:12" ht="15.75">
      <c r="J201" s="4">
        <v>199</v>
      </c>
      <c r="K201" s="67" t="s">
        <v>700</v>
      </c>
      <c r="L201" s="1" t="s">
        <v>701</v>
      </c>
    </row>
    <row r="202" spans="10:12" ht="15.75">
      <c r="J202" s="4">
        <v>200</v>
      </c>
      <c r="K202" s="67" t="s">
        <v>566</v>
      </c>
      <c r="L202" s="1" t="s">
        <v>567</v>
      </c>
    </row>
    <row r="203" spans="10:12" ht="15.75">
      <c r="J203" s="4">
        <v>201</v>
      </c>
      <c r="K203" s="67" t="s">
        <v>718</v>
      </c>
      <c r="L203" s="1" t="s">
        <v>719</v>
      </c>
    </row>
    <row r="204" spans="10:12" ht="15.75">
      <c r="J204" s="4">
        <v>202</v>
      </c>
      <c r="K204" s="67" t="s">
        <v>712</v>
      </c>
      <c r="L204" s="1" t="s">
        <v>713</v>
      </c>
    </row>
    <row r="205" spans="10:12" ht="15.75">
      <c r="J205" s="4">
        <v>203</v>
      </c>
      <c r="K205" s="67" t="s">
        <v>692</v>
      </c>
      <c r="L205" s="1" t="s">
        <v>693</v>
      </c>
    </row>
    <row r="206" spans="10:12" ht="15.75">
      <c r="J206" s="4">
        <v>204</v>
      </c>
      <c r="K206" s="67" t="s">
        <v>708</v>
      </c>
      <c r="L206" s="1" t="s">
        <v>709</v>
      </c>
    </row>
    <row r="207" spans="10:12" ht="15.75">
      <c r="J207" s="4">
        <v>205</v>
      </c>
      <c r="K207" s="67" t="s">
        <v>698</v>
      </c>
      <c r="L207" s="1" t="s">
        <v>699</v>
      </c>
    </row>
    <row r="208" spans="10:12" ht="15.75">
      <c r="J208" s="4">
        <v>206</v>
      </c>
      <c r="K208" s="67" t="s">
        <v>714</v>
      </c>
      <c r="L208" s="1" t="s">
        <v>715</v>
      </c>
    </row>
    <row r="209" spans="10:12" ht="15.75">
      <c r="J209" s="4">
        <v>207</v>
      </c>
      <c r="K209" s="67" t="s">
        <v>570</v>
      </c>
      <c r="L209" s="1" t="s">
        <v>571</v>
      </c>
    </row>
    <row r="210" spans="10:12" ht="15.75">
      <c r="J210" s="4">
        <v>208</v>
      </c>
      <c r="K210" s="67" t="s">
        <v>796</v>
      </c>
      <c r="L210" s="1" t="s">
        <v>797</v>
      </c>
    </row>
    <row r="211" spans="10:12" ht="15.75">
      <c r="J211" s="4">
        <v>209</v>
      </c>
      <c r="K211" s="67" t="s">
        <v>694</v>
      </c>
      <c r="L211" s="1" t="s">
        <v>695</v>
      </c>
    </row>
    <row r="212" spans="10:12" ht="15.75">
      <c r="J212" s="4">
        <v>210</v>
      </c>
      <c r="K212" s="67" t="s">
        <v>696</v>
      </c>
      <c r="L212" s="1" t="s">
        <v>697</v>
      </c>
    </row>
    <row r="213" spans="10:12" ht="15.75">
      <c r="J213" s="4">
        <v>211</v>
      </c>
      <c r="K213" s="67" t="s">
        <v>388</v>
      </c>
      <c r="L213" s="1" t="s">
        <v>389</v>
      </c>
    </row>
    <row r="214" spans="10:12" ht="15.75">
      <c r="J214" s="4">
        <v>212</v>
      </c>
      <c r="K214" s="67" t="s">
        <v>716</v>
      </c>
      <c r="L214" s="1" t="s">
        <v>717</v>
      </c>
    </row>
    <row r="215" spans="10:12" ht="15.75">
      <c r="J215" s="4">
        <v>213</v>
      </c>
      <c r="K215" s="67" t="s">
        <v>724</v>
      </c>
      <c r="L215" s="1" t="s">
        <v>725</v>
      </c>
    </row>
    <row r="216" spans="10:12" ht="15.75">
      <c r="J216" s="4">
        <v>214</v>
      </c>
      <c r="K216" s="67" t="s">
        <v>722</v>
      </c>
      <c r="L216" s="1" t="s">
        <v>723</v>
      </c>
    </row>
    <row r="217" spans="10:12" ht="15.75">
      <c r="J217" s="4">
        <v>215</v>
      </c>
      <c r="K217" s="67" t="s">
        <v>734</v>
      </c>
      <c r="L217" s="1" t="s">
        <v>735</v>
      </c>
    </row>
    <row r="218" spans="10:12" ht="15.75">
      <c r="J218" s="4">
        <v>216</v>
      </c>
      <c r="K218" s="67" t="s">
        <v>754</v>
      </c>
      <c r="L218" s="1" t="s">
        <v>755</v>
      </c>
    </row>
    <row r="219" spans="10:12" ht="15.75">
      <c r="J219" s="4">
        <v>217</v>
      </c>
      <c r="K219" s="67" t="s">
        <v>736</v>
      </c>
      <c r="L219" s="1" t="s">
        <v>737</v>
      </c>
    </row>
    <row r="220" spans="10:12" ht="15.75">
      <c r="J220" s="4">
        <v>218</v>
      </c>
      <c r="K220" s="67" t="s">
        <v>756</v>
      </c>
      <c r="L220" s="1" t="s">
        <v>757</v>
      </c>
    </row>
    <row r="221" spans="10:12" ht="15.75">
      <c r="J221" s="4">
        <v>219</v>
      </c>
      <c r="K221" s="67" t="s">
        <v>524</v>
      </c>
      <c r="L221" s="1" t="s">
        <v>525</v>
      </c>
    </row>
    <row r="222" spans="10:12" ht="15.75">
      <c r="J222" s="4">
        <v>220</v>
      </c>
      <c r="K222" s="67" t="s">
        <v>730</v>
      </c>
      <c r="L222" s="1" t="s">
        <v>731</v>
      </c>
    </row>
    <row r="223" spans="10:12" ht="15.75">
      <c r="J223" s="4">
        <v>221</v>
      </c>
      <c r="K223" s="67" t="s">
        <v>732</v>
      </c>
      <c r="L223" s="1" t="s">
        <v>733</v>
      </c>
    </row>
    <row r="224" spans="10:12" ht="15.75">
      <c r="J224" s="4">
        <v>222</v>
      </c>
      <c r="K224" s="67" t="s">
        <v>738</v>
      </c>
      <c r="L224" s="1" t="s">
        <v>739</v>
      </c>
    </row>
    <row r="225" spans="10:12" ht="15.75">
      <c r="J225" s="4">
        <v>223</v>
      </c>
      <c r="K225" s="67" t="s">
        <v>744</v>
      </c>
      <c r="L225" s="1" t="s">
        <v>745</v>
      </c>
    </row>
    <row r="226" spans="10:12" ht="15.75">
      <c r="J226" s="4">
        <v>224</v>
      </c>
      <c r="K226" s="67" t="s">
        <v>750</v>
      </c>
      <c r="L226" s="1" t="s">
        <v>751</v>
      </c>
    </row>
    <row r="227" spans="10:12" ht="15.75">
      <c r="J227" s="4">
        <v>225</v>
      </c>
      <c r="K227" s="67" t="s">
        <v>742</v>
      </c>
      <c r="L227" s="1" t="s">
        <v>743</v>
      </c>
    </row>
    <row r="228" spans="10:12" ht="15.75">
      <c r="J228" s="4">
        <v>226</v>
      </c>
      <c r="K228" s="67" t="s">
        <v>748</v>
      </c>
      <c r="L228" s="1" t="s">
        <v>749</v>
      </c>
    </row>
    <row r="229" spans="10:12" ht="15.75">
      <c r="J229" s="4">
        <v>227</v>
      </c>
      <c r="K229" s="67" t="s">
        <v>740</v>
      </c>
      <c r="L229" s="1" t="s">
        <v>741</v>
      </c>
    </row>
    <row r="230" spans="10:12" ht="15.75">
      <c r="J230" s="4">
        <v>228</v>
      </c>
      <c r="K230" s="67" t="s">
        <v>726</v>
      </c>
      <c r="L230" s="1" t="s">
        <v>727</v>
      </c>
    </row>
    <row r="231" spans="10:12" ht="15.75">
      <c r="J231" s="4">
        <v>229</v>
      </c>
      <c r="K231" s="67" t="s">
        <v>752</v>
      </c>
      <c r="L231" s="1" t="s">
        <v>753</v>
      </c>
    </row>
    <row r="232" spans="10:12" ht="15.75">
      <c r="J232" s="4">
        <v>230</v>
      </c>
      <c r="K232" s="67" t="s">
        <v>758</v>
      </c>
      <c r="L232" s="1" t="s">
        <v>759</v>
      </c>
    </row>
    <row r="233" spans="10:12" ht="15.75">
      <c r="J233" s="4">
        <v>231</v>
      </c>
      <c r="K233" s="67" t="s">
        <v>760</v>
      </c>
      <c r="L233" s="1" t="s">
        <v>761</v>
      </c>
    </row>
    <row r="234" spans="10:12" ht="15.75">
      <c r="J234" s="4">
        <v>232</v>
      </c>
      <c r="K234" s="67" t="s">
        <v>766</v>
      </c>
      <c r="L234" s="1" t="s">
        <v>767</v>
      </c>
    </row>
    <row r="235" spans="10:12" ht="15.75">
      <c r="J235" s="4">
        <v>233</v>
      </c>
      <c r="K235" s="67" t="s">
        <v>768</v>
      </c>
      <c r="L235" s="1" t="s">
        <v>769</v>
      </c>
    </row>
    <row r="236" spans="10:12" ht="15.75">
      <c r="J236" s="4">
        <v>234</v>
      </c>
      <c r="K236" s="67" t="s">
        <v>782</v>
      </c>
      <c r="L236" s="1" t="s">
        <v>783</v>
      </c>
    </row>
    <row r="237" spans="10:12" ht="15.75">
      <c r="J237" s="4">
        <v>235</v>
      </c>
      <c r="K237" s="67" t="s">
        <v>770</v>
      </c>
      <c r="L237" s="1" t="s">
        <v>771</v>
      </c>
    </row>
    <row r="238" spans="10:12" ht="15.75">
      <c r="J238" s="4">
        <v>236</v>
      </c>
      <c r="K238" s="67" t="s">
        <v>774</v>
      </c>
      <c r="L238" s="1" t="s">
        <v>775</v>
      </c>
    </row>
    <row r="239" spans="10:12" ht="15.75">
      <c r="J239" s="4">
        <v>237</v>
      </c>
      <c r="K239" s="67" t="s">
        <v>780</v>
      </c>
      <c r="L239" s="1" t="s">
        <v>781</v>
      </c>
    </row>
    <row r="240" spans="10:12" ht="15.75">
      <c r="J240" s="4">
        <v>238</v>
      </c>
      <c r="K240" s="67" t="s">
        <v>790</v>
      </c>
      <c r="L240" s="1" t="s">
        <v>791</v>
      </c>
    </row>
    <row r="241" spans="10:12" ht="15.75">
      <c r="J241" s="4">
        <v>239</v>
      </c>
      <c r="K241" s="67" t="s">
        <v>794</v>
      </c>
      <c r="L241" s="1" t="s">
        <v>795</v>
      </c>
    </row>
    <row r="242" spans="10:12" ht="15.75">
      <c r="J242" s="4">
        <v>240</v>
      </c>
      <c r="K242" s="67" t="s">
        <v>800</v>
      </c>
      <c r="L242" s="1" t="s">
        <v>801</v>
      </c>
    </row>
    <row r="243" spans="10:12" ht="15.75">
      <c r="J243" s="4">
        <v>241</v>
      </c>
      <c r="K243" s="67" t="s">
        <v>798</v>
      </c>
      <c r="L243" s="1" t="s">
        <v>799</v>
      </c>
    </row>
    <row r="244" spans="10:12" ht="15.75">
      <c r="J244" s="4">
        <v>242</v>
      </c>
      <c r="K244" s="67" t="s">
        <v>802</v>
      </c>
      <c r="L244" s="1" t="s">
        <v>803</v>
      </c>
    </row>
    <row r="245" spans="10:12" ht="15.75">
      <c r="J245" s="4">
        <v>243</v>
      </c>
      <c r="K245" s="67" t="s">
        <v>812</v>
      </c>
      <c r="L245" s="1" t="s">
        <v>813</v>
      </c>
    </row>
    <row r="246" spans="10:12" ht="15.75">
      <c r="J246" s="4">
        <v>244</v>
      </c>
      <c r="K246" s="67" t="s">
        <v>788</v>
      </c>
      <c r="L246" s="1" t="s">
        <v>789</v>
      </c>
    </row>
    <row r="247" spans="10:12" ht="15.75">
      <c r="J247" s="4">
        <v>245</v>
      </c>
      <c r="K247" s="67" t="s">
        <v>644</v>
      </c>
      <c r="L247" s="1" t="s">
        <v>645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O42"/>
  <sheetViews>
    <sheetView zoomScale="70" zoomScaleNormal="70" zoomScalePageLayoutView="0" workbookViewId="0" topLeftCell="A1">
      <pane xSplit="3" ySplit="6" topLeftCell="D7" activePane="bottomRight" state="frozen"/>
      <selection pane="topLeft" activeCell="D23" sqref="D23:L23"/>
      <selection pane="topRight" activeCell="D23" sqref="D23:L23"/>
      <selection pane="bottomLeft" activeCell="D23" sqref="D23:L23"/>
      <selection pane="bottomRight" activeCell="D7" sqref="D7"/>
    </sheetView>
  </sheetViews>
  <sheetFormatPr defaultColWidth="11.421875" defaultRowHeight="12.75"/>
  <cols>
    <col min="1" max="1" width="2.8515625" style="267" customWidth="1"/>
    <col min="2" max="2" width="10.7109375" style="1" customWidth="1"/>
    <col min="3" max="3" width="63.8515625" style="1" customWidth="1"/>
    <col min="4" max="6" width="22.7109375" style="1" customWidth="1"/>
    <col min="7" max="7" width="26.7109375" style="1" customWidth="1"/>
    <col min="8" max="10" width="22.7109375" style="1" customWidth="1"/>
    <col min="11" max="15" width="17.28125" style="267" customWidth="1"/>
    <col min="16" max="16384" width="11.421875" style="1" customWidth="1"/>
  </cols>
  <sheetData>
    <row r="1" s="267" customFormat="1" ht="15.75"/>
    <row r="2" s="267" customFormat="1" ht="20.25">
      <c r="B2" s="268" t="s">
        <v>14</v>
      </c>
    </row>
    <row r="3" s="267" customFormat="1" ht="21" thickBot="1">
      <c r="B3" s="268" t="s">
        <v>160</v>
      </c>
    </row>
    <row r="4" spans="2:15" ht="54.75" customHeight="1" thickBot="1">
      <c r="B4" s="684">
        <f>IF(OR(D30&gt;0,H30&gt;0),"Si tiene cuentas por cobrar o depósitos, no olvide reportar los intereses (si los hubiera) -columnas F y G-.","")</f>
      </c>
      <c r="C4" s="685"/>
      <c r="D4" s="710" t="str">
        <f>CONCATENATE("SALDO A FINES DE"," ",Menu!F3," ",Menu!C3-1)</f>
        <v>SALDO A FINES DE DICIEMBRE 2012</v>
      </c>
      <c r="E4" s="708" t="str">
        <f>CONCATENATE("TRANSACCIONES DEL
 ",Menu!D3," ",Menu!C3," ",Menu!E4)</f>
        <v>TRANSACCIONES DEL
 AÑO 2013 (ene - dic)</v>
      </c>
      <c r="F4" s="709"/>
      <c r="G4" s="714" t="s">
        <v>9</v>
      </c>
      <c r="H4" s="712" t="str">
        <f>CONCATENATE("SALDO A FINES DE"," ",Menu!E3," ",Menu!C3)</f>
        <v>SALDO A FINES DE DICIEMBRE 2013</v>
      </c>
      <c r="I4" s="692" t="str">
        <f>CONCATENATE("INTERESES DEL ",Menu!D3," ",Menu!C3," ",Menu!E4)</f>
        <v>INTERESES DEL AÑO 2013 (ene - dic)</v>
      </c>
      <c r="J4" s="693"/>
      <c r="K4" s="664" t="str">
        <f>CONCATENATE("SALDO A FINES DE"," ",Menu!C3," POR MONEDA, CONVERTIDO A DÓLARES USA (Miles)")</f>
        <v>SALDO A FINES DE 2013 POR MONEDA, CONVERTIDO A DÓLARES USA (Miles)</v>
      </c>
      <c r="L4" s="665"/>
      <c r="M4" s="665"/>
      <c r="N4" s="665"/>
      <c r="O4" s="666"/>
    </row>
    <row r="5" spans="1:15" s="3" customFormat="1" ht="46.5" customHeight="1">
      <c r="A5" s="269"/>
      <c r="B5" s="686"/>
      <c r="C5" s="687"/>
      <c r="D5" s="711"/>
      <c r="E5" s="492" t="s">
        <v>168</v>
      </c>
      <c r="F5" s="493" t="s">
        <v>169</v>
      </c>
      <c r="G5" s="715"/>
      <c r="H5" s="713"/>
      <c r="I5" s="492" t="s">
        <v>256</v>
      </c>
      <c r="J5" s="505" t="s">
        <v>171</v>
      </c>
      <c r="K5" s="418" t="s">
        <v>70</v>
      </c>
      <c r="L5" s="419" t="s">
        <v>71</v>
      </c>
      <c r="M5" s="419" t="s">
        <v>72</v>
      </c>
      <c r="N5" s="419" t="s">
        <v>73</v>
      </c>
      <c r="O5" s="420" t="s">
        <v>2</v>
      </c>
    </row>
    <row r="6" spans="2:15" ht="36">
      <c r="B6" s="688"/>
      <c r="C6" s="689"/>
      <c r="D6" s="489" t="s">
        <v>172</v>
      </c>
      <c r="E6" s="490" t="s">
        <v>173</v>
      </c>
      <c r="F6" s="495" t="s">
        <v>174</v>
      </c>
      <c r="G6" s="494" t="s">
        <v>175</v>
      </c>
      <c r="H6" s="495" t="s">
        <v>7</v>
      </c>
      <c r="I6" s="490" t="s">
        <v>177</v>
      </c>
      <c r="J6" s="491" t="s">
        <v>178</v>
      </c>
      <c r="K6" s="421" t="s">
        <v>3</v>
      </c>
      <c r="L6" s="422" t="s">
        <v>4</v>
      </c>
      <c r="M6" s="423" t="s">
        <v>5</v>
      </c>
      <c r="N6" s="423" t="s">
        <v>6</v>
      </c>
      <c r="O6" s="424" t="s">
        <v>835</v>
      </c>
    </row>
    <row r="7" spans="1:15" s="3" customFormat="1" ht="34.5" customHeight="1">
      <c r="A7" s="269"/>
      <c r="B7" s="476">
        <v>400</v>
      </c>
      <c r="C7" s="412" t="s">
        <v>273</v>
      </c>
      <c r="D7" s="446">
        <f>SUM(D8:D11)</f>
        <v>0</v>
      </c>
      <c r="E7" s="428">
        <f>SUM(E8:E11)</f>
        <v>0</v>
      </c>
      <c r="F7" s="426">
        <f>SUM(F8:F11)</f>
        <v>0</v>
      </c>
      <c r="G7" s="427">
        <f>SUM(G8:G11)</f>
        <v>0</v>
      </c>
      <c r="H7" s="426">
        <f aca="true" t="shared" si="0" ref="H7:H30">+D7+E7-F7+G7</f>
        <v>0</v>
      </c>
      <c r="I7" s="428">
        <f aca="true" t="shared" si="1" ref="I7:O7">SUM(I8:I11)</f>
        <v>0</v>
      </c>
      <c r="J7" s="429">
        <f t="shared" si="1"/>
        <v>0</v>
      </c>
      <c r="K7" s="430">
        <f t="shared" si="1"/>
        <v>0</v>
      </c>
      <c r="L7" s="431">
        <f t="shared" si="1"/>
        <v>0</v>
      </c>
      <c r="M7" s="432">
        <f t="shared" si="1"/>
        <v>0</v>
      </c>
      <c r="N7" s="432">
        <f t="shared" si="1"/>
        <v>0</v>
      </c>
      <c r="O7" s="433">
        <f t="shared" si="1"/>
        <v>0</v>
      </c>
    </row>
    <row r="8" spans="1:15" s="3" customFormat="1" ht="27" customHeight="1">
      <c r="A8" s="269"/>
      <c r="B8" s="477">
        <v>401</v>
      </c>
      <c r="C8" s="425" t="s">
        <v>257</v>
      </c>
      <c r="D8" s="447"/>
      <c r="E8" s="436"/>
      <c r="F8" s="434"/>
      <c r="G8" s="435"/>
      <c r="H8" s="426">
        <f t="shared" si="0"/>
        <v>0</v>
      </c>
      <c r="I8" s="436"/>
      <c r="J8" s="437"/>
      <c r="K8" s="436"/>
      <c r="L8" s="434"/>
      <c r="M8" s="435"/>
      <c r="N8" s="435"/>
      <c r="O8" s="438">
        <f aca="true" t="shared" si="2" ref="O8:O19">+H8-SUM(K8:N8)</f>
        <v>0</v>
      </c>
    </row>
    <row r="9" spans="1:15" s="3" customFormat="1" ht="27" customHeight="1">
      <c r="A9" s="269"/>
      <c r="B9" s="477">
        <v>402</v>
      </c>
      <c r="C9" s="425" t="s">
        <v>258</v>
      </c>
      <c r="D9" s="447"/>
      <c r="E9" s="436"/>
      <c r="F9" s="434"/>
      <c r="G9" s="435"/>
      <c r="H9" s="426">
        <f t="shared" si="0"/>
        <v>0</v>
      </c>
      <c r="I9" s="436"/>
      <c r="J9" s="437"/>
      <c r="K9" s="436"/>
      <c r="L9" s="434"/>
      <c r="M9" s="435"/>
      <c r="N9" s="435"/>
      <c r="O9" s="438">
        <f t="shared" si="2"/>
        <v>0</v>
      </c>
    </row>
    <row r="10" spans="1:15" s="3" customFormat="1" ht="27" customHeight="1">
      <c r="A10" s="269"/>
      <c r="B10" s="477">
        <v>403</v>
      </c>
      <c r="C10" s="425" t="s">
        <v>259</v>
      </c>
      <c r="D10" s="447"/>
      <c r="E10" s="436"/>
      <c r="F10" s="434"/>
      <c r="G10" s="435"/>
      <c r="H10" s="426">
        <f t="shared" si="0"/>
        <v>0</v>
      </c>
      <c r="I10" s="436"/>
      <c r="J10" s="437"/>
      <c r="K10" s="436"/>
      <c r="L10" s="434"/>
      <c r="M10" s="435"/>
      <c r="N10" s="435"/>
      <c r="O10" s="438">
        <f t="shared" si="2"/>
        <v>0</v>
      </c>
    </row>
    <row r="11" spans="1:15" s="3" customFormat="1" ht="27" customHeight="1">
      <c r="A11" s="269"/>
      <c r="B11" s="477">
        <v>404</v>
      </c>
      <c r="C11" s="425" t="s">
        <v>260</v>
      </c>
      <c r="D11" s="447"/>
      <c r="E11" s="436"/>
      <c r="F11" s="434"/>
      <c r="G11" s="435"/>
      <c r="H11" s="426">
        <f t="shared" si="0"/>
        <v>0</v>
      </c>
      <c r="I11" s="436"/>
      <c r="J11" s="437"/>
      <c r="K11" s="436"/>
      <c r="L11" s="434"/>
      <c r="M11" s="435"/>
      <c r="N11" s="435"/>
      <c r="O11" s="438">
        <f t="shared" si="2"/>
        <v>0</v>
      </c>
    </row>
    <row r="12" spans="1:15" s="3" customFormat="1" ht="34.5" customHeight="1">
      <c r="A12" s="269"/>
      <c r="B12" s="476">
        <v>410</v>
      </c>
      <c r="C12" s="412" t="s">
        <v>274</v>
      </c>
      <c r="D12" s="446">
        <f>SUM(D13:D16)</f>
        <v>0</v>
      </c>
      <c r="E12" s="428">
        <f>SUM(E13:E16)</f>
        <v>0</v>
      </c>
      <c r="F12" s="426">
        <f>SUM(F13:F16)</f>
        <v>0</v>
      </c>
      <c r="G12" s="427">
        <f>SUM(G13:G16)</f>
        <v>0</v>
      </c>
      <c r="H12" s="426">
        <f t="shared" si="0"/>
        <v>0</v>
      </c>
      <c r="I12" s="428">
        <f aca="true" t="shared" si="3" ref="I12:O12">SUM(I13:I16)</f>
        <v>0</v>
      </c>
      <c r="J12" s="429">
        <f t="shared" si="3"/>
        <v>0</v>
      </c>
      <c r="K12" s="428">
        <f t="shared" si="3"/>
        <v>0</v>
      </c>
      <c r="L12" s="426">
        <f t="shared" si="3"/>
        <v>0</v>
      </c>
      <c r="M12" s="427">
        <f t="shared" si="3"/>
        <v>0</v>
      </c>
      <c r="N12" s="427">
        <f t="shared" si="3"/>
        <v>0</v>
      </c>
      <c r="O12" s="439">
        <f t="shared" si="3"/>
        <v>0</v>
      </c>
    </row>
    <row r="13" spans="1:15" s="3" customFormat="1" ht="27" customHeight="1">
      <c r="A13" s="269" t="s">
        <v>8</v>
      </c>
      <c r="B13" s="477">
        <v>411</v>
      </c>
      <c r="C13" s="425" t="s">
        <v>257</v>
      </c>
      <c r="D13" s="447"/>
      <c r="E13" s="436"/>
      <c r="F13" s="434"/>
      <c r="G13" s="435"/>
      <c r="H13" s="426">
        <f t="shared" si="0"/>
        <v>0</v>
      </c>
      <c r="I13" s="436"/>
      <c r="J13" s="437"/>
      <c r="K13" s="436"/>
      <c r="L13" s="434"/>
      <c r="M13" s="435"/>
      <c r="N13" s="435"/>
      <c r="O13" s="438">
        <f t="shared" si="2"/>
        <v>0</v>
      </c>
    </row>
    <row r="14" spans="1:15" s="3" customFormat="1" ht="27" customHeight="1">
      <c r="A14" s="269"/>
      <c r="B14" s="477">
        <v>412</v>
      </c>
      <c r="C14" s="425" t="s">
        <v>258</v>
      </c>
      <c r="D14" s="447"/>
      <c r="E14" s="436"/>
      <c r="F14" s="434"/>
      <c r="G14" s="435"/>
      <c r="H14" s="426">
        <f t="shared" si="0"/>
        <v>0</v>
      </c>
      <c r="I14" s="436"/>
      <c r="J14" s="437"/>
      <c r="K14" s="436"/>
      <c r="L14" s="434"/>
      <c r="M14" s="435"/>
      <c r="N14" s="435"/>
      <c r="O14" s="438">
        <f t="shared" si="2"/>
        <v>0</v>
      </c>
    </row>
    <row r="15" spans="1:15" s="3" customFormat="1" ht="27" customHeight="1">
      <c r="A15" s="269"/>
      <c r="B15" s="477">
        <v>413</v>
      </c>
      <c r="C15" s="425" t="s">
        <v>261</v>
      </c>
      <c r="D15" s="447"/>
      <c r="E15" s="436"/>
      <c r="F15" s="434"/>
      <c r="G15" s="435"/>
      <c r="H15" s="426">
        <f t="shared" si="0"/>
        <v>0</v>
      </c>
      <c r="I15" s="436"/>
      <c r="J15" s="437"/>
      <c r="K15" s="436"/>
      <c r="L15" s="434"/>
      <c r="M15" s="435"/>
      <c r="N15" s="435"/>
      <c r="O15" s="438">
        <f t="shared" si="2"/>
        <v>0</v>
      </c>
    </row>
    <row r="16" spans="1:15" s="3" customFormat="1" ht="27" customHeight="1">
      <c r="A16" s="269"/>
      <c r="B16" s="477">
        <v>414</v>
      </c>
      <c r="C16" s="425" t="s">
        <v>260</v>
      </c>
      <c r="D16" s="447"/>
      <c r="E16" s="436"/>
      <c r="F16" s="434"/>
      <c r="G16" s="435"/>
      <c r="H16" s="426">
        <f t="shared" si="0"/>
        <v>0</v>
      </c>
      <c r="I16" s="436"/>
      <c r="J16" s="437"/>
      <c r="K16" s="436"/>
      <c r="L16" s="434"/>
      <c r="M16" s="435"/>
      <c r="N16" s="435"/>
      <c r="O16" s="438">
        <f t="shared" si="2"/>
        <v>0</v>
      </c>
    </row>
    <row r="17" spans="1:15" s="3" customFormat="1" ht="39" customHeight="1">
      <c r="A17" s="269"/>
      <c r="B17" s="476">
        <v>420</v>
      </c>
      <c r="C17" s="412" t="s">
        <v>275</v>
      </c>
      <c r="D17" s="446">
        <f>SUM(D18:D19)</f>
        <v>0</v>
      </c>
      <c r="E17" s="428">
        <f>SUM(E18:E19)</f>
        <v>0</v>
      </c>
      <c r="F17" s="426">
        <f>SUM(F18:F19)</f>
        <v>0</v>
      </c>
      <c r="G17" s="427">
        <f>SUM(G18:G19)</f>
        <v>0</v>
      </c>
      <c r="H17" s="426">
        <f t="shared" si="0"/>
        <v>0</v>
      </c>
      <c r="I17" s="428">
        <f aca="true" t="shared" si="4" ref="I17:O17">SUM(I18:I19)</f>
        <v>0</v>
      </c>
      <c r="J17" s="429">
        <f t="shared" si="4"/>
        <v>0</v>
      </c>
      <c r="K17" s="428">
        <f t="shared" si="4"/>
        <v>0</v>
      </c>
      <c r="L17" s="426">
        <f t="shared" si="4"/>
        <v>0</v>
      </c>
      <c r="M17" s="427">
        <f t="shared" si="4"/>
        <v>0</v>
      </c>
      <c r="N17" s="427">
        <f t="shared" si="4"/>
        <v>0</v>
      </c>
      <c r="O17" s="439">
        <f t="shared" si="4"/>
        <v>0</v>
      </c>
    </row>
    <row r="18" spans="1:15" s="3" customFormat="1" ht="25.5" customHeight="1">
      <c r="A18" s="269"/>
      <c r="B18" s="476">
        <v>421</v>
      </c>
      <c r="C18" s="352" t="s">
        <v>277</v>
      </c>
      <c r="D18" s="447"/>
      <c r="E18" s="436"/>
      <c r="F18" s="434"/>
      <c r="G18" s="435"/>
      <c r="H18" s="426">
        <f t="shared" si="0"/>
        <v>0</v>
      </c>
      <c r="I18" s="436"/>
      <c r="J18" s="437"/>
      <c r="K18" s="436"/>
      <c r="L18" s="434"/>
      <c r="M18" s="435"/>
      <c r="N18" s="435"/>
      <c r="O18" s="438">
        <f t="shared" si="2"/>
        <v>0</v>
      </c>
    </row>
    <row r="19" spans="1:15" s="3" customFormat="1" ht="25.5" customHeight="1" thickBot="1">
      <c r="A19" s="269"/>
      <c r="B19" s="478">
        <v>422</v>
      </c>
      <c r="C19" s="353" t="s">
        <v>301</v>
      </c>
      <c r="D19" s="448"/>
      <c r="E19" s="443"/>
      <c r="F19" s="440"/>
      <c r="G19" s="441"/>
      <c r="H19" s="442">
        <f t="shared" si="0"/>
        <v>0</v>
      </c>
      <c r="I19" s="443"/>
      <c r="J19" s="444"/>
      <c r="K19" s="443"/>
      <c r="L19" s="440"/>
      <c r="M19" s="441"/>
      <c r="N19" s="441"/>
      <c r="O19" s="445">
        <f t="shared" si="2"/>
        <v>0</v>
      </c>
    </row>
    <row r="20" spans="2:10" s="267" customFormat="1" ht="15.75">
      <c r="B20" s="696" t="s">
        <v>264</v>
      </c>
      <c r="C20" s="696"/>
      <c r="D20" s="696"/>
      <c r="E20" s="696"/>
      <c r="F20" s="696"/>
      <c r="G20" s="271"/>
      <c r="H20" s="272"/>
      <c r="I20" s="271"/>
      <c r="J20" s="271"/>
    </row>
    <row r="21" spans="2:10" s="267" customFormat="1" ht="15.75">
      <c r="B21" s="273"/>
      <c r="C21" s="274"/>
      <c r="D21" s="275"/>
      <c r="E21" s="275"/>
      <c r="F21" s="275"/>
      <c r="G21" s="275"/>
      <c r="H21" s="276"/>
      <c r="I21" s="275"/>
      <c r="J21" s="275"/>
    </row>
    <row r="22" spans="2:10" s="267" customFormat="1" ht="20.25">
      <c r="B22" s="268" t="s">
        <v>11</v>
      </c>
      <c r="C22" s="274"/>
      <c r="D22" s="275"/>
      <c r="E22" s="275"/>
      <c r="F22" s="275"/>
      <c r="G22" s="275"/>
      <c r="H22" s="276"/>
      <c r="I22" s="275"/>
      <c r="J22" s="275"/>
    </row>
    <row r="23" spans="2:10" s="267" customFormat="1" ht="21" thickBot="1">
      <c r="B23" s="268" t="s">
        <v>160</v>
      </c>
      <c r="C23" s="274"/>
      <c r="D23" s="275"/>
      <c r="E23" s="275"/>
      <c r="F23" s="275"/>
      <c r="G23" s="275"/>
      <c r="H23" s="276"/>
      <c r="I23" s="275"/>
      <c r="J23" s="275"/>
    </row>
    <row r="24" spans="2:15" ht="45" customHeight="1" thickBot="1">
      <c r="B24" s="684">
        <f>IF(OR(D30&gt;0,H30&gt;0),"Si tiene cuentas por cobrar o depósitos, no olvide reportar los intereses (si los hubiera) -columnas F y G-.","")</f>
      </c>
      <c r="C24" s="685"/>
      <c r="D24" s="710" t="str">
        <f>+D4</f>
        <v>SALDO A FINES DE DICIEMBRE 2012</v>
      </c>
      <c r="E24" s="708" t="str">
        <f>CONCATENATE("TRANSACCIONES DEL 
",Menu!D3," ",Menu!C3," ",Menu!E4)</f>
        <v>TRANSACCIONES DEL 
AÑO 2013 (ene - dic)</v>
      </c>
      <c r="F24" s="709"/>
      <c r="G24" s="714" t="s">
        <v>9</v>
      </c>
      <c r="H24" s="712" t="str">
        <f>CONCATENATE("SALDO A FINES DE"," ",Menu!E3," ",Menu!C3)</f>
        <v>SALDO A FINES DE DICIEMBRE 2013</v>
      </c>
      <c r="I24" s="692" t="str">
        <f>+I4</f>
        <v>INTERESES DEL AÑO 2013 (ene - dic)</v>
      </c>
      <c r="J24" s="693"/>
      <c r="K24" s="664" t="str">
        <f>CONCATENATE("SALDO A FINES DE"," ",Menu!C3," POR MONEDA, CONVERTIDO A DÓLARES USA (Miles)")</f>
        <v>SALDO A FINES DE 2013 POR MONEDA, CONVERTIDO A DÓLARES USA (Miles)</v>
      </c>
      <c r="L24" s="665"/>
      <c r="M24" s="665"/>
      <c r="N24" s="665"/>
      <c r="O24" s="666"/>
    </row>
    <row r="25" spans="2:15" ht="52.5" customHeight="1">
      <c r="B25" s="686"/>
      <c r="C25" s="687"/>
      <c r="D25" s="711"/>
      <c r="E25" s="492" t="s">
        <v>12</v>
      </c>
      <c r="F25" s="493" t="s">
        <v>13</v>
      </c>
      <c r="G25" s="715"/>
      <c r="H25" s="713"/>
      <c r="I25" s="492" t="s">
        <v>256</v>
      </c>
      <c r="J25" s="505" t="s">
        <v>171</v>
      </c>
      <c r="K25" s="418" t="str">
        <f>K5</f>
        <v>T.C. 
US$ / US$ = 1</v>
      </c>
      <c r="L25" s="419" t="str">
        <f>L5</f>
        <v>T.C. 
US$ / Euro = 1.65</v>
      </c>
      <c r="M25" s="419" t="str">
        <f>M5</f>
        <v>T.C. 
US$ / Yen = 0.00951</v>
      </c>
      <c r="N25" s="419" t="str">
        <f>N5</f>
        <v>T.C. 
US$ / Nuevos Soles  = 0.358</v>
      </c>
      <c r="O25" s="420" t="str">
        <f>O5</f>
        <v>MONEDA 5</v>
      </c>
    </row>
    <row r="26" spans="2:15" ht="36">
      <c r="B26" s="688"/>
      <c r="C26" s="689"/>
      <c r="D26" s="500" t="s">
        <v>172</v>
      </c>
      <c r="E26" s="501" t="s">
        <v>173</v>
      </c>
      <c r="F26" s="502" t="s">
        <v>174</v>
      </c>
      <c r="G26" s="503" t="s">
        <v>175</v>
      </c>
      <c r="H26" s="502" t="s">
        <v>7</v>
      </c>
      <c r="I26" s="501" t="s">
        <v>177</v>
      </c>
      <c r="J26" s="504" t="s">
        <v>178</v>
      </c>
      <c r="K26" s="421" t="s">
        <v>3</v>
      </c>
      <c r="L26" s="422" t="s">
        <v>4</v>
      </c>
      <c r="M26" s="423" t="s">
        <v>5</v>
      </c>
      <c r="N26" s="423" t="s">
        <v>6</v>
      </c>
      <c r="O26" s="424" t="s">
        <v>835</v>
      </c>
    </row>
    <row r="27" spans="2:15" ht="30" customHeight="1">
      <c r="B27" s="476">
        <v>430</v>
      </c>
      <c r="C27" s="289" t="s">
        <v>276</v>
      </c>
      <c r="D27" s="446">
        <f>SUM(D28:D29)</f>
        <v>0</v>
      </c>
      <c r="E27" s="428">
        <f>SUM(E28:E29)</f>
        <v>0</v>
      </c>
      <c r="F27" s="426">
        <f>SUM(F28:F29)</f>
        <v>0</v>
      </c>
      <c r="G27" s="427">
        <f>SUM(G28:G29)</f>
        <v>0</v>
      </c>
      <c r="H27" s="426">
        <f t="shared" si="0"/>
        <v>0</v>
      </c>
      <c r="I27" s="428">
        <f aca="true" t="shared" si="5" ref="I27:O27">SUM(I28:I29)</f>
        <v>0</v>
      </c>
      <c r="J27" s="429">
        <f t="shared" si="5"/>
        <v>0</v>
      </c>
      <c r="K27" s="428">
        <f t="shared" si="5"/>
        <v>0</v>
      </c>
      <c r="L27" s="427">
        <f t="shared" si="5"/>
        <v>0</v>
      </c>
      <c r="M27" s="427">
        <f t="shared" si="5"/>
        <v>0</v>
      </c>
      <c r="N27" s="427">
        <f t="shared" si="5"/>
        <v>0</v>
      </c>
      <c r="O27" s="439">
        <f t="shared" si="5"/>
        <v>0</v>
      </c>
    </row>
    <row r="28" spans="2:15" ht="30" customHeight="1">
      <c r="B28" s="477">
        <v>431</v>
      </c>
      <c r="C28" s="425" t="s">
        <v>262</v>
      </c>
      <c r="D28" s="447"/>
      <c r="E28" s="436"/>
      <c r="F28" s="434"/>
      <c r="G28" s="435"/>
      <c r="H28" s="426">
        <f t="shared" si="0"/>
        <v>0</v>
      </c>
      <c r="I28" s="436"/>
      <c r="J28" s="437"/>
      <c r="K28" s="436"/>
      <c r="L28" s="435"/>
      <c r="M28" s="435"/>
      <c r="N28" s="435"/>
      <c r="O28" s="438">
        <f>+H28-SUM(K28:N28)</f>
        <v>0</v>
      </c>
    </row>
    <row r="29" spans="2:15" ht="30" customHeight="1">
      <c r="B29" s="477">
        <v>432</v>
      </c>
      <c r="C29" s="425" t="s">
        <v>302</v>
      </c>
      <c r="D29" s="447"/>
      <c r="E29" s="436"/>
      <c r="F29" s="434"/>
      <c r="G29" s="435"/>
      <c r="H29" s="426">
        <f t="shared" si="0"/>
        <v>0</v>
      </c>
      <c r="I29" s="449" t="s">
        <v>263</v>
      </c>
      <c r="J29" s="450" t="s">
        <v>263</v>
      </c>
      <c r="K29" s="436"/>
      <c r="L29" s="435"/>
      <c r="M29" s="435"/>
      <c r="N29" s="435"/>
      <c r="O29" s="438">
        <f>+H29-SUM(K29:N29)</f>
        <v>0</v>
      </c>
    </row>
    <row r="30" spans="2:15" ht="30" customHeight="1" thickBot="1">
      <c r="B30" s="478">
        <v>440</v>
      </c>
      <c r="C30" s="456" t="s">
        <v>303</v>
      </c>
      <c r="D30" s="451">
        <f>SUM(D7,D12,D17,D27)</f>
        <v>0</v>
      </c>
      <c r="E30" s="452">
        <f>SUM(E7,E12,E17,E27)</f>
        <v>0</v>
      </c>
      <c r="F30" s="442">
        <f>SUM(F7,F12,F17,F27)</f>
        <v>0</v>
      </c>
      <c r="G30" s="453">
        <f>SUM(G7,G12,G17,G27)</f>
        <v>0</v>
      </c>
      <c r="H30" s="442">
        <f t="shared" si="0"/>
        <v>0</v>
      </c>
      <c r="I30" s="452">
        <f aca="true" t="shared" si="6" ref="I30:O30">SUM(I7,I12,I17,I27)</f>
        <v>0</v>
      </c>
      <c r="J30" s="454">
        <f t="shared" si="6"/>
        <v>0</v>
      </c>
      <c r="K30" s="452">
        <f t="shared" si="6"/>
        <v>0</v>
      </c>
      <c r="L30" s="453">
        <f t="shared" si="6"/>
        <v>0</v>
      </c>
      <c r="M30" s="453">
        <f t="shared" si="6"/>
        <v>0</v>
      </c>
      <c r="N30" s="453">
        <f t="shared" si="6"/>
        <v>0</v>
      </c>
      <c r="O30" s="455">
        <f t="shared" si="6"/>
        <v>0</v>
      </c>
    </row>
    <row r="31" s="267" customFormat="1" ht="15.75">
      <c r="B31" s="277"/>
    </row>
    <row r="32" s="267" customFormat="1" ht="15.75"/>
    <row r="33" s="267" customFormat="1" ht="20.25">
      <c r="B33" s="268" t="s">
        <v>15</v>
      </c>
    </row>
    <row r="34" s="267" customFormat="1" ht="20.25">
      <c r="B34" s="268" t="s">
        <v>160</v>
      </c>
    </row>
    <row r="35" s="267" customFormat="1" ht="18.75" thickBot="1">
      <c r="B35" s="278" t="s">
        <v>265</v>
      </c>
    </row>
    <row r="36" spans="1:15" s="3" customFormat="1" ht="39.75" customHeight="1" thickBot="1">
      <c r="A36" s="269"/>
      <c r="B36" s="702">
        <f>IF(OR(D40&gt;0,G40&gt;0),"Si posee inversiones, no olvide reportar sus utilidades o pérdidas (si las hubiera) -columnas E y F-","")</f>
      </c>
      <c r="C36" s="703"/>
      <c r="D36" s="699" t="s">
        <v>304</v>
      </c>
      <c r="E36" s="700"/>
      <c r="F36" s="700"/>
      <c r="G36" s="700"/>
      <c r="H36" s="700"/>
      <c r="I36" s="701"/>
      <c r="J36" s="269"/>
      <c r="K36" s="269"/>
      <c r="L36" s="269"/>
      <c r="M36" s="269"/>
      <c r="N36" s="269"/>
      <c r="O36" s="269"/>
    </row>
    <row r="37" spans="2:10" ht="49.5" customHeight="1">
      <c r="B37" s="704"/>
      <c r="C37" s="705"/>
      <c r="D37" s="690" t="str">
        <f>D4</f>
        <v>SALDO A FINES DE DICIEMBRE 2012</v>
      </c>
      <c r="E37" s="292" t="str">
        <f>E4</f>
        <v>TRANSACCIONES DEL
 AÑO 2013 (ene - dic)</v>
      </c>
      <c r="F37" s="697" t="s">
        <v>267</v>
      </c>
      <c r="G37" s="293" t="str">
        <f>H4</f>
        <v>SALDO A FINES DE DICIEMBRE 2013</v>
      </c>
      <c r="H37" s="694" t="str">
        <f>CONCATENATE("UTILIDADES / PÉRDIDAS DEL                                       ",Menu!D3," ",Menu!C3," ",Menu!E4)</f>
        <v>UTILIDADES / PÉRDIDAS DEL                                       AÑO 2013 (ene - dic)</v>
      </c>
      <c r="I37" s="695"/>
      <c r="J37" s="267"/>
    </row>
    <row r="38" spans="2:10" ht="34.5" customHeight="1">
      <c r="B38" s="704"/>
      <c r="C38" s="705"/>
      <c r="D38" s="691"/>
      <c r="E38" s="294" t="s">
        <v>266</v>
      </c>
      <c r="F38" s="698"/>
      <c r="G38" s="295" t="s">
        <v>305</v>
      </c>
      <c r="H38" s="296" t="s">
        <v>268</v>
      </c>
      <c r="I38" s="297" t="s">
        <v>269</v>
      </c>
      <c r="J38" s="267"/>
    </row>
    <row r="39" spans="2:10" ht="28.5" customHeight="1">
      <c r="B39" s="706"/>
      <c r="C39" s="707"/>
      <c r="D39" s="496" t="s">
        <v>172</v>
      </c>
      <c r="E39" s="497" t="s">
        <v>173</v>
      </c>
      <c r="F39" s="498" t="s">
        <v>174</v>
      </c>
      <c r="G39" s="499" t="s">
        <v>175</v>
      </c>
      <c r="H39" s="497" t="s">
        <v>176</v>
      </c>
      <c r="I39" s="499" t="s">
        <v>177</v>
      </c>
      <c r="J39" s="267"/>
    </row>
    <row r="40" spans="1:15" s="3" customFormat="1" ht="29.25" customHeight="1">
      <c r="A40" s="269"/>
      <c r="B40" s="479">
        <v>500</v>
      </c>
      <c r="C40" s="457" t="s">
        <v>270</v>
      </c>
      <c r="D40" s="446">
        <f>SUM(D41:D42)</f>
        <v>0</v>
      </c>
      <c r="E40" s="428">
        <f>SUM(E41:E42)</f>
        <v>0</v>
      </c>
      <c r="F40" s="427">
        <f>SUM(F41:F42)</f>
        <v>0</v>
      </c>
      <c r="G40" s="429">
        <f>SUM(D40:F40)</f>
        <v>0</v>
      </c>
      <c r="H40" s="428">
        <f>SUM(H41:H42)</f>
        <v>0</v>
      </c>
      <c r="I40" s="429">
        <f>SUM(I41:I42)</f>
        <v>0</v>
      </c>
      <c r="J40" s="269"/>
      <c r="K40" s="269"/>
      <c r="L40" s="269"/>
      <c r="M40" s="269"/>
      <c r="N40" s="269"/>
      <c r="O40" s="269"/>
    </row>
    <row r="41" spans="1:15" s="3" customFormat="1" ht="29.25" customHeight="1">
      <c r="A41" s="269"/>
      <c r="B41" s="480">
        <v>501</v>
      </c>
      <c r="C41" s="458" t="s">
        <v>271</v>
      </c>
      <c r="D41" s="538"/>
      <c r="E41" s="539"/>
      <c r="F41" s="540"/>
      <c r="G41" s="429">
        <f>SUM(D41:F41)</f>
        <v>0</v>
      </c>
      <c r="H41" s="539"/>
      <c r="I41" s="541"/>
      <c r="J41" s="269"/>
      <c r="K41" s="270"/>
      <c r="L41" s="269"/>
      <c r="M41" s="269"/>
      <c r="N41" s="269"/>
      <c r="O41" s="269"/>
    </row>
    <row r="42" spans="1:15" s="3" customFormat="1" ht="29.25" customHeight="1" thickBot="1">
      <c r="A42" s="269"/>
      <c r="B42" s="481">
        <v>502</v>
      </c>
      <c r="C42" s="460" t="s">
        <v>272</v>
      </c>
      <c r="D42" s="542"/>
      <c r="E42" s="543"/>
      <c r="F42" s="544"/>
      <c r="G42" s="454">
        <f>SUM(D42:F42)</f>
        <v>0</v>
      </c>
      <c r="H42" s="543"/>
      <c r="I42" s="545"/>
      <c r="J42" s="269"/>
      <c r="K42" s="269"/>
      <c r="L42" s="269"/>
      <c r="M42" s="269"/>
      <c r="N42" s="269"/>
      <c r="O42" s="269"/>
    </row>
    <row r="43" s="267" customFormat="1" ht="15.75"/>
    <row r="44" s="267" customFormat="1" ht="15.75"/>
    <row r="45" s="267" customFormat="1" ht="15.75"/>
    <row r="46" s="267" customFormat="1" ht="15.75"/>
    <row r="47" s="267" customFormat="1" ht="15.75"/>
    <row r="48" s="267" customFormat="1" ht="15.75"/>
  </sheetData>
  <sheetProtection password="EC0E" sheet="1" objects="1" scenarios="1"/>
  <mergeCells count="20">
    <mergeCell ref="D4:D5"/>
    <mergeCell ref="H4:H5"/>
    <mergeCell ref="K24:O24"/>
    <mergeCell ref="D24:D25"/>
    <mergeCell ref="G24:G25"/>
    <mergeCell ref="H24:H25"/>
    <mergeCell ref="E24:F24"/>
    <mergeCell ref="I24:J24"/>
    <mergeCell ref="K4:O4"/>
    <mergeCell ref="G4:G5"/>
    <mergeCell ref="B24:C26"/>
    <mergeCell ref="D37:D38"/>
    <mergeCell ref="I4:J4"/>
    <mergeCell ref="H37:I37"/>
    <mergeCell ref="B20:F20"/>
    <mergeCell ref="F37:F38"/>
    <mergeCell ref="D36:I36"/>
    <mergeCell ref="B36:C39"/>
    <mergeCell ref="E4:F4"/>
    <mergeCell ref="B4:C6"/>
  </mergeCells>
  <dataValidations count="3">
    <dataValidation type="whole" allowBlank="1" showErrorMessage="1" errorTitle="SOLO VALORES ENTEROS" error="NO INGRESE DECIMALES. REDONDEE SI ES NECESARIO." sqref="D8:D11 G8:G11 D13:D16 G13:G16 G28:G29 D28:D29 G18:G23 D18:D19 D21:D23 K28:O29">
      <formula1>-999999999999999000000</formula1>
      <formula2>999999999999999000000</formula2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" sqref="I8:J11 I13:J16 I28:J28 F8:F11 F13:F16 F28:F29 I18:J23 F18:F19 F21:F23">
      <formula1>0</formula1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&#10;NO INGRESE VALORES NEGATIVOS." sqref="E8:E11 E13:E16 E28:E29 E18:E19 E21:E23">
      <formula1>0</formula1>
    </dataValidation>
  </dataValidations>
  <printOptions horizontalCentered="1" verticalCentered="1"/>
  <pageMargins left="0.46" right="0.17" top="0.42" bottom="0.48" header="0" footer="0"/>
  <pageSetup fitToHeight="1" fitToWidth="1" horizontalDpi="600" verticalDpi="600" orientation="landscape" paperSize="9" scale="4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X48"/>
  <sheetViews>
    <sheetView zoomScale="85" zoomScaleNormal="85" zoomScalePageLayoutView="0" workbookViewId="0" topLeftCell="A1">
      <selection activeCell="C6" sqref="C6"/>
    </sheetView>
  </sheetViews>
  <sheetFormatPr defaultColWidth="11.421875" defaultRowHeight="12.75"/>
  <cols>
    <col min="1" max="1" width="2.7109375" style="267" customWidth="1"/>
    <col min="2" max="2" width="14.421875" style="1" customWidth="1"/>
    <col min="3" max="3" width="49.00390625" style="1" customWidth="1"/>
    <col min="4" max="4" width="15.7109375" style="1" customWidth="1"/>
    <col min="5" max="5" width="20.28125" style="1" customWidth="1"/>
    <col min="6" max="6" width="26.421875" style="1" customWidth="1"/>
    <col min="7" max="7" width="11.421875" style="267" customWidth="1"/>
    <col min="8" max="8" width="3.8515625" style="267" customWidth="1"/>
    <col min="9" max="20" width="11.421875" style="267" customWidth="1"/>
    <col min="21" max="21" width="7.7109375" style="267" customWidth="1"/>
    <col min="22" max="24" width="11.421875" style="267" customWidth="1"/>
    <col min="25" max="16384" width="11.421875" style="1" customWidth="1"/>
  </cols>
  <sheetData>
    <row r="1" spans="2:6" ht="16.5" thickBot="1">
      <c r="B1" s="267"/>
      <c r="C1" s="267"/>
      <c r="D1" s="267"/>
      <c r="E1" s="267"/>
      <c r="F1" s="267"/>
    </row>
    <row r="2" spans="8:21" s="267" customFormat="1" ht="15" customHeight="1" thickTop="1">
      <c r="H2" s="384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6"/>
    </row>
    <row r="3" spans="2:21" s="267" customFormat="1" ht="25.5">
      <c r="B3" s="281" t="s">
        <v>16</v>
      </c>
      <c r="C3" s="280"/>
      <c r="D3" s="280"/>
      <c r="E3" s="280"/>
      <c r="F3" s="280"/>
      <c r="H3" s="387"/>
      <c r="I3" s="716" t="s">
        <v>306</v>
      </c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388"/>
    </row>
    <row r="4" spans="1:24" s="3" customFormat="1" ht="33" customHeight="1">
      <c r="A4" s="269"/>
      <c r="B4" s="394"/>
      <c r="C4" s="395"/>
      <c r="D4" s="394"/>
      <c r="E4" s="398"/>
      <c r="F4" s="397"/>
      <c r="G4" s="269"/>
      <c r="H4" s="38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390"/>
      <c r="V4" s="269"/>
      <c r="W4" s="269"/>
      <c r="X4" s="269"/>
    </row>
    <row r="5" spans="2:21" ht="62.25" customHeight="1">
      <c r="B5" s="381" t="s">
        <v>827</v>
      </c>
      <c r="C5" s="382" t="s">
        <v>307</v>
      </c>
      <c r="D5" s="383" t="s">
        <v>308</v>
      </c>
      <c r="E5" s="383" t="s">
        <v>64</v>
      </c>
      <c r="F5" s="396" t="s">
        <v>67</v>
      </c>
      <c r="H5" s="387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388"/>
    </row>
    <row r="6" spans="2:21" ht="18">
      <c r="B6" s="126"/>
      <c r="C6" s="113"/>
      <c r="D6" s="111"/>
      <c r="E6" s="284"/>
      <c r="F6" s="282"/>
      <c r="H6" s="387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388"/>
    </row>
    <row r="7" spans="2:21" ht="18">
      <c r="B7" s="126"/>
      <c r="C7" s="113"/>
      <c r="D7" s="111"/>
      <c r="E7" s="284"/>
      <c r="F7" s="282"/>
      <c r="H7" s="387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388"/>
    </row>
    <row r="8" spans="2:21" ht="18">
      <c r="B8" s="126"/>
      <c r="C8" s="113"/>
      <c r="D8" s="111"/>
      <c r="E8" s="284"/>
      <c r="F8" s="282"/>
      <c r="H8" s="387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388"/>
    </row>
    <row r="9" spans="2:21" ht="18">
      <c r="B9" s="126"/>
      <c r="C9" s="113"/>
      <c r="D9" s="111"/>
      <c r="E9" s="284"/>
      <c r="F9" s="282"/>
      <c r="H9" s="387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388"/>
    </row>
    <row r="10" spans="2:21" ht="18">
      <c r="B10" s="126"/>
      <c r="C10" s="113"/>
      <c r="D10" s="111"/>
      <c r="E10" s="284"/>
      <c r="F10" s="282"/>
      <c r="H10" s="387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388"/>
    </row>
    <row r="11" spans="2:21" ht="18">
      <c r="B11" s="126"/>
      <c r="C11" s="113"/>
      <c r="D11" s="111"/>
      <c r="E11" s="284"/>
      <c r="F11" s="282"/>
      <c r="H11" s="387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388"/>
    </row>
    <row r="12" spans="2:21" ht="18">
      <c r="B12" s="126"/>
      <c r="C12" s="113"/>
      <c r="D12" s="111"/>
      <c r="E12" s="284"/>
      <c r="F12" s="282"/>
      <c r="H12" s="387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388"/>
    </row>
    <row r="13" spans="2:21" ht="18">
      <c r="B13" s="126"/>
      <c r="C13" s="113"/>
      <c r="D13" s="111"/>
      <c r="E13" s="284"/>
      <c r="F13" s="282"/>
      <c r="H13" s="387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388"/>
    </row>
    <row r="14" spans="2:21" ht="18">
      <c r="B14" s="126"/>
      <c r="C14" s="113"/>
      <c r="D14" s="111"/>
      <c r="E14" s="284"/>
      <c r="F14" s="282"/>
      <c r="H14" s="387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388"/>
    </row>
    <row r="15" spans="2:21" ht="18">
      <c r="B15" s="126"/>
      <c r="C15" s="113"/>
      <c r="D15" s="111"/>
      <c r="E15" s="284"/>
      <c r="F15" s="282"/>
      <c r="H15" s="387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388"/>
    </row>
    <row r="16" spans="2:21" ht="18">
      <c r="B16" s="126"/>
      <c r="C16" s="113"/>
      <c r="D16" s="111"/>
      <c r="E16" s="284"/>
      <c r="F16" s="282"/>
      <c r="H16" s="387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388"/>
    </row>
    <row r="17" spans="2:21" ht="18">
      <c r="B17" s="126"/>
      <c r="C17" s="113"/>
      <c r="D17" s="111"/>
      <c r="E17" s="284"/>
      <c r="F17" s="282"/>
      <c r="H17" s="387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388"/>
    </row>
    <row r="18" spans="2:21" ht="18">
      <c r="B18" s="126"/>
      <c r="C18" s="113"/>
      <c r="D18" s="111"/>
      <c r="E18" s="284"/>
      <c r="F18" s="282"/>
      <c r="H18" s="387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388"/>
    </row>
    <row r="19" spans="2:21" ht="18">
      <c r="B19" s="126"/>
      <c r="C19" s="113"/>
      <c r="D19" s="111"/>
      <c r="E19" s="284"/>
      <c r="F19" s="282"/>
      <c r="H19" s="387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388"/>
    </row>
    <row r="20" spans="2:21" ht="18.75" thickBot="1">
      <c r="B20" s="127"/>
      <c r="C20" s="114"/>
      <c r="D20" s="112"/>
      <c r="E20" s="285"/>
      <c r="F20" s="283"/>
      <c r="H20" s="387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388"/>
    </row>
    <row r="21" spans="2:21" ht="18.75" customHeight="1">
      <c r="B21" s="267" t="s">
        <v>65</v>
      </c>
      <c r="C21" s="399"/>
      <c r="D21" s="380"/>
      <c r="E21" s="380"/>
      <c r="F21" s="380"/>
      <c r="H21" s="387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388"/>
    </row>
    <row r="22" spans="2:21" ht="18.75" customHeight="1">
      <c r="B22" s="267" t="s">
        <v>66</v>
      </c>
      <c r="C22" s="357"/>
      <c r="D22" s="357"/>
      <c r="E22" s="357"/>
      <c r="F22" s="357"/>
      <c r="H22" s="387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388"/>
    </row>
    <row r="23" spans="2:21" ht="18.75" customHeight="1">
      <c r="B23" s="357" t="s">
        <v>62</v>
      </c>
      <c r="C23" s="357"/>
      <c r="D23" s="357"/>
      <c r="E23" s="357"/>
      <c r="F23" s="357"/>
      <c r="H23" s="387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388"/>
    </row>
    <row r="24" spans="2:21" ht="18.75" customHeight="1">
      <c r="B24" s="357" t="s">
        <v>1017</v>
      </c>
      <c r="C24" s="357"/>
      <c r="D24" s="357"/>
      <c r="E24" s="357"/>
      <c r="F24" s="357"/>
      <c r="H24" s="387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388"/>
    </row>
    <row r="25" spans="2:21" ht="18.75" customHeight="1">
      <c r="B25" s="357" t="s">
        <v>1016</v>
      </c>
      <c r="C25" s="357"/>
      <c r="D25" s="357"/>
      <c r="E25" s="357"/>
      <c r="F25" s="357"/>
      <c r="H25" s="387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388"/>
    </row>
    <row r="26" spans="2:21" ht="18.75" customHeight="1" thickBot="1">
      <c r="B26" s="357" t="s">
        <v>1018</v>
      </c>
      <c r="C26" s="357"/>
      <c r="D26" s="357"/>
      <c r="E26" s="357"/>
      <c r="F26" s="357"/>
      <c r="H26" s="391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3"/>
    </row>
    <row r="27" spans="2:6" ht="18.75" customHeight="1" thickTop="1">
      <c r="B27" s="357" t="s">
        <v>1019</v>
      </c>
      <c r="C27" s="357"/>
      <c r="D27" s="357"/>
      <c r="E27" s="357"/>
      <c r="F27" s="357"/>
    </row>
    <row r="28" spans="2:6" ht="18.75" customHeight="1">
      <c r="B28" s="357" t="s">
        <v>1020</v>
      </c>
      <c r="C28" s="357"/>
      <c r="D28" s="357"/>
      <c r="E28" s="357"/>
      <c r="F28" s="357"/>
    </row>
    <row r="29" spans="2:6" ht="18.75" customHeight="1">
      <c r="B29" s="357" t="s">
        <v>61</v>
      </c>
      <c r="C29" s="357"/>
      <c r="D29" s="357"/>
      <c r="E29" s="357"/>
      <c r="F29" s="357"/>
    </row>
    <row r="30" spans="2:6" ht="15.75">
      <c r="B30" s="357" t="s">
        <v>63</v>
      </c>
      <c r="C30" s="267"/>
      <c r="D30" s="267"/>
      <c r="E30" s="267"/>
      <c r="F30" s="267"/>
    </row>
    <row r="31" spans="2:6" ht="15.75">
      <c r="B31" s="267"/>
      <c r="C31" s="267"/>
      <c r="D31" s="267"/>
      <c r="E31" s="267"/>
      <c r="F31" s="267"/>
    </row>
    <row r="32" spans="2:6" ht="15.75">
      <c r="B32" s="267"/>
      <c r="C32" s="267"/>
      <c r="D32" s="267"/>
      <c r="E32" s="267"/>
      <c r="F32" s="267"/>
    </row>
    <row r="33" spans="2:6" ht="15.75">
      <c r="B33" s="267"/>
      <c r="C33" s="267"/>
      <c r="D33" s="267"/>
      <c r="E33" s="267"/>
      <c r="F33" s="267"/>
    </row>
    <row r="34" spans="2:6" ht="15.75">
      <c r="B34" s="267"/>
      <c r="C34" s="267"/>
      <c r="D34" s="267"/>
      <c r="E34" s="267"/>
      <c r="F34" s="267"/>
    </row>
    <row r="35" spans="2:6" ht="15.75">
      <c r="B35" s="267"/>
      <c r="C35" s="267"/>
      <c r="D35" s="267"/>
      <c r="E35" s="267"/>
      <c r="F35" s="267"/>
    </row>
    <row r="36" spans="2:6" ht="15.75">
      <c r="B36" s="267"/>
      <c r="C36" s="267"/>
      <c r="D36" s="267"/>
      <c r="E36" s="267"/>
      <c r="F36" s="267"/>
    </row>
    <row r="37" spans="2:6" ht="15.75">
      <c r="B37" s="267"/>
      <c r="C37" s="267"/>
      <c r="D37" s="267"/>
      <c r="E37" s="267"/>
      <c r="F37" s="267"/>
    </row>
    <row r="38" spans="2:6" ht="15.75">
      <c r="B38" s="267"/>
      <c r="C38" s="267"/>
      <c r="D38" s="267"/>
      <c r="E38" s="267"/>
      <c r="F38" s="267"/>
    </row>
    <row r="39" spans="2:6" ht="15.75">
      <c r="B39" s="267"/>
      <c r="C39" s="267"/>
      <c r="D39" s="267"/>
      <c r="E39" s="267"/>
      <c r="F39" s="267"/>
    </row>
    <row r="40" spans="2:6" ht="15.75">
      <c r="B40" s="267"/>
      <c r="C40" s="267"/>
      <c r="D40" s="267"/>
      <c r="E40" s="267"/>
      <c r="F40" s="267"/>
    </row>
    <row r="41" spans="2:6" ht="15.75">
      <c r="B41" s="267"/>
      <c r="C41" s="267"/>
      <c r="D41" s="267"/>
      <c r="E41" s="267"/>
      <c r="F41" s="267"/>
    </row>
    <row r="42" spans="2:6" ht="15.75">
      <c r="B42" s="267"/>
      <c r="C42" s="267"/>
      <c r="D42" s="267"/>
      <c r="E42" s="267"/>
      <c r="F42" s="267"/>
    </row>
    <row r="43" spans="2:6" ht="15.75">
      <c r="B43" s="267"/>
      <c r="C43" s="267"/>
      <c r="D43" s="267"/>
      <c r="E43" s="267"/>
      <c r="F43" s="267"/>
    </row>
    <row r="44" spans="2:6" ht="15.75">
      <c r="B44" s="267"/>
      <c r="C44" s="267"/>
      <c r="D44" s="267"/>
      <c r="E44" s="267"/>
      <c r="F44" s="267"/>
    </row>
    <row r="45" spans="2:6" ht="15.75">
      <c r="B45" s="267"/>
      <c r="C45" s="267"/>
      <c r="D45" s="267"/>
      <c r="E45" s="267"/>
      <c r="F45" s="267"/>
    </row>
    <row r="46" spans="2:6" ht="15.75">
      <c r="B46" s="267"/>
      <c r="C46" s="267"/>
      <c r="D46" s="267"/>
      <c r="E46" s="267"/>
      <c r="F46" s="267"/>
    </row>
    <row r="47" spans="2:6" ht="15.75">
      <c r="B47" s="267"/>
      <c r="C47" s="267"/>
      <c r="D47" s="267"/>
      <c r="E47" s="267"/>
      <c r="F47" s="267"/>
    </row>
    <row r="48" spans="2:6" ht="15.75">
      <c r="B48" s="267"/>
      <c r="C48" s="267"/>
      <c r="D48" s="267"/>
      <c r="E48" s="267"/>
      <c r="F48" s="267"/>
    </row>
  </sheetData>
  <sheetProtection password="EC0E" sheet="1" objects="1" scenarios="1"/>
  <mergeCells count="1">
    <mergeCell ref="I3:T3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D4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.8515625" style="0" customWidth="1"/>
    <col min="2" max="2" width="72.7109375" style="0" bestFit="1" customWidth="1"/>
    <col min="3" max="3" width="12.57421875" style="208" customWidth="1"/>
    <col min="4" max="4" width="47.140625" style="0" customWidth="1"/>
  </cols>
  <sheetData>
    <row r="1" ht="12.75">
      <c r="B1" s="207"/>
    </row>
    <row r="2" ht="12.75"/>
    <row r="3" spans="1:4" ht="40.5">
      <c r="A3" s="209"/>
      <c r="B3" s="220" t="s">
        <v>39</v>
      </c>
      <c r="C3" s="221" t="s">
        <v>40</v>
      </c>
      <c r="D3" s="222" t="s">
        <v>41</v>
      </c>
    </row>
    <row r="4" spans="2:3" ht="15.75">
      <c r="B4" s="210" t="s">
        <v>42</v>
      </c>
      <c r="C4" s="211"/>
    </row>
    <row r="5" spans="2:3" ht="15.75">
      <c r="B5" s="212" t="s">
        <v>118</v>
      </c>
      <c r="C5" s="211">
        <f>IF(Consistencia!E13&lt;&gt;0,1,0)</f>
        <v>0</v>
      </c>
    </row>
    <row r="6" spans="2:3" ht="15.75">
      <c r="B6" s="210" t="s">
        <v>43</v>
      </c>
      <c r="C6" s="211"/>
    </row>
    <row r="7" spans="2:4" ht="15.75">
      <c r="B7" s="212" t="s">
        <v>119</v>
      </c>
      <c r="C7" s="211">
        <f>IF(AND(+Patrimonio!E13-Patrimonio!D13&lt;&gt;0,Patrimonio!E23=0),1,0)</f>
        <v>0</v>
      </c>
      <c r="D7" t="s">
        <v>44</v>
      </c>
    </row>
    <row r="8" spans="2:4" ht="15.75">
      <c r="B8" s="212" t="s">
        <v>45</v>
      </c>
      <c r="C8" s="211">
        <f>IF(OR(AND(ISBLANK(Patrimonio!E8),Patrimonio!E13=0),AND(ISNUMBER(Patrimonio!E8),Patrimonio!E13&lt;&gt;0)),0,1)</f>
        <v>0</v>
      </c>
      <c r="D8" t="s">
        <v>46</v>
      </c>
    </row>
    <row r="9" ht="12.75">
      <c r="B9" s="212" t="s">
        <v>47</v>
      </c>
    </row>
    <row r="10" spans="2:4" ht="15.75">
      <c r="B10" s="213" t="s">
        <v>48</v>
      </c>
      <c r="C10" s="211"/>
      <c r="D10" s="214"/>
    </row>
    <row r="11" spans="2:4" ht="15.75">
      <c r="B11" s="215" t="s">
        <v>49</v>
      </c>
      <c r="C11" s="211">
        <f>IF(AND(Pasivos!D40&lt;&gt;0,SUM(Pasivos!E40:J40)=0),1,0)</f>
        <v>0</v>
      </c>
      <c r="D11" t="s">
        <v>50</v>
      </c>
    </row>
    <row r="12" spans="2:4" ht="15.75">
      <c r="B12" s="215" t="s">
        <v>51</v>
      </c>
      <c r="C12" s="211">
        <f>IF(AND(Pasivos!D41&lt;&gt;0,SUM(Pasivos!E41:J41)=0),1,0)</f>
        <v>0</v>
      </c>
      <c r="D12" t="s">
        <v>50</v>
      </c>
    </row>
    <row r="13" spans="2:3" ht="15.75">
      <c r="B13" s="213" t="s">
        <v>52</v>
      </c>
      <c r="C13" s="211"/>
    </row>
    <row r="14" spans="2:4" ht="15.75">
      <c r="B14" s="215" t="s">
        <v>53</v>
      </c>
      <c r="C14" s="211">
        <f>IF(AND(SUM(Pasivos!D10,Pasivos!H10)&lt;&gt;0,Pasivos!J10=0),1,0)</f>
        <v>0</v>
      </c>
      <c r="D14" t="s">
        <v>54</v>
      </c>
    </row>
    <row r="15" spans="2:4" ht="15.75">
      <c r="B15" s="216" t="s">
        <v>55</v>
      </c>
      <c r="C15" s="217">
        <f>IF(Pasivos!I10&lt;&gt;0,1,0)</f>
        <v>0</v>
      </c>
      <c r="D15" s="178" t="s">
        <v>56</v>
      </c>
    </row>
    <row r="16" spans="2:4" ht="15.75">
      <c r="B16" s="215" t="s">
        <v>77</v>
      </c>
      <c r="C16" s="211">
        <f>IF(AND(SUM(Pasivos!D11:D13,Pasivos!H11:H13)&lt;&gt;0,SUM(Pasivos!J11:J13)=0),1,0)</f>
        <v>0</v>
      </c>
      <c r="D16" t="s">
        <v>54</v>
      </c>
    </row>
    <row r="17" spans="2:4" ht="15.75">
      <c r="B17" s="216" t="s">
        <v>78</v>
      </c>
      <c r="C17" s="217">
        <f>IF(SUM(Pasivos!I11:I13)&lt;&gt;0,1,0)</f>
        <v>0</v>
      </c>
      <c r="D17" s="178" t="s">
        <v>56</v>
      </c>
    </row>
    <row r="18" spans="2:4" ht="15.75">
      <c r="B18" s="215" t="s">
        <v>79</v>
      </c>
      <c r="C18" s="211">
        <f>IF(AND(SUM(Pasivos!D17,Pasivos!H17)&lt;&gt;0,Pasivos!J17=0),1,0)</f>
        <v>0</v>
      </c>
      <c r="D18" t="s">
        <v>54</v>
      </c>
    </row>
    <row r="19" spans="2:4" ht="15.75">
      <c r="B19" s="216" t="s">
        <v>80</v>
      </c>
      <c r="C19" s="217">
        <f>IF(Pasivos!I17&lt;&gt;0,1,0)</f>
        <v>0</v>
      </c>
      <c r="D19" s="178" t="s">
        <v>56</v>
      </c>
    </row>
    <row r="20" spans="2:4" ht="15.75">
      <c r="B20" s="215" t="s">
        <v>81</v>
      </c>
      <c r="C20" s="211">
        <f>IF(AND(SUM(Pasivos!D18:D20,Pasivos!H18:H20)&lt;&gt;0,SUM(Pasivos!J18:J20)=0),1,0)</f>
        <v>0</v>
      </c>
      <c r="D20" t="s">
        <v>54</v>
      </c>
    </row>
    <row r="21" spans="2:4" ht="15.75">
      <c r="B21" s="216" t="s">
        <v>82</v>
      </c>
      <c r="C21" s="217">
        <f>IF(SUM(Pasivos!I18:I20)&lt;&gt;0,1,0)</f>
        <v>0</v>
      </c>
      <c r="D21" s="178" t="s">
        <v>56</v>
      </c>
    </row>
    <row r="22" spans="2:4" ht="15.75">
      <c r="B22" s="215" t="s">
        <v>83</v>
      </c>
      <c r="C22" s="211">
        <f>IF(AND(SUM(Pasivos!D21,Pasivos!H21)&lt;&gt;0,Pasivos!J21=0),1,0)</f>
        <v>0</v>
      </c>
      <c r="D22" t="s">
        <v>54</v>
      </c>
    </row>
    <row r="23" spans="2:4" ht="15.75">
      <c r="B23" s="216" t="s">
        <v>84</v>
      </c>
      <c r="C23" s="217">
        <f>IF(Pasivos!I21&lt;&gt;0,1,0)</f>
        <v>0</v>
      </c>
      <c r="D23" s="178" t="s">
        <v>56</v>
      </c>
    </row>
    <row r="24" spans="2:4" ht="15.75">
      <c r="B24" s="213" t="s">
        <v>85</v>
      </c>
      <c r="C24" s="217"/>
      <c r="D24" s="178"/>
    </row>
    <row r="25" spans="2:4" ht="15.75">
      <c r="B25" s="215" t="s">
        <v>86</v>
      </c>
      <c r="C25" s="211">
        <f>IF(AND(SUM(Activos!D10,Activos!H10)&lt;&gt;0,Activos!J10=0),1,0)</f>
        <v>0</v>
      </c>
      <c r="D25" t="s">
        <v>87</v>
      </c>
    </row>
    <row r="26" spans="2:4" ht="15.75">
      <c r="B26" s="216" t="s">
        <v>88</v>
      </c>
      <c r="C26" s="217">
        <f>IF(Activos!I10&lt;&gt;0,1,0)</f>
        <v>0</v>
      </c>
      <c r="D26" s="178" t="s">
        <v>89</v>
      </c>
    </row>
    <row r="27" spans="2:4" ht="15.75">
      <c r="B27" s="215" t="s">
        <v>102</v>
      </c>
      <c r="C27" s="211">
        <f>IF(AND(SUM(Activos!D10,Activos!H10)&lt;&gt;0,Activos!J10=0),1,0)</f>
        <v>0</v>
      </c>
      <c r="D27" t="s">
        <v>87</v>
      </c>
    </row>
    <row r="28" spans="2:4" ht="15.75">
      <c r="B28" s="216" t="s">
        <v>103</v>
      </c>
      <c r="C28" s="217">
        <f>IF(Activos!I11&lt;&gt;0,1,0)</f>
        <v>0</v>
      </c>
      <c r="D28" s="178" t="s">
        <v>89</v>
      </c>
    </row>
    <row r="29" spans="2:4" ht="15.75">
      <c r="B29" s="215" t="s">
        <v>104</v>
      </c>
      <c r="C29" s="211">
        <f>IF(AND(SUM(Activos!D15,Activos!H15)&lt;&gt;0,Activos!J15=0),1,0)</f>
        <v>0</v>
      </c>
      <c r="D29" t="s">
        <v>87</v>
      </c>
    </row>
    <row r="30" spans="2:4" ht="15.75">
      <c r="B30" s="216" t="s">
        <v>105</v>
      </c>
      <c r="C30" s="217">
        <f>IF(Activos!I15&lt;&gt;0,1,0)</f>
        <v>0</v>
      </c>
      <c r="D30" s="178" t="s">
        <v>89</v>
      </c>
    </row>
    <row r="31" spans="2:4" ht="15.75">
      <c r="B31" s="215" t="s">
        <v>106</v>
      </c>
      <c r="C31" s="211">
        <f>IF(AND(SUM(Activos!D16,Activos!H16)&lt;&gt;0,Activos!J16=0),1,0)</f>
        <v>0</v>
      </c>
      <c r="D31" t="s">
        <v>87</v>
      </c>
    </row>
    <row r="32" spans="2:4" ht="15.75">
      <c r="B32" s="216" t="s">
        <v>107</v>
      </c>
      <c r="C32" s="217">
        <f>IF(Activos!I16&lt;&gt;0,1,0)</f>
        <v>0</v>
      </c>
      <c r="D32" s="178" t="s">
        <v>89</v>
      </c>
    </row>
    <row r="33" spans="2:4" ht="15.75">
      <c r="B33" s="215" t="s">
        <v>108</v>
      </c>
      <c r="C33" s="211">
        <f>IF(AND(SUM(Activos!D17,Activos!H17)&lt;&gt;0,Activos!J17=0),1,0)</f>
        <v>0</v>
      </c>
      <c r="D33" t="s">
        <v>87</v>
      </c>
    </row>
    <row r="34" spans="2:4" ht="15.75">
      <c r="B34" s="216" t="s">
        <v>109</v>
      </c>
      <c r="C34" s="217">
        <f>IF(Activos!I17&lt;&gt;0,1,0)</f>
        <v>0</v>
      </c>
      <c r="D34" s="178" t="s">
        <v>89</v>
      </c>
    </row>
    <row r="35" spans="2:4" ht="15.75">
      <c r="B35" s="215" t="s">
        <v>110</v>
      </c>
      <c r="C35" s="211">
        <f>IF(AND(SUM(Activos!D28,Activos!H28)&lt;&gt;0,Activos!J28=0),1,0)</f>
        <v>0</v>
      </c>
      <c r="D35" t="s">
        <v>111</v>
      </c>
    </row>
    <row r="36" spans="2:4" ht="15.75">
      <c r="B36" s="216" t="s">
        <v>112</v>
      </c>
      <c r="C36" s="217">
        <f>IF(Activos!I28&lt;&gt;0,1,0)</f>
        <v>0</v>
      </c>
      <c r="D36" s="178" t="s">
        <v>89</v>
      </c>
    </row>
    <row r="37" spans="2:4" ht="15.75">
      <c r="B37" s="213" t="s">
        <v>113</v>
      </c>
      <c r="C37" s="217"/>
      <c r="D37" s="218">
        <v>0.8</v>
      </c>
    </row>
    <row r="38" spans="2:4" ht="15.75">
      <c r="B38" s="219" t="s">
        <v>114</v>
      </c>
      <c r="C38" s="217" t="e">
        <f>IF(Pasivos!F10/Pasivos!E10&gt;=D37,1,0)</f>
        <v>#DIV/0!</v>
      </c>
      <c r="D38" s="178"/>
    </row>
    <row r="39" spans="2:4" ht="15.75">
      <c r="B39" s="219" t="s">
        <v>115</v>
      </c>
      <c r="C39" s="217" t="e">
        <f>IF(SUM(Pasivos!F11:F13)/SUM(Pasivos!E11:E13)&gt;=D37,1,0)</f>
        <v>#DIV/0!</v>
      </c>
      <c r="D39" s="178"/>
    </row>
    <row r="40" spans="2:4" ht="15.75">
      <c r="B40" s="219" t="s">
        <v>116</v>
      </c>
      <c r="C40" s="217" t="e">
        <f>IF(Pasivos!F17/Pasivos!E17&lt;D37,1,0)</f>
        <v>#DIV/0!</v>
      </c>
      <c r="D40" s="178"/>
    </row>
    <row r="41" spans="2:4" ht="15.75">
      <c r="B41" s="219" t="s">
        <v>117</v>
      </c>
      <c r="C41" s="217" t="e">
        <f>IF(Pasivos!F18/Pasivos!E18&lt;D37,1,0)</f>
        <v>#DIV/0!</v>
      </c>
      <c r="D41" s="178"/>
    </row>
    <row r="43" ht="12.75"/>
  </sheetData>
  <sheetProtection/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Q95"/>
  <sheetViews>
    <sheetView zoomScale="85" zoomScaleNormal="85" zoomScalePageLayoutView="0" workbookViewId="0" topLeftCell="A1">
      <selection activeCell="D3" sqref="D3"/>
    </sheetView>
  </sheetViews>
  <sheetFormatPr defaultColWidth="11.421875" defaultRowHeight="12.75"/>
  <cols>
    <col min="1" max="1" width="2.7109375" style="267" customWidth="1"/>
    <col min="2" max="2" width="5.7109375" style="1" customWidth="1"/>
    <col min="3" max="3" width="58.8515625" style="1" customWidth="1"/>
    <col min="4" max="5" width="13.7109375" style="1" customWidth="1"/>
    <col min="6" max="6" width="14.57421875" style="1" customWidth="1"/>
    <col min="7" max="7" width="14.8515625" style="1" customWidth="1"/>
    <col min="8" max="8" width="13.28125" style="1" customWidth="1"/>
    <col min="9" max="9" width="13.421875" style="1" customWidth="1"/>
    <col min="10" max="10" width="15.7109375" style="1" customWidth="1"/>
    <col min="11" max="11" width="11.421875" style="1" customWidth="1"/>
    <col min="12" max="38" width="11.421875" style="267" customWidth="1"/>
    <col min="39" max="16384" width="11.421875" style="1" customWidth="1"/>
  </cols>
  <sheetData>
    <row r="1" spans="2:5" s="267" customFormat="1" ht="42.75" customHeight="1" thickBot="1">
      <c r="B1" s="724" t="s">
        <v>58</v>
      </c>
      <c r="C1" s="725"/>
      <c r="D1" s="725"/>
      <c r="E1" s="725"/>
    </row>
    <row r="2" spans="1:42" s="3" customFormat="1" ht="24.75" customHeight="1">
      <c r="A2" s="269"/>
      <c r="B2" s="46"/>
      <c r="C2" s="47"/>
      <c r="D2" s="362">
        <f>Patrimonio!D38</f>
        <v>2012</v>
      </c>
      <c r="E2" s="361">
        <f>Patrimonio!E38</f>
        <v>2013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</row>
    <row r="3" spans="1:42" s="3" customFormat="1" ht="21.75" customHeight="1">
      <c r="A3" s="269"/>
      <c r="B3" s="119">
        <v>160</v>
      </c>
      <c r="C3" s="120" t="s">
        <v>1021</v>
      </c>
      <c r="D3" s="363">
        <f>Patrimonio!D8</f>
        <v>0</v>
      </c>
      <c r="E3" s="364">
        <f>Patrimonio!E8</f>
        <v>0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</row>
    <row r="4" spans="1:42" s="3" customFormat="1" ht="21.75" customHeight="1">
      <c r="A4" s="269"/>
      <c r="B4" s="28"/>
      <c r="C4" s="121" t="s">
        <v>1027</v>
      </c>
      <c r="D4" s="365"/>
      <c r="E4" s="366">
        <f>E3-D3</f>
        <v>0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</row>
    <row r="5" spans="1:42" s="3" customFormat="1" ht="21.75" customHeight="1">
      <c r="A5" s="269"/>
      <c r="B5" s="28"/>
      <c r="C5" s="19"/>
      <c r="D5" s="365"/>
      <c r="E5" s="366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</row>
    <row r="6" spans="1:42" s="3" customFormat="1" ht="21.75" customHeight="1">
      <c r="A6" s="269"/>
      <c r="B6" s="119"/>
      <c r="C6" s="120" t="s">
        <v>1028</v>
      </c>
      <c r="D6" s="367"/>
      <c r="E6" s="364">
        <f>E7+E8+E9-E10-E11</f>
        <v>0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</row>
    <row r="7" spans="1:42" s="3" customFormat="1" ht="21.75" customHeight="1">
      <c r="A7" s="269"/>
      <c r="B7" s="28">
        <v>180</v>
      </c>
      <c r="C7" s="121" t="s">
        <v>1022</v>
      </c>
      <c r="D7" s="365"/>
      <c r="E7" s="366">
        <f>Patrimonio!E22</f>
        <v>0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</row>
    <row r="8" spans="1:42" s="3" customFormat="1" ht="21.75" customHeight="1">
      <c r="A8" s="269"/>
      <c r="B8" s="28">
        <v>190</v>
      </c>
      <c r="C8" s="121" t="s">
        <v>1026</v>
      </c>
      <c r="D8" s="365"/>
      <c r="E8" s="366">
        <f>Patrimonio!E27</f>
        <v>0</v>
      </c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</row>
    <row r="9" spans="1:42" s="3" customFormat="1" ht="21.75" customHeight="1">
      <c r="A9" s="269"/>
      <c r="B9" s="28">
        <v>200</v>
      </c>
      <c r="C9" s="121" t="s">
        <v>1023</v>
      </c>
      <c r="D9" s="365"/>
      <c r="E9" s="366">
        <f>Utilidades!E9</f>
        <v>0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</row>
    <row r="10" spans="1:42" s="3" customFormat="1" ht="21.75" customHeight="1">
      <c r="A10" s="269"/>
      <c r="B10" s="28">
        <v>300</v>
      </c>
      <c r="C10" s="121" t="s">
        <v>1024</v>
      </c>
      <c r="D10" s="365"/>
      <c r="E10" s="366">
        <f>Utilidades!E12</f>
        <v>0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</row>
    <row r="11" spans="1:42" s="3" customFormat="1" ht="21.75" customHeight="1">
      <c r="A11" s="269"/>
      <c r="B11" s="28">
        <v>310</v>
      </c>
      <c r="C11" s="121" t="s">
        <v>1025</v>
      </c>
      <c r="D11" s="365"/>
      <c r="E11" s="366">
        <f>Utilidades!E13</f>
        <v>0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</row>
    <row r="12" spans="1:42" s="3" customFormat="1" ht="21.75" customHeight="1">
      <c r="A12" s="269"/>
      <c r="B12" s="122"/>
      <c r="C12" s="118"/>
      <c r="D12" s="368"/>
      <c r="E12" s="3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</row>
    <row r="13" spans="1:42" s="3" customFormat="1" ht="27" customHeight="1" thickBot="1">
      <c r="A13" s="269"/>
      <c r="B13" s="123"/>
      <c r="C13" s="124" t="s">
        <v>60</v>
      </c>
      <c r="D13" s="370"/>
      <c r="E13" s="371">
        <f>E4-E6</f>
        <v>0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</row>
    <row r="14" spans="1:42" s="3" customFormat="1" ht="27" customHeight="1">
      <c r="A14" s="269"/>
      <c r="B14" s="359" t="s">
        <v>59</v>
      </c>
      <c r="C14" s="359"/>
      <c r="D14" s="360"/>
      <c r="E14" s="360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</row>
    <row r="15" s="267" customFormat="1" ht="15.75"/>
    <row r="16" spans="2:11" ht="27.75" customHeight="1">
      <c r="B16" s="726" t="s">
        <v>26</v>
      </c>
      <c r="C16" s="726"/>
      <c r="D16" s="726"/>
      <c r="E16" s="726"/>
      <c r="F16" s="726"/>
      <c r="G16" s="726"/>
      <c r="H16" s="726"/>
      <c r="I16" s="726"/>
      <c r="J16" s="726"/>
      <c r="K16" s="726"/>
    </row>
    <row r="17" spans="2:11" ht="27.75" customHeight="1">
      <c r="B17" s="727" t="s">
        <v>57</v>
      </c>
      <c r="C17" s="727"/>
      <c r="D17" s="727"/>
      <c r="E17" s="727"/>
      <c r="F17" s="727"/>
      <c r="G17" s="727"/>
      <c r="H17" s="727"/>
      <c r="I17" s="727"/>
      <c r="J17" s="727"/>
      <c r="K17" s="727"/>
    </row>
    <row r="18" spans="2:11" ht="20.25" customHeight="1">
      <c r="B18" s="720" t="s">
        <v>120</v>
      </c>
      <c r="C18" s="721"/>
      <c r="D18" s="230" t="s">
        <v>121</v>
      </c>
      <c r="E18" s="230" t="s">
        <v>121</v>
      </c>
      <c r="F18" s="230" t="s">
        <v>122</v>
      </c>
      <c r="G18" s="230" t="s">
        <v>123</v>
      </c>
      <c r="H18" s="230" t="s">
        <v>124</v>
      </c>
      <c r="I18" s="230" t="s">
        <v>125</v>
      </c>
      <c r="J18" s="230" t="s">
        <v>126</v>
      </c>
      <c r="K18" s="231" t="s">
        <v>127</v>
      </c>
    </row>
    <row r="19" spans="2:11" ht="20.25" customHeight="1">
      <c r="B19" s="722"/>
      <c r="C19" s="723"/>
      <c r="D19" s="232" t="s">
        <v>128</v>
      </c>
      <c r="E19" s="232" t="s">
        <v>129</v>
      </c>
      <c r="F19" s="232" t="s">
        <v>130</v>
      </c>
      <c r="G19" s="232" t="s">
        <v>131</v>
      </c>
      <c r="H19" s="232" t="s">
        <v>132</v>
      </c>
      <c r="I19" s="232" t="s">
        <v>133</v>
      </c>
      <c r="J19" s="232" t="s">
        <v>134</v>
      </c>
      <c r="K19" s="233"/>
    </row>
    <row r="20" spans="2:11" ht="15.75">
      <c r="B20" s="150"/>
      <c r="C20" s="11"/>
      <c r="D20" s="372"/>
      <c r="E20" s="372"/>
      <c r="F20" s="372"/>
      <c r="G20" s="372"/>
      <c r="H20" s="372"/>
      <c r="I20" s="372"/>
      <c r="J20" s="372"/>
      <c r="K20" s="373"/>
    </row>
    <row r="21" spans="2:11" ht="15.75">
      <c r="B21" s="151" t="str">
        <f>CONCATENATE("SALDO INICIAL AL 01.01.",+Menu!C3-1)</f>
        <v>SALDO INICIAL AL 01.01.2012</v>
      </c>
      <c r="C21" s="153"/>
      <c r="D21" s="374"/>
      <c r="E21" s="374"/>
      <c r="F21" s="374"/>
      <c r="G21" s="374"/>
      <c r="H21" s="374"/>
      <c r="I21" s="374"/>
      <c r="J21" s="374"/>
      <c r="K21" s="375">
        <f>SUM(D21:J21)</f>
        <v>0</v>
      </c>
    </row>
    <row r="22" spans="2:11" ht="15.75">
      <c r="B22" s="152"/>
      <c r="C22" s="11"/>
      <c r="D22" s="376"/>
      <c r="E22" s="376"/>
      <c r="F22" s="376"/>
      <c r="G22" s="376"/>
      <c r="H22" s="376"/>
      <c r="I22" s="376"/>
      <c r="J22" s="376"/>
      <c r="K22" s="377"/>
    </row>
    <row r="23" spans="2:11" ht="15.75">
      <c r="B23" s="224" t="s">
        <v>135</v>
      </c>
      <c r="C23" s="11"/>
      <c r="D23" s="376"/>
      <c r="E23" s="376"/>
      <c r="F23" s="376"/>
      <c r="G23" s="376"/>
      <c r="H23" s="376"/>
      <c r="I23" s="376"/>
      <c r="J23" s="376"/>
      <c r="K23" s="377">
        <f aca="true" t="shared" si="0" ref="K23:K35">SUM(D23:J23)</f>
        <v>0</v>
      </c>
    </row>
    <row r="24" spans="2:11" ht="15.75">
      <c r="B24" s="224" t="s">
        <v>136</v>
      </c>
      <c r="C24" s="11"/>
      <c r="D24" s="376"/>
      <c r="E24" s="376"/>
      <c r="F24" s="376"/>
      <c r="G24" s="376"/>
      <c r="H24" s="376"/>
      <c r="I24" s="376"/>
      <c r="J24" s="376"/>
      <c r="K24" s="377">
        <f t="shared" si="0"/>
        <v>0</v>
      </c>
    </row>
    <row r="25" spans="2:11" ht="15.75">
      <c r="B25" s="224" t="s">
        <v>137</v>
      </c>
      <c r="C25" s="11"/>
      <c r="D25" s="376"/>
      <c r="E25" s="376"/>
      <c r="F25" s="376"/>
      <c r="G25" s="376"/>
      <c r="H25" s="376"/>
      <c r="I25" s="376"/>
      <c r="J25" s="376"/>
      <c r="K25" s="377">
        <f t="shared" si="0"/>
        <v>0</v>
      </c>
    </row>
    <row r="26" spans="2:11" ht="15.75">
      <c r="B26" s="224" t="s">
        <v>138</v>
      </c>
      <c r="C26" s="11"/>
      <c r="D26" s="376"/>
      <c r="E26" s="376"/>
      <c r="F26" s="376"/>
      <c r="G26" s="376"/>
      <c r="H26" s="376"/>
      <c r="I26" s="376"/>
      <c r="J26" s="376"/>
      <c r="K26" s="377">
        <f t="shared" si="0"/>
        <v>0</v>
      </c>
    </row>
    <row r="27" spans="2:11" ht="15.75">
      <c r="B27" s="224" t="s">
        <v>139</v>
      </c>
      <c r="C27" s="11"/>
      <c r="D27" s="376"/>
      <c r="E27" s="376"/>
      <c r="F27" s="376"/>
      <c r="G27" s="376"/>
      <c r="H27" s="376"/>
      <c r="I27" s="376"/>
      <c r="J27" s="376"/>
      <c r="K27" s="377">
        <f t="shared" si="0"/>
        <v>0</v>
      </c>
    </row>
    <row r="28" spans="2:11" ht="15.75">
      <c r="B28" s="224" t="s">
        <v>140</v>
      </c>
      <c r="C28" s="11"/>
      <c r="D28" s="376"/>
      <c r="E28" s="376"/>
      <c r="F28" s="376"/>
      <c r="G28" s="376"/>
      <c r="H28" s="376"/>
      <c r="I28" s="376"/>
      <c r="J28" s="376"/>
      <c r="K28" s="377">
        <f t="shared" si="0"/>
        <v>0</v>
      </c>
    </row>
    <row r="29" spans="2:11" ht="15.75">
      <c r="B29" s="224" t="s">
        <v>142</v>
      </c>
      <c r="C29" s="11"/>
      <c r="D29" s="376"/>
      <c r="E29" s="376"/>
      <c r="F29" s="376"/>
      <c r="G29" s="376"/>
      <c r="H29" s="376"/>
      <c r="I29" s="376"/>
      <c r="J29" s="376"/>
      <c r="K29" s="377">
        <f t="shared" si="0"/>
        <v>0</v>
      </c>
    </row>
    <row r="30" spans="2:11" ht="15.75">
      <c r="B30" s="224" t="s">
        <v>143</v>
      </c>
      <c r="C30" s="11"/>
      <c r="D30" s="376"/>
      <c r="E30" s="376"/>
      <c r="F30" s="376"/>
      <c r="G30" s="376"/>
      <c r="H30" s="376"/>
      <c r="I30" s="376"/>
      <c r="J30" s="376"/>
      <c r="K30" s="377">
        <f t="shared" si="0"/>
        <v>0</v>
      </c>
    </row>
    <row r="31" spans="2:11" ht="15.75">
      <c r="B31" s="224" t="s">
        <v>144</v>
      </c>
      <c r="C31" s="11"/>
      <c r="D31" s="376"/>
      <c r="E31" s="376"/>
      <c r="F31" s="376"/>
      <c r="G31" s="376"/>
      <c r="H31" s="376"/>
      <c r="I31" s="376"/>
      <c r="J31" s="376"/>
      <c r="K31" s="377">
        <f t="shared" si="0"/>
        <v>0</v>
      </c>
    </row>
    <row r="32" spans="2:11" ht="15.75">
      <c r="B32" s="224" t="s">
        <v>145</v>
      </c>
      <c r="C32" s="11"/>
      <c r="D32" s="376"/>
      <c r="E32" s="376"/>
      <c r="F32" s="376"/>
      <c r="G32" s="376"/>
      <c r="H32" s="376"/>
      <c r="I32" s="376"/>
      <c r="J32" s="376"/>
      <c r="K32" s="377">
        <f t="shared" si="0"/>
        <v>0</v>
      </c>
    </row>
    <row r="33" spans="2:11" ht="15.75">
      <c r="B33" s="224" t="s">
        <v>146</v>
      </c>
      <c r="C33" s="11"/>
      <c r="D33" s="376"/>
      <c r="E33" s="376"/>
      <c r="F33" s="376"/>
      <c r="G33" s="376"/>
      <c r="H33" s="376"/>
      <c r="I33" s="376"/>
      <c r="J33" s="376"/>
      <c r="K33" s="377">
        <f t="shared" si="0"/>
        <v>0</v>
      </c>
    </row>
    <row r="34" spans="2:11" ht="15.75">
      <c r="B34" s="224" t="s">
        <v>147</v>
      </c>
      <c r="C34" s="11"/>
      <c r="D34" s="376"/>
      <c r="E34" s="376"/>
      <c r="F34" s="376"/>
      <c r="G34" s="376"/>
      <c r="H34" s="376"/>
      <c r="I34" s="376"/>
      <c r="J34" s="376"/>
      <c r="K34" s="377">
        <f t="shared" si="0"/>
        <v>0</v>
      </c>
    </row>
    <row r="35" spans="2:11" ht="15.75">
      <c r="B35" s="224" t="s">
        <v>148</v>
      </c>
      <c r="C35" s="11"/>
      <c r="D35" s="376"/>
      <c r="E35" s="376"/>
      <c r="F35" s="376"/>
      <c r="G35" s="376"/>
      <c r="H35" s="376"/>
      <c r="I35" s="376"/>
      <c r="J35" s="376"/>
      <c r="K35" s="377">
        <f t="shared" si="0"/>
        <v>0</v>
      </c>
    </row>
    <row r="36" spans="2:11" ht="15.75">
      <c r="B36" s="150"/>
      <c r="C36" s="11"/>
      <c r="D36" s="376"/>
      <c r="E36" s="376"/>
      <c r="F36" s="376"/>
      <c r="G36" s="376"/>
      <c r="H36" s="376"/>
      <c r="I36" s="376"/>
      <c r="J36" s="376"/>
      <c r="K36" s="377"/>
    </row>
    <row r="37" spans="2:11" ht="15.75">
      <c r="B37" s="151" t="str">
        <f>CONCATENATE("SALDO FINAL AL 31.12.",+Menu!C3-1)</f>
        <v>SALDO FINAL AL 31.12.2012</v>
      </c>
      <c r="C37" s="153"/>
      <c r="D37" s="378">
        <f>SUM(D21:D36)</f>
        <v>0</v>
      </c>
      <c r="E37" s="378">
        <f aca="true" t="shared" si="1" ref="E37:J37">SUM(E21:E36)</f>
        <v>0</v>
      </c>
      <c r="F37" s="378">
        <f t="shared" si="1"/>
        <v>0</v>
      </c>
      <c r="G37" s="378">
        <f t="shared" si="1"/>
        <v>0</v>
      </c>
      <c r="H37" s="378">
        <f t="shared" si="1"/>
        <v>0</v>
      </c>
      <c r="I37" s="378">
        <f t="shared" si="1"/>
        <v>0</v>
      </c>
      <c r="J37" s="378">
        <f t="shared" si="1"/>
        <v>0</v>
      </c>
      <c r="K37" s="375">
        <f>SUM(K21:K35)</f>
        <v>0</v>
      </c>
    </row>
    <row r="38" spans="2:11" ht="15.75">
      <c r="B38" s="150"/>
      <c r="C38" s="11"/>
      <c r="D38" s="376"/>
      <c r="E38" s="376"/>
      <c r="F38" s="376"/>
      <c r="G38" s="376"/>
      <c r="H38" s="376"/>
      <c r="I38" s="376"/>
      <c r="J38" s="376"/>
      <c r="K38" s="379"/>
    </row>
    <row r="39" spans="2:11" ht="15.75">
      <c r="B39" s="151" t="str">
        <f>CONCATENATE("SALDO INICIAL AL 01.01.",+Menu!C3)</f>
        <v>SALDO INICIAL AL 01.01.2013</v>
      </c>
      <c r="C39" s="153"/>
      <c r="D39" s="378">
        <f aca="true" t="shared" si="2" ref="D39:J39">+D37</f>
        <v>0</v>
      </c>
      <c r="E39" s="378">
        <f t="shared" si="2"/>
        <v>0</v>
      </c>
      <c r="F39" s="378">
        <f t="shared" si="2"/>
        <v>0</v>
      </c>
      <c r="G39" s="378">
        <f t="shared" si="2"/>
        <v>0</v>
      </c>
      <c r="H39" s="378">
        <f t="shared" si="2"/>
        <v>0</v>
      </c>
      <c r="I39" s="378">
        <f t="shared" si="2"/>
        <v>0</v>
      </c>
      <c r="J39" s="378">
        <f t="shared" si="2"/>
        <v>0</v>
      </c>
      <c r="K39" s="375">
        <f>SUM(D39:J39)</f>
        <v>0</v>
      </c>
    </row>
    <row r="40" spans="2:11" ht="15.75">
      <c r="B40" s="150"/>
      <c r="C40" s="11"/>
      <c r="D40" s="376"/>
      <c r="E40" s="376"/>
      <c r="F40" s="376"/>
      <c r="G40" s="376"/>
      <c r="H40" s="376"/>
      <c r="I40" s="376"/>
      <c r="J40" s="376"/>
      <c r="K40" s="379"/>
    </row>
    <row r="41" spans="2:11" ht="15.75">
      <c r="B41" s="224" t="s">
        <v>135</v>
      </c>
      <c r="C41" s="11"/>
      <c r="D41" s="376"/>
      <c r="E41" s="376"/>
      <c r="F41" s="376"/>
      <c r="G41" s="376"/>
      <c r="H41" s="376"/>
      <c r="I41" s="376"/>
      <c r="J41" s="376"/>
      <c r="K41" s="377">
        <f aca="true" t="shared" si="3" ref="K41:K53">SUM(D41:J41)</f>
        <v>0</v>
      </c>
    </row>
    <row r="42" spans="2:11" ht="15.75">
      <c r="B42" s="224" t="s">
        <v>136</v>
      </c>
      <c r="C42" s="11"/>
      <c r="D42" s="376"/>
      <c r="E42" s="376"/>
      <c r="F42" s="376"/>
      <c r="G42" s="376"/>
      <c r="H42" s="376"/>
      <c r="I42" s="376"/>
      <c r="J42" s="376"/>
      <c r="K42" s="377">
        <f t="shared" si="3"/>
        <v>0</v>
      </c>
    </row>
    <row r="43" spans="2:11" ht="15.75">
      <c r="B43" s="224" t="s">
        <v>137</v>
      </c>
      <c r="C43" s="11"/>
      <c r="D43" s="376"/>
      <c r="E43" s="376"/>
      <c r="F43" s="376"/>
      <c r="G43" s="376"/>
      <c r="H43" s="376"/>
      <c r="I43" s="376"/>
      <c r="J43" s="376"/>
      <c r="K43" s="377">
        <f t="shared" si="3"/>
        <v>0</v>
      </c>
    </row>
    <row r="44" spans="2:11" ht="15.75">
      <c r="B44" s="224" t="s">
        <v>138</v>
      </c>
      <c r="C44" s="11"/>
      <c r="D44" s="376"/>
      <c r="E44" s="376"/>
      <c r="F44" s="376"/>
      <c r="G44" s="376"/>
      <c r="H44" s="376"/>
      <c r="I44" s="376"/>
      <c r="J44" s="376"/>
      <c r="K44" s="377">
        <f t="shared" si="3"/>
        <v>0</v>
      </c>
    </row>
    <row r="45" spans="2:11" ht="15.75">
      <c r="B45" s="224" t="s">
        <v>139</v>
      </c>
      <c r="C45" s="11"/>
      <c r="D45" s="376"/>
      <c r="E45" s="376"/>
      <c r="F45" s="376"/>
      <c r="G45" s="376"/>
      <c r="H45" s="376"/>
      <c r="I45" s="376"/>
      <c r="J45" s="376"/>
      <c r="K45" s="377">
        <f t="shared" si="3"/>
        <v>0</v>
      </c>
    </row>
    <row r="46" spans="2:11" ht="15.75">
      <c r="B46" s="224" t="s">
        <v>140</v>
      </c>
      <c r="C46" s="11"/>
      <c r="D46" s="376"/>
      <c r="E46" s="376"/>
      <c r="F46" s="376"/>
      <c r="G46" s="376"/>
      <c r="H46" s="376"/>
      <c r="I46" s="376"/>
      <c r="J46" s="376"/>
      <c r="K46" s="377">
        <f t="shared" si="3"/>
        <v>0</v>
      </c>
    </row>
    <row r="47" spans="2:11" ht="15.75">
      <c r="B47" s="224" t="s">
        <v>142</v>
      </c>
      <c r="C47" s="11"/>
      <c r="D47" s="376"/>
      <c r="E47" s="376"/>
      <c r="F47" s="376"/>
      <c r="G47" s="376"/>
      <c r="H47" s="376"/>
      <c r="I47" s="376"/>
      <c r="J47" s="376"/>
      <c r="K47" s="377">
        <f t="shared" si="3"/>
        <v>0</v>
      </c>
    </row>
    <row r="48" spans="2:11" ht="15.75">
      <c r="B48" s="224" t="s">
        <v>143</v>
      </c>
      <c r="C48" s="11"/>
      <c r="D48" s="376"/>
      <c r="E48" s="376"/>
      <c r="F48" s="376"/>
      <c r="G48" s="376"/>
      <c r="H48" s="376"/>
      <c r="I48" s="376"/>
      <c r="J48" s="376"/>
      <c r="K48" s="377">
        <f t="shared" si="3"/>
        <v>0</v>
      </c>
    </row>
    <row r="49" spans="2:11" ht="15.75">
      <c r="B49" s="224" t="s">
        <v>144</v>
      </c>
      <c r="C49" s="11"/>
      <c r="D49" s="376"/>
      <c r="E49" s="376"/>
      <c r="F49" s="376"/>
      <c r="G49" s="376"/>
      <c r="H49" s="376"/>
      <c r="I49" s="376"/>
      <c r="J49" s="376"/>
      <c r="K49" s="377">
        <f t="shared" si="3"/>
        <v>0</v>
      </c>
    </row>
    <row r="50" spans="2:11" ht="15.75">
      <c r="B50" s="224" t="s">
        <v>145</v>
      </c>
      <c r="C50" s="11"/>
      <c r="D50" s="376"/>
      <c r="E50" s="376"/>
      <c r="F50" s="376"/>
      <c r="G50" s="376"/>
      <c r="H50" s="376"/>
      <c r="I50" s="376"/>
      <c r="J50" s="376"/>
      <c r="K50" s="377">
        <f t="shared" si="3"/>
        <v>0</v>
      </c>
    </row>
    <row r="51" spans="2:11" ht="15.75">
      <c r="B51" s="224" t="s">
        <v>146</v>
      </c>
      <c r="C51" s="11"/>
      <c r="D51" s="376"/>
      <c r="E51" s="376"/>
      <c r="F51" s="376"/>
      <c r="G51" s="376"/>
      <c r="H51" s="376"/>
      <c r="I51" s="376"/>
      <c r="J51" s="376"/>
      <c r="K51" s="377">
        <f t="shared" si="3"/>
        <v>0</v>
      </c>
    </row>
    <row r="52" spans="2:11" ht="15.75">
      <c r="B52" s="224" t="s">
        <v>147</v>
      </c>
      <c r="C52" s="11"/>
      <c r="D52" s="376"/>
      <c r="E52" s="376"/>
      <c r="F52" s="376"/>
      <c r="G52" s="376"/>
      <c r="H52" s="376"/>
      <c r="I52" s="376"/>
      <c r="J52" s="376"/>
      <c r="K52" s="377">
        <f t="shared" si="3"/>
        <v>0</v>
      </c>
    </row>
    <row r="53" spans="2:11" ht="15.75">
      <c r="B53" s="224" t="s">
        <v>148</v>
      </c>
      <c r="C53" s="11"/>
      <c r="D53" s="376"/>
      <c r="E53" s="376"/>
      <c r="F53" s="376"/>
      <c r="G53" s="376"/>
      <c r="H53" s="376"/>
      <c r="I53" s="376"/>
      <c r="J53" s="376"/>
      <c r="K53" s="377">
        <f t="shared" si="3"/>
        <v>0</v>
      </c>
    </row>
    <row r="54" spans="2:11" ht="15.75">
      <c r="B54" s="152"/>
      <c r="C54" s="11"/>
      <c r="D54" s="376"/>
      <c r="E54" s="376"/>
      <c r="F54" s="376"/>
      <c r="G54" s="376"/>
      <c r="H54" s="376"/>
      <c r="I54" s="376"/>
      <c r="J54" s="376"/>
      <c r="K54" s="377"/>
    </row>
    <row r="55" spans="2:11" ht="15.75">
      <c r="B55" s="151" t="str">
        <f>CONCATENATE("SALDO FINAL AL 31.12.",+Menu!C3)</f>
        <v>SALDO FINAL AL 31.12.2013</v>
      </c>
      <c r="C55" s="153"/>
      <c r="D55" s="378">
        <f>SUM(D39:D53)</f>
        <v>0</v>
      </c>
      <c r="E55" s="378">
        <f aca="true" t="shared" si="4" ref="E55:J55">SUM(E39:E53)</f>
        <v>0</v>
      </c>
      <c r="F55" s="378">
        <f t="shared" si="4"/>
        <v>0</v>
      </c>
      <c r="G55" s="378">
        <f t="shared" si="4"/>
        <v>0</v>
      </c>
      <c r="H55" s="378">
        <f t="shared" si="4"/>
        <v>0</v>
      </c>
      <c r="I55" s="378">
        <f t="shared" si="4"/>
        <v>0</v>
      </c>
      <c r="J55" s="378">
        <f t="shared" si="4"/>
        <v>0</v>
      </c>
      <c r="K55" s="375">
        <f>SUM(K39:K53)</f>
        <v>0</v>
      </c>
    </row>
    <row r="56" spans="2:11" ht="15.75">
      <c r="B56" s="267"/>
      <c r="C56" s="267"/>
      <c r="D56" s="267"/>
      <c r="E56" s="267"/>
      <c r="F56" s="267"/>
      <c r="G56" s="267"/>
      <c r="H56" s="267"/>
      <c r="I56" s="267"/>
      <c r="J56" s="267"/>
      <c r="K56" s="267"/>
    </row>
    <row r="57" spans="2:11" ht="15.75">
      <c r="B57" s="154" t="s">
        <v>149</v>
      </c>
      <c r="C57" s="156"/>
      <c r="D57" s="155"/>
      <c r="E57" s="267"/>
      <c r="F57" s="267"/>
      <c r="G57" s="267"/>
      <c r="H57" s="267"/>
      <c r="I57" s="267"/>
      <c r="J57" s="267"/>
      <c r="K57" s="267"/>
    </row>
    <row r="58" spans="2:11" ht="15.75">
      <c r="B58" s="224" t="s">
        <v>150</v>
      </c>
      <c r="C58" s="6"/>
      <c r="D58" s="157"/>
      <c r="E58" s="267"/>
      <c r="F58" s="267"/>
      <c r="G58" s="267"/>
      <c r="H58" s="267"/>
      <c r="I58" s="267"/>
      <c r="J58" s="267"/>
      <c r="K58" s="267"/>
    </row>
    <row r="59" spans="2:11" ht="15.75">
      <c r="B59" s="224" t="s">
        <v>151</v>
      </c>
      <c r="C59" s="6"/>
      <c r="D59" s="157"/>
      <c r="E59" s="267"/>
      <c r="F59" s="267"/>
      <c r="G59" s="267"/>
      <c r="H59" s="267"/>
      <c r="I59" s="267"/>
      <c r="J59" s="267"/>
      <c r="K59" s="267"/>
    </row>
    <row r="60" spans="2:11" ht="15.75">
      <c r="B60" s="224" t="s">
        <v>152</v>
      </c>
      <c r="C60" s="6"/>
      <c r="D60" s="157"/>
      <c r="E60" s="267"/>
      <c r="F60" s="267"/>
      <c r="G60" s="267"/>
      <c r="H60" s="267"/>
      <c r="I60" s="267"/>
      <c r="J60" s="267"/>
      <c r="K60" s="267"/>
    </row>
    <row r="61" spans="2:11" ht="15.75">
      <c r="B61" s="224" t="s">
        <v>153</v>
      </c>
      <c r="C61" s="6"/>
      <c r="D61" s="157"/>
      <c r="E61" s="267"/>
      <c r="F61" s="267"/>
      <c r="G61" s="267"/>
      <c r="H61" s="267"/>
      <c r="I61" s="267"/>
      <c r="J61" s="267"/>
      <c r="K61" s="267"/>
    </row>
    <row r="62" spans="2:11" ht="15.75">
      <c r="B62" s="224" t="s">
        <v>154</v>
      </c>
      <c r="C62" s="6"/>
      <c r="D62" s="157"/>
      <c r="E62" s="267"/>
      <c r="F62" s="267"/>
      <c r="G62" s="267"/>
      <c r="H62" s="267"/>
      <c r="I62" s="267"/>
      <c r="J62" s="267"/>
      <c r="K62" s="267"/>
    </row>
    <row r="63" spans="2:11" ht="15.75">
      <c r="B63" s="224" t="s">
        <v>155</v>
      </c>
      <c r="C63" s="6"/>
      <c r="D63" s="157"/>
      <c r="E63" s="267"/>
      <c r="F63" s="267"/>
      <c r="G63" s="267"/>
      <c r="H63" s="267"/>
      <c r="I63" s="267"/>
      <c r="J63" s="267"/>
      <c r="K63" s="267"/>
    </row>
    <row r="64" spans="2:11" ht="15.75">
      <c r="B64" s="224" t="s">
        <v>156</v>
      </c>
      <c r="C64" s="6"/>
      <c r="D64" s="157"/>
      <c r="E64" s="267"/>
      <c r="F64" s="267"/>
      <c r="G64" s="267"/>
      <c r="H64" s="267"/>
      <c r="I64" s="267"/>
      <c r="J64" s="267"/>
      <c r="K64" s="267"/>
    </row>
    <row r="65" spans="2:11" ht="15.75">
      <c r="B65" s="225" t="s">
        <v>157</v>
      </c>
      <c r="C65" s="5"/>
      <c r="D65" s="158"/>
      <c r="E65" s="267"/>
      <c r="F65" s="267"/>
      <c r="G65" s="267"/>
      <c r="H65" s="267"/>
      <c r="I65" s="267"/>
      <c r="J65" s="267"/>
      <c r="K65" s="267"/>
    </row>
    <row r="66" spans="2:11" ht="16.5" thickBot="1">
      <c r="B66" s="267"/>
      <c r="C66" s="267"/>
      <c r="D66" s="267"/>
      <c r="E66" s="267"/>
      <c r="F66" s="267"/>
      <c r="G66" s="267"/>
      <c r="H66" s="267"/>
      <c r="I66" s="267"/>
      <c r="J66" s="267"/>
      <c r="K66" s="267"/>
    </row>
    <row r="67" spans="2:11" ht="43.5" customHeight="1">
      <c r="B67" s="717" t="s">
        <v>299</v>
      </c>
      <c r="C67" s="718"/>
      <c r="D67" s="718"/>
      <c r="E67" s="718"/>
      <c r="F67" s="718"/>
      <c r="G67" s="718"/>
      <c r="H67" s="719"/>
      <c r="I67" s="267"/>
      <c r="J67" s="267"/>
      <c r="K67" s="267"/>
    </row>
    <row r="68" spans="2:11" ht="15.75">
      <c r="B68" s="267"/>
      <c r="C68" s="267"/>
      <c r="D68" s="267"/>
      <c r="E68" s="267"/>
      <c r="F68" s="267"/>
      <c r="G68" s="267"/>
      <c r="H68" s="267"/>
      <c r="I68" s="267"/>
      <c r="J68" s="267"/>
      <c r="K68" s="267"/>
    </row>
    <row r="69" spans="2:11" ht="15.75"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2:11" ht="15.75">
      <c r="B70" s="267"/>
      <c r="C70" s="267"/>
      <c r="D70" s="267"/>
      <c r="E70" s="267"/>
      <c r="F70" s="267"/>
      <c r="G70" s="267"/>
      <c r="H70" s="267"/>
      <c r="I70" s="267"/>
      <c r="J70" s="267"/>
      <c r="K70" s="267"/>
    </row>
    <row r="71" spans="2:11" ht="15.75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15.75"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2:11" ht="15.75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ht="15.75">
      <c r="B74" s="267"/>
      <c r="C74" s="267"/>
      <c r="D74" s="267"/>
      <c r="E74" s="267"/>
      <c r="F74" s="267"/>
      <c r="G74" s="267"/>
      <c r="H74" s="267"/>
      <c r="I74" s="267"/>
      <c r="J74" s="267"/>
      <c r="K74" s="267"/>
    </row>
    <row r="75" spans="2:11" ht="15.75">
      <c r="B75" s="267"/>
      <c r="C75" s="267"/>
      <c r="D75" s="267"/>
      <c r="E75" s="267"/>
      <c r="F75" s="267"/>
      <c r="G75" s="267"/>
      <c r="H75" s="267"/>
      <c r="I75" s="267"/>
      <c r="J75" s="267"/>
      <c r="K75" s="267"/>
    </row>
    <row r="76" spans="2:11" ht="15.75"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2:11" ht="15.75"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2:11" ht="15.75"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2:11" ht="15.75"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2:11" ht="15.75"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39:43" s="267" customFormat="1" ht="15.75">
      <c r="AM81" s="1"/>
      <c r="AN81" s="1"/>
      <c r="AO81" s="1"/>
      <c r="AP81" s="1"/>
      <c r="AQ81" s="1"/>
    </row>
    <row r="82" spans="39:43" s="267" customFormat="1" ht="15.75">
      <c r="AM82" s="1"/>
      <c r="AN82" s="1"/>
      <c r="AO82" s="1"/>
      <c r="AP82" s="1"/>
      <c r="AQ82" s="1"/>
    </row>
    <row r="83" spans="39:43" s="267" customFormat="1" ht="15.75">
      <c r="AM83" s="1"/>
      <c r="AN83" s="1"/>
      <c r="AO83" s="1"/>
      <c r="AP83" s="1"/>
      <c r="AQ83" s="1"/>
    </row>
    <row r="84" spans="39:43" s="267" customFormat="1" ht="15.75">
      <c r="AM84" s="1"/>
      <c r="AN84" s="1"/>
      <c r="AO84" s="1"/>
      <c r="AP84" s="1"/>
      <c r="AQ84" s="1"/>
    </row>
    <row r="85" spans="39:43" s="267" customFormat="1" ht="15.75">
      <c r="AM85" s="1"/>
      <c r="AN85" s="1"/>
      <c r="AO85" s="1"/>
      <c r="AP85" s="1"/>
      <c r="AQ85" s="1"/>
    </row>
    <row r="86" spans="39:43" s="267" customFormat="1" ht="15.75">
      <c r="AM86" s="1"/>
      <c r="AN86" s="1"/>
      <c r="AO86" s="1"/>
      <c r="AP86" s="1"/>
      <c r="AQ86" s="1"/>
    </row>
    <row r="87" spans="39:43" s="267" customFormat="1" ht="15.75">
      <c r="AM87" s="1"/>
      <c r="AN87" s="1"/>
      <c r="AO87" s="1"/>
      <c r="AP87" s="1"/>
      <c r="AQ87" s="1"/>
    </row>
    <row r="88" spans="39:43" s="267" customFormat="1" ht="15.75">
      <c r="AM88" s="1"/>
      <c r="AN88" s="1"/>
      <c r="AO88" s="1"/>
      <c r="AP88" s="1"/>
      <c r="AQ88" s="1"/>
    </row>
    <row r="89" spans="39:43" s="267" customFormat="1" ht="15.75">
      <c r="AM89" s="1"/>
      <c r="AN89" s="1"/>
      <c r="AO89" s="1"/>
      <c r="AP89" s="1"/>
      <c r="AQ89" s="1"/>
    </row>
    <row r="90" spans="39:43" s="267" customFormat="1" ht="15.75">
      <c r="AM90" s="1"/>
      <c r="AN90" s="1"/>
      <c r="AO90" s="1"/>
      <c r="AP90" s="1"/>
      <c r="AQ90" s="1"/>
    </row>
    <row r="91" spans="39:43" s="267" customFormat="1" ht="15.75">
      <c r="AM91" s="1"/>
      <c r="AN91" s="1"/>
      <c r="AO91" s="1"/>
      <c r="AP91" s="1"/>
      <c r="AQ91" s="1"/>
    </row>
    <row r="92" spans="39:43" s="267" customFormat="1" ht="15.75">
      <c r="AM92" s="1"/>
      <c r="AN92" s="1"/>
      <c r="AO92" s="1"/>
      <c r="AP92" s="1"/>
      <c r="AQ92" s="1"/>
    </row>
    <row r="93" spans="39:43" s="267" customFormat="1" ht="15.75">
      <c r="AM93" s="1"/>
      <c r="AN93" s="1"/>
      <c r="AO93" s="1"/>
      <c r="AP93" s="1"/>
      <c r="AQ93" s="1"/>
    </row>
    <row r="94" spans="39:43" s="267" customFormat="1" ht="15.75">
      <c r="AM94" s="1"/>
      <c r="AN94" s="1"/>
      <c r="AO94" s="1"/>
      <c r="AP94" s="1"/>
      <c r="AQ94" s="1"/>
    </row>
    <row r="95" spans="39:43" s="267" customFormat="1" ht="15.75">
      <c r="AM95" s="1"/>
      <c r="AN95" s="1"/>
      <c r="AO95" s="1"/>
      <c r="AP95" s="1"/>
      <c r="AQ95" s="1"/>
    </row>
    <row r="96" s="267" customFormat="1" ht="15.75"/>
  </sheetData>
  <sheetProtection password="EC0E" sheet="1" objects="1" scenarios="1"/>
  <mergeCells count="5">
    <mergeCell ref="B67:H67"/>
    <mergeCell ref="B18:C19"/>
    <mergeCell ref="B1:E1"/>
    <mergeCell ref="B16:K16"/>
    <mergeCell ref="B17:K17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A1:I205"/>
  <sheetViews>
    <sheetView zoomScale="75" zoomScaleNormal="75" zoomScalePageLayoutView="0" workbookViewId="0" topLeftCell="A1">
      <selection activeCell="D1" sqref="D1"/>
    </sheetView>
  </sheetViews>
  <sheetFormatPr defaultColWidth="11.421875" defaultRowHeight="12.75"/>
  <cols>
    <col min="1" max="1" width="11.421875" style="67" customWidth="1"/>
    <col min="2" max="2" width="11.421875" style="77" customWidth="1"/>
    <col min="3" max="3" width="14.57421875" style="77" customWidth="1"/>
    <col min="4" max="4" width="12.57421875" style="1" bestFit="1" customWidth="1"/>
    <col min="5" max="6" width="12.57421875" style="1" customWidth="1"/>
    <col min="7" max="7" width="11.7109375" style="1" bestFit="1" customWidth="1"/>
    <col min="8" max="8" width="11.421875" style="4" customWidth="1"/>
    <col min="9" max="16384" width="11.421875" style="1" customWidth="1"/>
  </cols>
  <sheetData>
    <row r="1" spans="1:9" ht="15.75">
      <c r="A1" s="164" t="s">
        <v>824</v>
      </c>
      <c r="B1" s="165" t="s">
        <v>825</v>
      </c>
      <c r="C1" s="165" t="s">
        <v>992</v>
      </c>
      <c r="D1" s="65" t="s">
        <v>827</v>
      </c>
      <c r="E1" s="65" t="s">
        <v>821</v>
      </c>
      <c r="F1" s="65" t="s">
        <v>822</v>
      </c>
      <c r="G1" s="65" t="s">
        <v>899</v>
      </c>
      <c r="H1" s="65" t="s">
        <v>829</v>
      </c>
      <c r="I1" s="65" t="s">
        <v>830</v>
      </c>
    </row>
    <row r="2" spans="1:9" ht="15.75">
      <c r="A2" s="163">
        <f>+Menu!$C$3-1</f>
        <v>2012</v>
      </c>
      <c r="B2" s="4" t="str">
        <f>IF(A2&lt;Menu!$C$3,"v2","v1")</f>
        <v>v2</v>
      </c>
      <c r="C2" s="131" t="s">
        <v>900</v>
      </c>
      <c r="D2" s="1">
        <f>CONCATENATE(DatosGrls!$D$12)</f>
      </c>
      <c r="E2" s="1">
        <f>Servicios1!E7</f>
        <v>0</v>
      </c>
      <c r="F2" s="1">
        <f>Servicios1!F7</f>
        <v>0</v>
      </c>
      <c r="G2" s="1">
        <f>E2+F2</f>
        <v>0</v>
      </c>
      <c r="H2" s="4" t="s">
        <v>263</v>
      </c>
      <c r="I2" s="4" t="s">
        <v>263</v>
      </c>
    </row>
    <row r="3" spans="1:9" ht="15.75">
      <c r="A3" s="163">
        <f>+Menu!$C$3-1</f>
        <v>2012</v>
      </c>
      <c r="B3" s="4" t="str">
        <f>IF(A3&lt;Menu!$C$3,"v2","v1")</f>
        <v>v2</v>
      </c>
      <c r="C3" s="131" t="s">
        <v>901</v>
      </c>
      <c r="D3" s="1">
        <f>CONCATENATE(DatosGrls!$D$12)</f>
      </c>
      <c r="E3" s="1">
        <f>Servicios1!E8</f>
        <v>0</v>
      </c>
      <c r="F3" s="1">
        <f>Servicios1!F8</f>
        <v>0</v>
      </c>
      <c r="G3" s="1">
        <f aca="true" t="shared" si="0" ref="G3:G66">E3+F3</f>
        <v>0</v>
      </c>
      <c r="H3" s="4" t="s">
        <v>263</v>
      </c>
      <c r="I3" s="4" t="s">
        <v>263</v>
      </c>
    </row>
    <row r="4" spans="1:9" ht="15.75">
      <c r="A4" s="163">
        <f>+Menu!$C$3-1</f>
        <v>2012</v>
      </c>
      <c r="B4" s="4" t="str">
        <f>IF(A4&lt;Menu!$C$3,"v2","v1")</f>
        <v>v2</v>
      </c>
      <c r="C4" s="131" t="s">
        <v>902</v>
      </c>
      <c r="D4" s="1">
        <f>CONCATENATE(DatosGrls!$D$12)</f>
      </c>
      <c r="E4" s="1">
        <f>Servicios1!E9</f>
        <v>0</v>
      </c>
      <c r="F4" s="1">
        <f>Servicios1!F9</f>
        <v>0</v>
      </c>
      <c r="G4" s="1">
        <f t="shared" si="0"/>
        <v>0</v>
      </c>
      <c r="H4" s="4" t="s">
        <v>263</v>
      </c>
      <c r="I4" s="4" t="s">
        <v>263</v>
      </c>
    </row>
    <row r="5" spans="1:9" ht="15.75">
      <c r="A5" s="163">
        <f>+Menu!$C$3-1</f>
        <v>2012</v>
      </c>
      <c r="B5" s="4" t="str">
        <f>IF(A5&lt;Menu!$C$3,"v2","v1")</f>
        <v>v2</v>
      </c>
      <c r="C5" s="131" t="s">
        <v>903</v>
      </c>
      <c r="D5" s="1">
        <f>CONCATENATE(DatosGrls!$D$12)</f>
      </c>
      <c r="E5" s="1">
        <f>Servicios1!E10</f>
        <v>0</v>
      </c>
      <c r="F5" s="1">
        <f>Servicios1!F10</f>
        <v>0</v>
      </c>
      <c r="G5" s="1">
        <f t="shared" si="0"/>
        <v>0</v>
      </c>
      <c r="H5" s="4" t="s">
        <v>263</v>
      </c>
      <c r="I5" s="4" t="s">
        <v>263</v>
      </c>
    </row>
    <row r="6" spans="1:9" ht="15.75">
      <c r="A6" s="163">
        <f>+Menu!$C$3-1</f>
        <v>2012</v>
      </c>
      <c r="B6" s="4" t="str">
        <f>IF(A6&lt;Menu!$C$3,"v2","v1")</f>
        <v>v2</v>
      </c>
      <c r="C6" s="131" t="s">
        <v>904</v>
      </c>
      <c r="D6" s="1">
        <f>CONCATENATE(DatosGrls!$D$12)</f>
      </c>
      <c r="E6" s="1">
        <f>Servicios1!E11</f>
        <v>0</v>
      </c>
      <c r="F6" s="1">
        <f>Servicios1!F11</f>
        <v>0</v>
      </c>
      <c r="G6" s="1">
        <f t="shared" si="0"/>
        <v>0</v>
      </c>
      <c r="H6" s="4" t="s">
        <v>263</v>
      </c>
      <c r="I6" s="4" t="s">
        <v>263</v>
      </c>
    </row>
    <row r="7" spans="1:9" ht="15.75">
      <c r="A7" s="163">
        <f>+Menu!$C$3-1</f>
        <v>2012</v>
      </c>
      <c r="B7" s="4" t="str">
        <f>IF(A7&lt;Menu!$C$3,"v2","v1")</f>
        <v>v2</v>
      </c>
      <c r="C7" s="131" t="s">
        <v>1011</v>
      </c>
      <c r="D7" s="1">
        <f>CONCATENATE(DatosGrls!$D$12)</f>
      </c>
      <c r="E7" s="1">
        <f>Servicios1!E12</f>
        <v>0</v>
      </c>
      <c r="F7" s="1">
        <f>Servicios1!F12</f>
        <v>0</v>
      </c>
      <c r="G7" s="1">
        <f t="shared" si="0"/>
        <v>0</v>
      </c>
      <c r="H7" s="4" t="s">
        <v>263</v>
      </c>
      <c r="I7" s="4" t="s">
        <v>263</v>
      </c>
    </row>
    <row r="8" spans="1:9" ht="15.75">
      <c r="A8" s="163">
        <f>+Menu!$C$3-1</f>
        <v>2012</v>
      </c>
      <c r="B8" s="4" t="str">
        <f>IF(A8&lt;Menu!$C$3,"v2","v1")</f>
        <v>v2</v>
      </c>
      <c r="C8" s="131" t="s">
        <v>905</v>
      </c>
      <c r="D8" s="1">
        <f>CONCATENATE(DatosGrls!$D$12)</f>
      </c>
      <c r="E8" s="1">
        <f>Servicios1!E13</f>
        <v>0</v>
      </c>
      <c r="F8" s="1">
        <f>Servicios1!F13</f>
        <v>0</v>
      </c>
      <c r="G8" s="1">
        <f t="shared" si="0"/>
        <v>0</v>
      </c>
      <c r="H8" s="4" t="s">
        <v>263</v>
      </c>
      <c r="I8" s="4" t="s">
        <v>263</v>
      </c>
    </row>
    <row r="9" spans="1:9" ht="15.75">
      <c r="A9" s="163">
        <f>+Menu!$C$3-1</f>
        <v>2012</v>
      </c>
      <c r="B9" s="4" t="str">
        <f>IF(A9&lt;Menu!$C$3,"v2","v1")</f>
        <v>v2</v>
      </c>
      <c r="C9" s="131" t="s">
        <v>906</v>
      </c>
      <c r="D9" s="1">
        <f>CONCATENATE(DatosGrls!$D$12)</f>
      </c>
      <c r="E9" s="1">
        <f>Servicios1!E14</f>
        <v>0</v>
      </c>
      <c r="F9" s="1">
        <f>Servicios1!F14</f>
        <v>0</v>
      </c>
      <c r="G9" s="1">
        <f t="shared" si="0"/>
        <v>0</v>
      </c>
      <c r="H9" s="4" t="s">
        <v>263</v>
      </c>
      <c r="I9" s="4" t="s">
        <v>263</v>
      </c>
    </row>
    <row r="10" spans="1:9" ht="15.75">
      <c r="A10" s="163">
        <f>+Menu!$C$3-1</f>
        <v>2012</v>
      </c>
      <c r="B10" s="4" t="str">
        <f>IF(A10&lt;Menu!$C$3,"v2","v1")</f>
        <v>v2</v>
      </c>
      <c r="C10" s="131" t="s">
        <v>907</v>
      </c>
      <c r="D10" s="1">
        <f>CONCATENATE(DatosGrls!$D$12)</f>
      </c>
      <c r="E10" s="1">
        <f>Servicios1!E15</f>
        <v>0</v>
      </c>
      <c r="F10" s="1">
        <f>Servicios1!F15</f>
        <v>0</v>
      </c>
      <c r="G10" s="1">
        <f t="shared" si="0"/>
        <v>0</v>
      </c>
      <c r="H10" s="4" t="s">
        <v>263</v>
      </c>
      <c r="I10" s="4" t="s">
        <v>263</v>
      </c>
    </row>
    <row r="11" spans="1:9" ht="15.75">
      <c r="A11" s="163">
        <f>+Menu!$C$3-1</f>
        <v>2012</v>
      </c>
      <c r="B11" s="4" t="str">
        <f>IF(A11&lt;Menu!$C$3,"v2","v1")</f>
        <v>v2</v>
      </c>
      <c r="C11" s="131" t="s">
        <v>908</v>
      </c>
      <c r="D11" s="1">
        <f>CONCATENATE(DatosGrls!$D$12)</f>
      </c>
      <c r="E11" s="1">
        <f>Servicios1!E16</f>
        <v>0</v>
      </c>
      <c r="F11" s="1">
        <f>Servicios1!F16</f>
        <v>0</v>
      </c>
      <c r="G11" s="1">
        <f t="shared" si="0"/>
        <v>0</v>
      </c>
      <c r="H11" s="4" t="s">
        <v>263</v>
      </c>
      <c r="I11" s="4" t="s">
        <v>263</v>
      </c>
    </row>
    <row r="12" spans="1:9" ht="15.75">
      <c r="A12" s="163">
        <f>+Menu!$C$3-1</f>
        <v>2012</v>
      </c>
      <c r="B12" s="4" t="str">
        <f>IF(A12&lt;Menu!$C$3,"v2","v1")</f>
        <v>v2</v>
      </c>
      <c r="C12" s="131" t="s">
        <v>1012</v>
      </c>
      <c r="D12" s="1">
        <f>CONCATENATE(DatosGrls!$D$12)</f>
      </c>
      <c r="E12" s="1">
        <f>Servicios1!E17</f>
        <v>0</v>
      </c>
      <c r="F12" s="1">
        <f>Servicios1!F17</f>
        <v>0</v>
      </c>
      <c r="G12" s="1">
        <f t="shared" si="0"/>
        <v>0</v>
      </c>
      <c r="H12" s="4" t="s">
        <v>263</v>
      </c>
      <c r="I12" s="4" t="s">
        <v>263</v>
      </c>
    </row>
    <row r="13" spans="1:9" ht="15.75">
      <c r="A13" s="163">
        <f>+Menu!$C$3-1</f>
        <v>2012</v>
      </c>
      <c r="B13" s="4" t="str">
        <f>IF(A13&lt;Menu!$C$3,"v2","v1")</f>
        <v>v2</v>
      </c>
      <c r="C13" s="131" t="s">
        <v>909</v>
      </c>
      <c r="D13" s="1">
        <f>CONCATENATE(DatosGrls!$D$12)</f>
      </c>
      <c r="E13" s="1">
        <f>Servicios1!E18</f>
        <v>0</v>
      </c>
      <c r="F13" s="1">
        <f>Servicios1!F18</f>
        <v>0</v>
      </c>
      <c r="G13" s="1">
        <f t="shared" si="0"/>
        <v>0</v>
      </c>
      <c r="H13" s="4" t="s">
        <v>263</v>
      </c>
      <c r="I13" s="4" t="s">
        <v>263</v>
      </c>
    </row>
    <row r="14" spans="1:9" ht="15.75">
      <c r="A14" s="163">
        <f>+Menu!$C$3-1</f>
        <v>2012</v>
      </c>
      <c r="B14" s="4" t="str">
        <f>IF(A14&lt;Menu!$C$3,"v2","v1")</f>
        <v>v2</v>
      </c>
      <c r="C14" s="131" t="s">
        <v>910</v>
      </c>
      <c r="D14" s="1">
        <f>CONCATENATE(DatosGrls!$D$12)</f>
      </c>
      <c r="E14" s="1">
        <f>Servicios1!E19</f>
        <v>0</v>
      </c>
      <c r="F14" s="1">
        <f>Servicios1!F19</f>
        <v>0</v>
      </c>
      <c r="G14" s="1">
        <f t="shared" si="0"/>
        <v>0</v>
      </c>
      <c r="H14" s="4" t="s">
        <v>263</v>
      </c>
      <c r="I14" s="4" t="s">
        <v>263</v>
      </c>
    </row>
    <row r="15" spans="1:9" ht="15.75">
      <c r="A15" s="163">
        <f>+Menu!$C$3-1</f>
        <v>2012</v>
      </c>
      <c r="B15" s="4" t="str">
        <f>IF(A15&lt;Menu!$C$3,"v2","v1")</f>
        <v>v2</v>
      </c>
      <c r="C15" s="131" t="s">
        <v>911</v>
      </c>
      <c r="D15" s="1">
        <f>CONCATENATE(DatosGrls!$D$12)</f>
      </c>
      <c r="E15" s="1">
        <f>Servicios1!E20</f>
        <v>0</v>
      </c>
      <c r="F15" s="1">
        <f>Servicios1!F20</f>
        <v>0</v>
      </c>
      <c r="G15" s="1">
        <f t="shared" si="0"/>
        <v>0</v>
      </c>
      <c r="H15" s="4" t="s">
        <v>263</v>
      </c>
      <c r="I15" s="4" t="s">
        <v>263</v>
      </c>
    </row>
    <row r="16" spans="1:9" ht="15.75">
      <c r="A16" s="163">
        <f>+Menu!$C$3-1</f>
        <v>2012</v>
      </c>
      <c r="B16" s="4" t="str">
        <f>IF(A16&lt;Menu!$C$3,"v2","v1")</f>
        <v>v2</v>
      </c>
      <c r="C16" s="131" t="s">
        <v>912</v>
      </c>
      <c r="D16" s="1">
        <f>CONCATENATE(DatosGrls!$D$12)</f>
      </c>
      <c r="E16" s="1">
        <f>Servicios1!E21</f>
        <v>0</v>
      </c>
      <c r="F16" s="1">
        <f>Servicios1!F21</f>
        <v>0</v>
      </c>
      <c r="G16" s="1">
        <f t="shared" si="0"/>
        <v>0</v>
      </c>
      <c r="H16" s="4" t="s">
        <v>263</v>
      </c>
      <c r="I16" s="4" t="s">
        <v>263</v>
      </c>
    </row>
    <row r="17" spans="1:9" ht="15.75">
      <c r="A17" s="163">
        <f>+Menu!$C$3-1</f>
        <v>2012</v>
      </c>
      <c r="B17" s="4" t="str">
        <f>IF(A17&lt;Menu!$C$3,"v2","v1")</f>
        <v>v2</v>
      </c>
      <c r="C17" s="131" t="s">
        <v>1013</v>
      </c>
      <c r="D17" s="1">
        <f>CONCATENATE(DatosGrls!$D$12)</f>
      </c>
      <c r="E17" s="1">
        <f>Servicios1!E22</f>
        <v>0</v>
      </c>
      <c r="F17" s="1">
        <f>Servicios1!F22</f>
        <v>0</v>
      </c>
      <c r="G17" s="1">
        <f t="shared" si="0"/>
        <v>0</v>
      </c>
      <c r="H17" s="4" t="s">
        <v>263</v>
      </c>
      <c r="I17" s="4" t="s">
        <v>263</v>
      </c>
    </row>
    <row r="18" spans="1:9" ht="15.75">
      <c r="A18" s="163">
        <f>+Menu!$C$3-1</f>
        <v>2012</v>
      </c>
      <c r="B18" s="4" t="str">
        <f>IF(A18&lt;Menu!$C$3,"v2","v1")</f>
        <v>v2</v>
      </c>
      <c r="C18" s="131" t="s">
        <v>913</v>
      </c>
      <c r="D18" s="1">
        <f>CONCATENATE(DatosGrls!$D$12)</f>
      </c>
      <c r="E18" s="1">
        <f>Servicios1!E23</f>
        <v>0</v>
      </c>
      <c r="F18" s="1">
        <f>Servicios1!F23</f>
        <v>0</v>
      </c>
      <c r="G18" s="1">
        <f t="shared" si="0"/>
        <v>0</v>
      </c>
      <c r="H18" s="4" t="s">
        <v>263</v>
      </c>
      <c r="I18" s="4" t="s">
        <v>263</v>
      </c>
    </row>
    <row r="19" spans="1:9" ht="15.75">
      <c r="A19" s="163">
        <f>+Menu!$C$3-1</f>
        <v>2012</v>
      </c>
      <c r="B19" s="4" t="str">
        <f>IF(A19&lt;Menu!$C$3,"v2","v1")</f>
        <v>v2</v>
      </c>
      <c r="C19" s="131" t="s">
        <v>914</v>
      </c>
      <c r="D19" s="1">
        <f>CONCATENATE(DatosGrls!$D$12)</f>
      </c>
      <c r="E19" s="1">
        <f>Servicios1!E24</f>
        <v>0</v>
      </c>
      <c r="F19" s="1">
        <f>Servicios1!F24</f>
        <v>0</v>
      </c>
      <c r="G19" s="1">
        <f t="shared" si="0"/>
        <v>0</v>
      </c>
      <c r="H19" s="4" t="s">
        <v>263</v>
      </c>
      <c r="I19" s="4" t="s">
        <v>263</v>
      </c>
    </row>
    <row r="20" spans="1:9" ht="15.75">
      <c r="A20" s="163">
        <f>+Menu!$C$3-1</f>
        <v>2012</v>
      </c>
      <c r="B20" s="4" t="str">
        <f>IF(A20&lt;Menu!$C$3,"v2","v1")</f>
        <v>v2</v>
      </c>
      <c r="C20" s="131" t="s">
        <v>915</v>
      </c>
      <c r="D20" s="1">
        <f>CONCATENATE(DatosGrls!$D$12)</f>
      </c>
      <c r="E20" s="1">
        <f>Servicios1!E25</f>
        <v>0</v>
      </c>
      <c r="F20" s="1">
        <f>Servicios1!F25</f>
        <v>0</v>
      </c>
      <c r="G20" s="1">
        <f t="shared" si="0"/>
        <v>0</v>
      </c>
      <c r="H20" s="4" t="s">
        <v>263</v>
      </c>
      <c r="I20" s="4" t="s">
        <v>263</v>
      </c>
    </row>
    <row r="21" spans="1:9" ht="15.75">
      <c r="A21" s="163">
        <f>+Menu!$C$3-1</f>
        <v>2012</v>
      </c>
      <c r="B21" s="4" t="str">
        <f>IF(A21&lt;Menu!$C$3,"v2","v1")</f>
        <v>v2</v>
      </c>
      <c r="C21" s="131" t="s">
        <v>916</v>
      </c>
      <c r="D21" s="1">
        <f>CONCATENATE(DatosGrls!$D$12)</f>
      </c>
      <c r="E21" s="1">
        <f>Servicios1!E26</f>
        <v>0</v>
      </c>
      <c r="F21" s="1">
        <f>Servicios1!F26</f>
        <v>0</v>
      </c>
      <c r="G21" s="1">
        <f t="shared" si="0"/>
        <v>0</v>
      </c>
      <c r="H21" s="4" t="s">
        <v>263</v>
      </c>
      <c r="I21" s="4" t="s">
        <v>263</v>
      </c>
    </row>
    <row r="22" spans="1:9" ht="15.75">
      <c r="A22" s="163">
        <f>+Menu!$C$3-1</f>
        <v>2012</v>
      </c>
      <c r="B22" s="4" t="str">
        <f>IF(A22&lt;Menu!$C$3,"v2","v1")</f>
        <v>v2</v>
      </c>
      <c r="C22" s="131" t="s">
        <v>917</v>
      </c>
      <c r="D22" s="1">
        <f>CONCATENATE(DatosGrls!$D$12)</f>
      </c>
      <c r="E22" s="1">
        <f>Servicios1!E27</f>
        <v>0</v>
      </c>
      <c r="F22" s="1">
        <f>Servicios1!F27</f>
        <v>0</v>
      </c>
      <c r="G22" s="1">
        <f t="shared" si="0"/>
        <v>0</v>
      </c>
      <c r="H22" s="4" t="s">
        <v>263</v>
      </c>
      <c r="I22" s="4" t="s">
        <v>263</v>
      </c>
    </row>
    <row r="23" spans="1:9" ht="15.75">
      <c r="A23" s="163">
        <f>+Menu!$C$3-1</f>
        <v>2012</v>
      </c>
      <c r="B23" s="4" t="str">
        <f>IF(A23&lt;Menu!$C$3,"v2","v1")</f>
        <v>v2</v>
      </c>
      <c r="C23" s="131" t="s">
        <v>1014</v>
      </c>
      <c r="D23" s="1">
        <f>CONCATENATE(DatosGrls!$D$12)</f>
      </c>
      <c r="E23" s="1">
        <f>Servicios1!E28</f>
        <v>0</v>
      </c>
      <c r="F23" s="1">
        <f>Servicios1!F28</f>
        <v>0</v>
      </c>
      <c r="G23" s="1">
        <f t="shared" si="0"/>
        <v>0</v>
      </c>
      <c r="H23" s="4" t="s">
        <v>263</v>
      </c>
      <c r="I23" s="4" t="s">
        <v>263</v>
      </c>
    </row>
    <row r="24" spans="1:9" ht="15.75">
      <c r="A24" s="163">
        <f>+Menu!$C$3-1</f>
        <v>2012</v>
      </c>
      <c r="B24" s="4" t="str">
        <f>IF(A24&lt;Menu!$C$3,"v2","v1")</f>
        <v>v2</v>
      </c>
      <c r="C24" s="131" t="s">
        <v>918</v>
      </c>
      <c r="D24" s="1">
        <f>CONCATENATE(DatosGrls!$D$12)</f>
      </c>
      <c r="E24" s="1">
        <f>Servicios1!E29</f>
        <v>0</v>
      </c>
      <c r="F24" s="1">
        <f>Servicios1!F29</f>
        <v>0</v>
      </c>
      <c r="G24" s="1">
        <f t="shared" si="0"/>
        <v>0</v>
      </c>
      <c r="H24" s="4" t="s">
        <v>263</v>
      </c>
      <c r="I24" s="4" t="s">
        <v>263</v>
      </c>
    </row>
    <row r="25" spans="1:9" ht="15.75">
      <c r="A25" s="163">
        <f>+Menu!$C$3-1</f>
        <v>2012</v>
      </c>
      <c r="B25" s="4" t="str">
        <f>IF(A25&lt;Menu!$C$3,"v2","v1")</f>
        <v>v2</v>
      </c>
      <c r="C25" s="131" t="s">
        <v>919</v>
      </c>
      <c r="D25" s="1">
        <f>CONCATENATE(DatosGrls!$D$12)</f>
      </c>
      <c r="E25" s="1">
        <f>Servicios1!E30</f>
        <v>0</v>
      </c>
      <c r="F25" s="1">
        <f>Servicios1!F30</f>
        <v>0</v>
      </c>
      <c r="G25" s="1">
        <f t="shared" si="0"/>
        <v>0</v>
      </c>
      <c r="H25" s="4" t="s">
        <v>263</v>
      </c>
      <c r="I25" s="4" t="s">
        <v>263</v>
      </c>
    </row>
    <row r="26" spans="1:9" ht="15.75">
      <c r="A26" s="163">
        <f>+Menu!$C$3-1</f>
        <v>2012</v>
      </c>
      <c r="B26" s="4" t="str">
        <f>IF(A26&lt;Menu!$C$3,"v2","v1")</f>
        <v>v2</v>
      </c>
      <c r="C26" s="131" t="s">
        <v>920</v>
      </c>
      <c r="D26" s="1">
        <f>CONCATENATE(DatosGrls!$D$12)</f>
      </c>
      <c r="E26" s="1">
        <f>Servicios1!E31</f>
        <v>0</v>
      </c>
      <c r="F26" s="1">
        <f>Servicios1!F31</f>
        <v>0</v>
      </c>
      <c r="G26" s="1">
        <f t="shared" si="0"/>
        <v>0</v>
      </c>
      <c r="H26" s="4" t="s">
        <v>263</v>
      </c>
      <c r="I26" s="4" t="s">
        <v>263</v>
      </c>
    </row>
    <row r="27" spans="1:9" ht="15.75">
      <c r="A27" s="163">
        <f>+Menu!$C$3-1</f>
        <v>2012</v>
      </c>
      <c r="B27" s="4" t="str">
        <f>IF(A27&lt;Menu!$C$3,"v2","v1")</f>
        <v>v2</v>
      </c>
      <c r="C27" s="131" t="s">
        <v>921</v>
      </c>
      <c r="D27" s="1">
        <f>CONCATENATE(DatosGrls!$D$12)</f>
      </c>
      <c r="E27" s="1">
        <f>Servicios1!E32</f>
        <v>0</v>
      </c>
      <c r="F27" s="1">
        <f>Servicios1!F32</f>
        <v>0</v>
      </c>
      <c r="G27" s="1">
        <f t="shared" si="0"/>
        <v>0</v>
      </c>
      <c r="H27" s="4" t="s">
        <v>263</v>
      </c>
      <c r="I27" s="4" t="s">
        <v>263</v>
      </c>
    </row>
    <row r="28" spans="1:9" ht="15.75">
      <c r="A28" s="163">
        <f>+Menu!$C$3-1</f>
        <v>2012</v>
      </c>
      <c r="B28" s="4" t="str">
        <f>IF(A28&lt;Menu!$C$3,"v2","v1")</f>
        <v>v2</v>
      </c>
      <c r="C28" s="131" t="s">
        <v>922</v>
      </c>
      <c r="D28" s="1">
        <f>CONCATENATE(DatosGrls!$D$12)</f>
      </c>
      <c r="E28" s="1">
        <f>Servicios1!E33</f>
        <v>0</v>
      </c>
      <c r="F28" s="1">
        <f>Servicios1!F33</f>
        <v>0</v>
      </c>
      <c r="G28" s="1">
        <f t="shared" si="0"/>
        <v>0</v>
      </c>
      <c r="H28" s="4" t="s">
        <v>263</v>
      </c>
      <c r="I28" s="4" t="s">
        <v>263</v>
      </c>
    </row>
    <row r="29" spans="1:9" ht="15.75">
      <c r="A29" s="163">
        <f>+Menu!$C$3-1</f>
        <v>2012</v>
      </c>
      <c r="B29" s="4" t="str">
        <f>IF(A29&lt;Menu!$C$3,"v2","v1")</f>
        <v>v2</v>
      </c>
      <c r="C29" s="131" t="s">
        <v>923</v>
      </c>
      <c r="D29" s="1">
        <f>CONCATENATE(DatosGrls!$D$12)</f>
      </c>
      <c r="E29" s="1">
        <f>Servicios1!E34</f>
        <v>0</v>
      </c>
      <c r="F29" s="1">
        <f>Servicios1!F34</f>
        <v>0</v>
      </c>
      <c r="G29" s="1">
        <f t="shared" si="0"/>
        <v>0</v>
      </c>
      <c r="H29" s="4" t="s">
        <v>263</v>
      </c>
      <c r="I29" s="4" t="s">
        <v>263</v>
      </c>
    </row>
    <row r="30" spans="1:9" ht="15.75">
      <c r="A30" s="163">
        <f>+Menu!$C$3-1</f>
        <v>2012</v>
      </c>
      <c r="B30" s="4" t="str">
        <f>IF(A30&lt;Menu!$C$3,"v2","v1")</f>
        <v>v2</v>
      </c>
      <c r="C30" s="131" t="s">
        <v>924</v>
      </c>
      <c r="D30" s="1">
        <f>CONCATENATE(DatosGrls!$D$12)</f>
      </c>
      <c r="E30" s="1">
        <f>Servicios1!E35</f>
        <v>0</v>
      </c>
      <c r="F30" s="1">
        <f>Servicios1!F35</f>
        <v>0</v>
      </c>
      <c r="G30" s="1">
        <f t="shared" si="0"/>
        <v>0</v>
      </c>
      <c r="H30" s="4" t="s">
        <v>263</v>
      </c>
      <c r="I30" s="4" t="s">
        <v>263</v>
      </c>
    </row>
    <row r="31" spans="1:9" ht="15.75">
      <c r="A31" s="163">
        <f>+Menu!$C$3-1</f>
        <v>2012</v>
      </c>
      <c r="B31" s="4" t="str">
        <f>IF(A31&lt;Menu!$C$3,"v2","v1")</f>
        <v>v2</v>
      </c>
      <c r="C31" s="131" t="s">
        <v>925</v>
      </c>
      <c r="D31" s="1">
        <f>CONCATENATE(DatosGrls!$D$12)</f>
      </c>
      <c r="E31" s="1">
        <f>Servicios1!E36</f>
        <v>0</v>
      </c>
      <c r="F31" s="1">
        <f>Servicios1!F36</f>
        <v>0</v>
      </c>
      <c r="G31" s="1">
        <f t="shared" si="0"/>
        <v>0</v>
      </c>
      <c r="H31" s="4" t="s">
        <v>263</v>
      </c>
      <c r="I31" s="4" t="s">
        <v>263</v>
      </c>
    </row>
    <row r="32" spans="1:9" ht="15.75">
      <c r="A32" s="163">
        <f>+Menu!$C$3-1</f>
        <v>2012</v>
      </c>
      <c r="B32" s="4" t="str">
        <f>IF(A32&lt;Menu!$C$3,"v2","v1")</f>
        <v>v2</v>
      </c>
      <c r="C32" s="131" t="s">
        <v>926</v>
      </c>
      <c r="D32" s="1">
        <f>CONCATENATE(DatosGrls!$D$12)</f>
      </c>
      <c r="E32" s="1">
        <f>Servicios1!E37</f>
        <v>0</v>
      </c>
      <c r="F32" s="1">
        <f>Servicios1!F37</f>
        <v>0</v>
      </c>
      <c r="G32" s="1">
        <f t="shared" si="0"/>
        <v>0</v>
      </c>
      <c r="H32" s="4" t="s">
        <v>263</v>
      </c>
      <c r="I32" s="4" t="s">
        <v>263</v>
      </c>
    </row>
    <row r="33" spans="1:9" ht="15.75">
      <c r="A33" s="163">
        <f>+Menu!$C$3-1</f>
        <v>2012</v>
      </c>
      <c r="B33" s="4" t="str">
        <f>IF(A33&lt;Menu!$C$3,"v2","v1")</f>
        <v>v2</v>
      </c>
      <c r="C33" s="131" t="s">
        <v>927</v>
      </c>
      <c r="D33" s="1">
        <f>CONCATENATE(DatosGrls!$D$12)</f>
      </c>
      <c r="E33" s="1">
        <f>Servicios1!E38</f>
        <v>0</v>
      </c>
      <c r="F33" s="1">
        <f>Servicios1!F38</f>
        <v>0</v>
      </c>
      <c r="G33" s="1">
        <f t="shared" si="0"/>
        <v>0</v>
      </c>
      <c r="H33" s="4" t="s">
        <v>263</v>
      </c>
      <c r="I33" s="4" t="s">
        <v>263</v>
      </c>
    </row>
    <row r="34" spans="1:9" ht="15.75">
      <c r="A34" s="163">
        <f>+Menu!$C$3-1</f>
        <v>2012</v>
      </c>
      <c r="B34" s="4" t="str">
        <f>IF(A34&lt;Menu!$C$3,"v2","v1")</f>
        <v>v2</v>
      </c>
      <c r="C34" s="131" t="s">
        <v>928</v>
      </c>
      <c r="D34" s="1">
        <f>CONCATENATE(DatosGrls!$D$12)</f>
      </c>
      <c r="E34" s="1">
        <f>Servicios1!E39</f>
        <v>0</v>
      </c>
      <c r="F34" s="1">
        <f>Servicios1!F39</f>
        <v>0</v>
      </c>
      <c r="G34" s="1">
        <f t="shared" si="0"/>
        <v>0</v>
      </c>
      <c r="H34" s="4" t="s">
        <v>263</v>
      </c>
      <c r="I34" s="4" t="s">
        <v>263</v>
      </c>
    </row>
    <row r="35" spans="1:9" ht="15.75">
      <c r="A35" s="163">
        <f>+Menu!$C$3-1</f>
        <v>2012</v>
      </c>
      <c r="B35" s="4" t="str">
        <f>IF(A35&lt;Menu!$C$3,"v2","v1")</f>
        <v>v2</v>
      </c>
      <c r="C35" s="131" t="s">
        <v>929</v>
      </c>
      <c r="D35" s="1">
        <f>CONCATENATE(DatosGrls!$D$12)</f>
      </c>
      <c r="E35" s="1">
        <f>Servicios1!E40</f>
        <v>0</v>
      </c>
      <c r="F35" s="1">
        <f>Servicios1!F40</f>
        <v>0</v>
      </c>
      <c r="G35" s="1">
        <f t="shared" si="0"/>
        <v>0</v>
      </c>
      <c r="H35" s="4" t="s">
        <v>263</v>
      </c>
      <c r="I35" s="4" t="s">
        <v>263</v>
      </c>
    </row>
    <row r="36" spans="1:9" ht="15.75">
      <c r="A36" s="163">
        <f>+Menu!$C$3-1</f>
        <v>2012</v>
      </c>
      <c r="B36" s="4" t="str">
        <f>IF(A36&lt;Menu!$C$3,"v2","v1")</f>
        <v>v2</v>
      </c>
      <c r="C36" s="131" t="s">
        <v>930</v>
      </c>
      <c r="D36" s="1">
        <f>CONCATENATE(DatosGrls!$D$12)</f>
      </c>
      <c r="E36" s="1">
        <f>Servicios1!E41</f>
        <v>0</v>
      </c>
      <c r="F36" s="1">
        <f>Servicios1!F41</f>
        <v>0</v>
      </c>
      <c r="G36" s="1">
        <f t="shared" si="0"/>
        <v>0</v>
      </c>
      <c r="H36" s="4" t="s">
        <v>263</v>
      </c>
      <c r="I36" s="4" t="s">
        <v>263</v>
      </c>
    </row>
    <row r="37" spans="1:9" ht="15.75">
      <c r="A37" s="163">
        <f>+Menu!$C$3-1</f>
        <v>2012</v>
      </c>
      <c r="B37" s="4" t="str">
        <f>IF(A37&lt;Menu!$C$3,"v2","v1")</f>
        <v>v2</v>
      </c>
      <c r="C37" s="131" t="s">
        <v>931</v>
      </c>
      <c r="D37" s="1">
        <f>CONCATENATE(DatosGrls!$D$12)</f>
      </c>
      <c r="E37" s="1">
        <f>Servicios1!E42</f>
        <v>0</v>
      </c>
      <c r="F37" s="1">
        <f>Servicios1!F42</f>
        <v>0</v>
      </c>
      <c r="G37" s="1">
        <f t="shared" si="0"/>
        <v>0</v>
      </c>
      <c r="H37" s="4" t="s">
        <v>263</v>
      </c>
      <c r="I37" s="4" t="s">
        <v>263</v>
      </c>
    </row>
    <row r="38" spans="1:9" ht="15.75">
      <c r="A38" s="163">
        <f>+Menu!$C$3-1</f>
        <v>2012</v>
      </c>
      <c r="B38" s="4" t="str">
        <f>IF(A38&lt;Menu!$C$3,"v2","v1")</f>
        <v>v2</v>
      </c>
      <c r="C38" s="131" t="s">
        <v>932</v>
      </c>
      <c r="D38" s="1">
        <f>CONCATENATE(DatosGrls!$D$12)</f>
      </c>
      <c r="E38" s="1">
        <f>Servicios1!E43</f>
        <v>0</v>
      </c>
      <c r="F38" s="1">
        <f>Servicios1!F43</f>
        <v>0</v>
      </c>
      <c r="G38" s="1">
        <f t="shared" si="0"/>
        <v>0</v>
      </c>
      <c r="H38" s="4" t="s">
        <v>263</v>
      </c>
      <c r="I38" s="4" t="s">
        <v>263</v>
      </c>
    </row>
    <row r="39" spans="1:9" ht="15.75">
      <c r="A39" s="163">
        <f>+Menu!$C$3-1</f>
        <v>2012</v>
      </c>
      <c r="B39" s="4" t="str">
        <f>IF(A39&lt;Menu!$C$3,"v2","v1")</f>
        <v>v2</v>
      </c>
      <c r="C39" s="131" t="s">
        <v>933</v>
      </c>
      <c r="D39" s="1">
        <f>CONCATENATE(DatosGrls!$D$12)</f>
      </c>
      <c r="E39" s="1">
        <f>Servicios1!E44</f>
        <v>0</v>
      </c>
      <c r="F39" s="1">
        <f>Servicios1!F44</f>
        <v>0</v>
      </c>
      <c r="G39" s="1">
        <f t="shared" si="0"/>
        <v>0</v>
      </c>
      <c r="H39" s="4" t="s">
        <v>263</v>
      </c>
      <c r="I39" s="4" t="s">
        <v>263</v>
      </c>
    </row>
    <row r="40" spans="1:9" ht="15.75">
      <c r="A40" s="163">
        <f>+Menu!$C$3-1</f>
        <v>2012</v>
      </c>
      <c r="B40" s="4" t="str">
        <f>IF(A40&lt;Menu!$C$3,"v2","v1")</f>
        <v>v2</v>
      </c>
      <c r="C40" s="131" t="s">
        <v>982</v>
      </c>
      <c r="D40" s="1">
        <f>CONCATENATE(DatosGrls!$D$12)</f>
      </c>
      <c r="E40" s="1">
        <f>Servicios1!E45</f>
        <v>0</v>
      </c>
      <c r="F40" s="1">
        <f>Servicios1!F45</f>
        <v>0</v>
      </c>
      <c r="G40" s="1">
        <f t="shared" si="0"/>
        <v>0</v>
      </c>
      <c r="H40" s="4" t="s">
        <v>263</v>
      </c>
      <c r="I40" s="4" t="s">
        <v>263</v>
      </c>
    </row>
    <row r="41" spans="1:9" ht="15.75">
      <c r="A41" s="163">
        <f>+Menu!$C$3-1</f>
        <v>2012</v>
      </c>
      <c r="B41" s="4" t="str">
        <f>IF(A41&lt;Menu!$C$3,"v2","v1")</f>
        <v>v2</v>
      </c>
      <c r="C41" s="131" t="s">
        <v>983</v>
      </c>
      <c r="D41" s="1">
        <f>CONCATENATE(DatosGrls!$D$12)</f>
      </c>
      <c r="E41" s="1">
        <f>Servicios1!E46</f>
        <v>0</v>
      </c>
      <c r="F41" s="1">
        <f>Servicios1!F46</f>
        <v>0</v>
      </c>
      <c r="G41" s="1">
        <f t="shared" si="0"/>
        <v>0</v>
      </c>
      <c r="H41" s="4" t="s">
        <v>263</v>
      </c>
      <c r="I41" s="4" t="s">
        <v>263</v>
      </c>
    </row>
    <row r="42" spans="1:9" ht="15.75">
      <c r="A42" s="163">
        <f>+Menu!$C$3-1</f>
        <v>2012</v>
      </c>
      <c r="B42" s="4" t="str">
        <f>IF(A42&lt;Menu!$C$3,"v2","v1")</f>
        <v>v2</v>
      </c>
      <c r="C42" s="131" t="s">
        <v>934</v>
      </c>
      <c r="D42" s="1">
        <f>CONCATENATE(DatosGrls!$D$12)</f>
      </c>
      <c r="E42" s="1">
        <f>Servicios1!E47</f>
        <v>0</v>
      </c>
      <c r="F42" s="1">
        <f>Servicios1!F47</f>
        <v>0</v>
      </c>
      <c r="G42" s="1">
        <f t="shared" si="0"/>
        <v>0</v>
      </c>
      <c r="H42" s="4" t="s">
        <v>263</v>
      </c>
      <c r="I42" s="4" t="s">
        <v>263</v>
      </c>
    </row>
    <row r="43" spans="1:9" ht="15.75">
      <c r="A43" s="163">
        <f>+Menu!$C$3-1</f>
        <v>2012</v>
      </c>
      <c r="B43" s="4" t="str">
        <f>IF(A43&lt;Menu!$C$3,"v2","v1")</f>
        <v>v2</v>
      </c>
      <c r="C43" s="131" t="s">
        <v>984</v>
      </c>
      <c r="D43" s="1">
        <f>CONCATENATE(DatosGrls!$D$12)</f>
      </c>
      <c r="E43" s="1">
        <f>Servicios1!E48</f>
        <v>0</v>
      </c>
      <c r="F43" s="1">
        <f>Servicios1!F48</f>
        <v>0</v>
      </c>
      <c r="G43" s="1">
        <f t="shared" si="0"/>
        <v>0</v>
      </c>
      <c r="H43" s="4" t="s">
        <v>263</v>
      </c>
      <c r="I43" s="4" t="s">
        <v>263</v>
      </c>
    </row>
    <row r="44" spans="1:9" ht="15.75">
      <c r="A44" s="163">
        <f>+Menu!$C$3-1</f>
        <v>2012</v>
      </c>
      <c r="B44" s="4" t="str">
        <f>IF(A44&lt;Menu!$C$3,"v2","v1")</f>
        <v>v2</v>
      </c>
      <c r="C44" s="131" t="s">
        <v>985</v>
      </c>
      <c r="D44" s="1">
        <f>CONCATENATE(DatosGrls!$D$12)</f>
      </c>
      <c r="E44" s="1">
        <f>Servicios1!E49</f>
        <v>0</v>
      </c>
      <c r="F44" s="1">
        <f>Servicios1!F49</f>
        <v>0</v>
      </c>
      <c r="G44" s="1">
        <f t="shared" si="0"/>
        <v>0</v>
      </c>
      <c r="H44" s="4" t="s">
        <v>263</v>
      </c>
      <c r="I44" s="4" t="s">
        <v>263</v>
      </c>
    </row>
    <row r="45" spans="1:9" ht="15.75">
      <c r="A45" s="163">
        <f>+Menu!$C$3-1</f>
        <v>2012</v>
      </c>
      <c r="B45" s="4" t="str">
        <f>IF(A45&lt;Menu!$C$3,"v2","v1")</f>
        <v>v2</v>
      </c>
      <c r="C45" s="131" t="s">
        <v>935</v>
      </c>
      <c r="D45" s="1">
        <f>CONCATENATE(DatosGrls!$D$12)</f>
      </c>
      <c r="E45" s="1">
        <f>Servicios1!E50</f>
        <v>0</v>
      </c>
      <c r="F45" s="1">
        <f>Servicios1!F50</f>
        <v>0</v>
      </c>
      <c r="G45" s="1">
        <f t="shared" si="0"/>
        <v>0</v>
      </c>
      <c r="H45" s="4" t="s">
        <v>263</v>
      </c>
      <c r="I45" s="4" t="s">
        <v>263</v>
      </c>
    </row>
    <row r="46" spans="1:9" ht="15.75">
      <c r="A46" s="163">
        <f>+Menu!$C$3-1</f>
        <v>2012</v>
      </c>
      <c r="B46" s="4" t="str">
        <f>IF(A46&lt;Menu!$C$3,"v2","v1")</f>
        <v>v2</v>
      </c>
      <c r="C46" s="131" t="s">
        <v>986</v>
      </c>
      <c r="D46" s="1">
        <f>CONCATENATE(DatosGrls!$D$12)</f>
      </c>
      <c r="E46" s="1">
        <f>Servicios1!E51</f>
        <v>0</v>
      </c>
      <c r="F46" s="1">
        <f>Servicios1!F51</f>
        <v>0</v>
      </c>
      <c r="G46" s="1">
        <f t="shared" si="0"/>
        <v>0</v>
      </c>
      <c r="H46" s="4" t="s">
        <v>263</v>
      </c>
      <c r="I46" s="4" t="s">
        <v>263</v>
      </c>
    </row>
    <row r="47" spans="1:9" ht="15.75">
      <c r="A47" s="163">
        <f>+Menu!$C$3-1</f>
        <v>2012</v>
      </c>
      <c r="B47" s="4" t="str">
        <f>IF(A47&lt;Menu!$C$3,"v2","v1")</f>
        <v>v2</v>
      </c>
      <c r="C47" s="131" t="s">
        <v>987</v>
      </c>
      <c r="D47" s="1">
        <f>CONCATENATE(DatosGrls!$D$12)</f>
      </c>
      <c r="E47" s="1">
        <f>Servicios1!E52</f>
        <v>0</v>
      </c>
      <c r="F47" s="1">
        <f>Servicios1!F52</f>
        <v>0</v>
      </c>
      <c r="G47" s="1">
        <f t="shared" si="0"/>
        <v>0</v>
      </c>
      <c r="H47" s="4" t="s">
        <v>263</v>
      </c>
      <c r="I47" s="4" t="s">
        <v>263</v>
      </c>
    </row>
    <row r="48" spans="1:9" ht="15.75">
      <c r="A48" s="163">
        <f>+Menu!$C$3-1</f>
        <v>2012</v>
      </c>
      <c r="B48" s="4" t="str">
        <f>IF(A48&lt;Menu!$C$3,"v2","v1")</f>
        <v>v2</v>
      </c>
      <c r="C48" s="131" t="s">
        <v>936</v>
      </c>
      <c r="D48" s="1">
        <f>CONCATENATE(DatosGrls!$D$12)</f>
      </c>
      <c r="E48" s="1">
        <f>Servicios1!E53</f>
        <v>0</v>
      </c>
      <c r="F48" s="1">
        <f>Servicios1!F53</f>
        <v>0</v>
      </c>
      <c r="G48" s="1">
        <f t="shared" si="0"/>
        <v>0</v>
      </c>
      <c r="H48" s="4" t="s">
        <v>263</v>
      </c>
      <c r="I48" s="4" t="s">
        <v>263</v>
      </c>
    </row>
    <row r="49" spans="1:9" ht="15.75">
      <c r="A49" s="163">
        <f>+Menu!$C$3-1</f>
        <v>2012</v>
      </c>
      <c r="B49" s="4" t="str">
        <f>IF(A49&lt;Menu!$C$3,"v2","v1")</f>
        <v>v2</v>
      </c>
      <c r="C49" s="131" t="s">
        <v>988</v>
      </c>
      <c r="D49" s="1">
        <f>CONCATENATE(DatosGrls!$D$12)</f>
      </c>
      <c r="E49" s="1">
        <f>Servicios1!E54</f>
        <v>0</v>
      </c>
      <c r="F49" s="1">
        <f>Servicios1!F54</f>
        <v>0</v>
      </c>
      <c r="G49" s="1">
        <f t="shared" si="0"/>
        <v>0</v>
      </c>
      <c r="H49" s="4" t="s">
        <v>263</v>
      </c>
      <c r="I49" s="4" t="s">
        <v>263</v>
      </c>
    </row>
    <row r="50" spans="1:9" ht="15.75">
      <c r="A50" s="163">
        <f>+Menu!$C$3-1</f>
        <v>2012</v>
      </c>
      <c r="B50" s="4" t="str">
        <f>IF(A50&lt;Menu!$C$3,"v2","v1")</f>
        <v>v2</v>
      </c>
      <c r="C50" s="131" t="s">
        <v>989</v>
      </c>
      <c r="D50" s="1">
        <f>CONCATENATE(DatosGrls!$D$12)</f>
      </c>
      <c r="E50" s="1">
        <f>Servicios1!E55</f>
        <v>0</v>
      </c>
      <c r="F50" s="1">
        <f>Servicios1!F55</f>
        <v>0</v>
      </c>
      <c r="G50" s="1">
        <f t="shared" si="0"/>
        <v>0</v>
      </c>
      <c r="H50" s="4" t="s">
        <v>263</v>
      </c>
      <c r="I50" s="4" t="s">
        <v>263</v>
      </c>
    </row>
    <row r="51" spans="1:9" ht="15.75">
      <c r="A51" s="163">
        <f>+Menu!$C$3-1</f>
        <v>2012</v>
      </c>
      <c r="B51" s="4" t="str">
        <f>IF(A51&lt;Menu!$C$3,"v2","v1")</f>
        <v>v2</v>
      </c>
      <c r="C51" s="131" t="s">
        <v>937</v>
      </c>
      <c r="D51" s="1">
        <f>CONCATENATE(DatosGrls!$D$12)</f>
      </c>
      <c r="E51" s="1">
        <f>Servicios1!E56</f>
        <v>0</v>
      </c>
      <c r="F51" s="1">
        <f>Servicios1!F56</f>
        <v>0</v>
      </c>
      <c r="G51" s="1">
        <f t="shared" si="0"/>
        <v>0</v>
      </c>
      <c r="H51" s="4" t="s">
        <v>263</v>
      </c>
      <c r="I51" s="4" t="s">
        <v>263</v>
      </c>
    </row>
    <row r="52" spans="1:9" ht="15.75">
      <c r="A52" s="163">
        <f>+Menu!$C$3-1</f>
        <v>2012</v>
      </c>
      <c r="B52" s="4" t="str">
        <f>IF(A52&lt;Menu!$C$3,"v2","v1")</f>
        <v>v2</v>
      </c>
      <c r="C52" s="131" t="s">
        <v>990</v>
      </c>
      <c r="D52" s="1">
        <f>CONCATENATE(DatosGrls!$D$12)</f>
      </c>
      <c r="E52" s="1">
        <f>Servicios1!E57</f>
        <v>0</v>
      </c>
      <c r="F52" s="1">
        <f>Servicios1!F57</f>
        <v>0</v>
      </c>
      <c r="G52" s="1">
        <f t="shared" si="0"/>
        <v>0</v>
      </c>
      <c r="H52" s="4" t="s">
        <v>263</v>
      </c>
      <c r="I52" s="4" t="s">
        <v>263</v>
      </c>
    </row>
    <row r="53" spans="1:9" ht="15.75">
      <c r="A53" s="163">
        <f>+Menu!$C$3-1</f>
        <v>2012</v>
      </c>
      <c r="B53" s="4" t="str">
        <f>IF(A53&lt;Menu!$C$3,"v2","v1")</f>
        <v>v2</v>
      </c>
      <c r="C53" s="131" t="s">
        <v>991</v>
      </c>
      <c r="D53" s="1">
        <f>CONCATENATE(DatosGrls!$D$12)</f>
      </c>
      <c r="E53" s="1">
        <f>Servicios1!E58</f>
        <v>0</v>
      </c>
      <c r="F53" s="1">
        <f>Servicios1!F58</f>
        <v>0</v>
      </c>
      <c r="G53" s="1">
        <f t="shared" si="0"/>
        <v>0</v>
      </c>
      <c r="H53" s="4" t="s">
        <v>263</v>
      </c>
      <c r="I53" s="4" t="s">
        <v>263</v>
      </c>
    </row>
    <row r="54" spans="1:9" ht="15.75">
      <c r="A54" s="163">
        <f>+Menu!$C$3-1</f>
        <v>2012</v>
      </c>
      <c r="B54" s="4" t="str">
        <f>IF(A54&lt;Menu!$C$3,"v2","v1")</f>
        <v>v2</v>
      </c>
      <c r="C54" s="131" t="s">
        <v>938</v>
      </c>
      <c r="D54" s="1">
        <f>CONCATENATE(DatosGrls!$D$12)</f>
      </c>
      <c r="E54" s="1">
        <f>Servicios2!E7</f>
        <v>0</v>
      </c>
      <c r="F54" s="1">
        <f>Servicios2!F7</f>
        <v>0</v>
      </c>
      <c r="G54" s="1">
        <f t="shared" si="0"/>
        <v>0</v>
      </c>
      <c r="H54" s="4" t="s">
        <v>263</v>
      </c>
      <c r="I54" s="4" t="s">
        <v>263</v>
      </c>
    </row>
    <row r="55" spans="1:9" ht="15.75">
      <c r="A55" s="163">
        <f>+Menu!$C$3-1</f>
        <v>2012</v>
      </c>
      <c r="B55" s="4" t="str">
        <f>IF(A55&lt;Menu!$C$3,"v2","v1")</f>
        <v>v2</v>
      </c>
      <c r="C55" s="131" t="s">
        <v>939</v>
      </c>
      <c r="D55" s="1">
        <f>CONCATENATE(DatosGrls!$D$12)</f>
      </c>
      <c r="E55" s="1">
        <f>Servicios2!E8</f>
        <v>0</v>
      </c>
      <c r="F55" s="1">
        <f>Servicios2!F8</f>
        <v>0</v>
      </c>
      <c r="G55" s="1">
        <f t="shared" si="0"/>
        <v>0</v>
      </c>
      <c r="H55" s="4" t="s">
        <v>263</v>
      </c>
      <c r="I55" s="4" t="s">
        <v>263</v>
      </c>
    </row>
    <row r="56" spans="1:9" ht="15.75">
      <c r="A56" s="163">
        <f>+Menu!$C$3-1</f>
        <v>2012</v>
      </c>
      <c r="B56" s="4" t="str">
        <f>IF(A56&lt;Menu!$C$3,"v2","v1")</f>
        <v>v2</v>
      </c>
      <c r="C56" s="131" t="s">
        <v>940</v>
      </c>
      <c r="D56" s="1">
        <f>CONCATENATE(DatosGrls!$D$12)</f>
      </c>
      <c r="E56" s="1">
        <f>Servicios2!E9</f>
        <v>0</v>
      </c>
      <c r="F56" s="1">
        <f>Servicios2!F9</f>
        <v>0</v>
      </c>
      <c r="G56" s="1">
        <f t="shared" si="0"/>
        <v>0</v>
      </c>
      <c r="H56" s="4" t="s">
        <v>263</v>
      </c>
      <c r="I56" s="4" t="s">
        <v>263</v>
      </c>
    </row>
    <row r="57" spans="1:9" ht="15.75">
      <c r="A57" s="163">
        <f>+Menu!$C$3-1</f>
        <v>2012</v>
      </c>
      <c r="B57" s="4" t="str">
        <f>IF(A57&lt;Menu!$C$3,"v2","v1")</f>
        <v>v2</v>
      </c>
      <c r="C57" s="131" t="s">
        <v>941</v>
      </c>
      <c r="D57" s="1">
        <f>CONCATENATE(DatosGrls!$D$12)</f>
      </c>
      <c r="E57" s="1">
        <f>Servicios2!E10</f>
        <v>0</v>
      </c>
      <c r="F57" s="1">
        <f>Servicios2!F10</f>
        <v>0</v>
      </c>
      <c r="G57" s="1">
        <f t="shared" si="0"/>
        <v>0</v>
      </c>
      <c r="H57" s="4" t="s">
        <v>263</v>
      </c>
      <c r="I57" s="4" t="s">
        <v>263</v>
      </c>
    </row>
    <row r="58" spans="1:9" ht="15.75">
      <c r="A58" s="163">
        <f>+Menu!$C$3-1</f>
        <v>2012</v>
      </c>
      <c r="B58" s="4" t="str">
        <f>IF(A58&lt;Menu!$C$3,"v2","v1")</f>
        <v>v2</v>
      </c>
      <c r="C58" s="131" t="s">
        <v>942</v>
      </c>
      <c r="D58" s="1">
        <f>CONCATENATE(DatosGrls!$D$12)</f>
      </c>
      <c r="E58" s="1">
        <f>Servicios2!E11</f>
        <v>0</v>
      </c>
      <c r="F58" s="1">
        <f>Servicios2!F11</f>
        <v>0</v>
      </c>
      <c r="G58" s="1">
        <f t="shared" si="0"/>
        <v>0</v>
      </c>
      <c r="H58" s="4" t="s">
        <v>263</v>
      </c>
      <c r="I58" s="4" t="s">
        <v>263</v>
      </c>
    </row>
    <row r="59" spans="1:9" ht="15.75">
      <c r="A59" s="163">
        <f>+Menu!$C$3-1</f>
        <v>2012</v>
      </c>
      <c r="B59" s="4" t="str">
        <f>IF(A59&lt;Menu!$C$3,"v2","v1")</f>
        <v>v2</v>
      </c>
      <c r="C59" s="131" t="s">
        <v>943</v>
      </c>
      <c r="D59" s="1">
        <f>CONCATENATE(DatosGrls!$D$12)</f>
      </c>
      <c r="E59" s="1">
        <f>Servicios2!E12</f>
        <v>0</v>
      </c>
      <c r="F59" s="1">
        <f>Servicios2!F12</f>
        <v>0</v>
      </c>
      <c r="G59" s="1">
        <f t="shared" si="0"/>
        <v>0</v>
      </c>
      <c r="H59" s="4" t="s">
        <v>263</v>
      </c>
      <c r="I59" s="4" t="s">
        <v>263</v>
      </c>
    </row>
    <row r="60" spans="1:9" ht="15.75">
      <c r="A60" s="163">
        <f>+Menu!$C$3-1</f>
        <v>2012</v>
      </c>
      <c r="B60" s="4" t="str">
        <f>IF(A60&lt;Menu!$C$3,"v2","v1")</f>
        <v>v2</v>
      </c>
      <c r="C60" s="131" t="s">
        <v>944</v>
      </c>
      <c r="D60" s="1">
        <f>CONCATENATE(DatosGrls!$D$12)</f>
      </c>
      <c r="E60" s="1">
        <f>Servicios2!E13</f>
        <v>0</v>
      </c>
      <c r="F60" s="1">
        <f>Servicios2!F13</f>
        <v>0</v>
      </c>
      <c r="G60" s="1">
        <f t="shared" si="0"/>
        <v>0</v>
      </c>
      <c r="H60" s="4" t="s">
        <v>263</v>
      </c>
      <c r="I60" s="4" t="s">
        <v>263</v>
      </c>
    </row>
    <row r="61" spans="1:9" ht="15.75">
      <c r="A61" s="163">
        <f>+Menu!$C$3-1</f>
        <v>2012</v>
      </c>
      <c r="B61" s="4" t="str">
        <f>IF(A61&lt;Menu!$C$3,"v2","v1")</f>
        <v>v2</v>
      </c>
      <c r="C61" s="131" t="s">
        <v>945</v>
      </c>
      <c r="D61" s="1">
        <f>CONCATENATE(DatosGrls!$D$12)</f>
      </c>
      <c r="E61" s="1">
        <f>Servicios2!E14</f>
        <v>0</v>
      </c>
      <c r="F61" s="1">
        <f>Servicios2!F14</f>
        <v>0</v>
      </c>
      <c r="G61" s="1">
        <f t="shared" si="0"/>
        <v>0</v>
      </c>
      <c r="H61" s="4" t="s">
        <v>263</v>
      </c>
      <c r="I61" s="4" t="s">
        <v>263</v>
      </c>
    </row>
    <row r="62" spans="1:9" ht="15.75">
      <c r="A62" s="163">
        <f>+Menu!$C$3-1</f>
        <v>2012</v>
      </c>
      <c r="B62" s="4" t="str">
        <f>IF(A62&lt;Menu!$C$3,"v2","v1")</f>
        <v>v2</v>
      </c>
      <c r="C62" s="131" t="s">
        <v>946</v>
      </c>
      <c r="D62" s="1">
        <f>CONCATENATE(DatosGrls!$D$12)</f>
      </c>
      <c r="E62" s="1">
        <f>Servicios2!E15</f>
        <v>0</v>
      </c>
      <c r="F62" s="1">
        <f>Servicios2!F15</f>
        <v>0</v>
      </c>
      <c r="G62" s="1">
        <f t="shared" si="0"/>
        <v>0</v>
      </c>
      <c r="H62" s="4" t="s">
        <v>263</v>
      </c>
      <c r="I62" s="4" t="s">
        <v>263</v>
      </c>
    </row>
    <row r="63" spans="1:9" ht="15.75">
      <c r="A63" s="163">
        <f>+Menu!$C$3-1</f>
        <v>2012</v>
      </c>
      <c r="B63" s="4" t="str">
        <f>IF(A63&lt;Menu!$C$3,"v2","v1")</f>
        <v>v2</v>
      </c>
      <c r="C63" s="131" t="s">
        <v>947</v>
      </c>
      <c r="D63" s="1">
        <f>CONCATENATE(DatosGrls!$D$12)</f>
      </c>
      <c r="E63" s="1">
        <f>Servicios2!E16</f>
        <v>0</v>
      </c>
      <c r="F63" s="1">
        <f>Servicios2!F16</f>
        <v>0</v>
      </c>
      <c r="G63" s="1">
        <f t="shared" si="0"/>
        <v>0</v>
      </c>
      <c r="H63" s="4" t="s">
        <v>263</v>
      </c>
      <c r="I63" s="4" t="s">
        <v>263</v>
      </c>
    </row>
    <row r="64" spans="1:9" ht="15.75">
      <c r="A64" s="163">
        <f>+Menu!$C$3-1</f>
        <v>2012</v>
      </c>
      <c r="B64" s="4" t="str">
        <f>IF(A64&lt;Menu!$C$3,"v2","v1")</f>
        <v>v2</v>
      </c>
      <c r="C64" s="131" t="s">
        <v>948</v>
      </c>
      <c r="D64" s="1">
        <f>CONCATENATE(DatosGrls!$D$12)</f>
      </c>
      <c r="E64" s="1">
        <f>Servicios2!E17</f>
        <v>0</v>
      </c>
      <c r="F64" s="1">
        <f>Servicios2!F17</f>
        <v>0</v>
      </c>
      <c r="G64" s="1">
        <f t="shared" si="0"/>
        <v>0</v>
      </c>
      <c r="H64" s="4" t="s">
        <v>263</v>
      </c>
      <c r="I64" s="4" t="s">
        <v>263</v>
      </c>
    </row>
    <row r="65" spans="1:9" ht="15.75">
      <c r="A65" s="163">
        <f>+Menu!$C$3-1</f>
        <v>2012</v>
      </c>
      <c r="B65" s="4" t="str">
        <f>IF(A65&lt;Menu!$C$3,"v2","v1")</f>
        <v>v2</v>
      </c>
      <c r="C65" s="131" t="s">
        <v>949</v>
      </c>
      <c r="D65" s="1">
        <f>CONCATENATE(DatosGrls!$D$12)</f>
      </c>
      <c r="E65" s="1">
        <f>Servicios2!E18</f>
        <v>0</v>
      </c>
      <c r="F65" s="1">
        <f>Servicios2!F18</f>
        <v>0</v>
      </c>
      <c r="G65" s="1">
        <f t="shared" si="0"/>
        <v>0</v>
      </c>
      <c r="H65" s="4" t="s">
        <v>263</v>
      </c>
      <c r="I65" s="4" t="s">
        <v>263</v>
      </c>
    </row>
    <row r="66" spans="1:9" ht="15.75">
      <c r="A66" s="163">
        <f>+Menu!$C$3-1</f>
        <v>2012</v>
      </c>
      <c r="B66" s="4" t="str">
        <f>IF(A66&lt;Menu!$C$3,"v2","v1")</f>
        <v>v2</v>
      </c>
      <c r="C66" s="131" t="s">
        <v>950</v>
      </c>
      <c r="D66" s="1">
        <f>CONCATENATE(DatosGrls!$D$12)</f>
      </c>
      <c r="E66" s="1">
        <f>Servicios2!E19</f>
        <v>0</v>
      </c>
      <c r="F66" s="1">
        <f>Servicios2!F19</f>
        <v>0</v>
      </c>
      <c r="G66" s="1">
        <f t="shared" si="0"/>
        <v>0</v>
      </c>
      <c r="H66" s="4" t="s">
        <v>263</v>
      </c>
      <c r="I66" s="4" t="s">
        <v>263</v>
      </c>
    </row>
    <row r="67" spans="1:9" ht="15.75">
      <c r="A67" s="163">
        <f>+Menu!$C$3-1</f>
        <v>2012</v>
      </c>
      <c r="B67" s="4" t="str">
        <f>IF(A67&lt;Menu!$C$3,"v2","v1")</f>
        <v>v2</v>
      </c>
      <c r="C67" s="131" t="s">
        <v>951</v>
      </c>
      <c r="D67" s="1">
        <f>CONCATENATE(DatosGrls!$D$12)</f>
      </c>
      <c r="E67" s="1">
        <f>Servicios2!E20</f>
        <v>0</v>
      </c>
      <c r="F67" s="1">
        <f>Servicios2!F20</f>
        <v>0</v>
      </c>
      <c r="G67" s="1">
        <f aca="true" t="shared" si="1" ref="G67:G144">E67+F67</f>
        <v>0</v>
      </c>
      <c r="H67" s="4" t="s">
        <v>263</v>
      </c>
      <c r="I67" s="4" t="s">
        <v>263</v>
      </c>
    </row>
    <row r="68" spans="1:9" ht="15.75">
      <c r="A68" s="163">
        <f>+Menu!$C$3-1</f>
        <v>2012</v>
      </c>
      <c r="B68" s="4" t="str">
        <f>IF(A68&lt;Menu!$C$3,"v2","v1")</f>
        <v>v2</v>
      </c>
      <c r="C68" s="131" t="s">
        <v>952</v>
      </c>
      <c r="D68" s="1">
        <f>CONCATENATE(DatosGrls!$D$12)</f>
      </c>
      <c r="E68" s="1">
        <f>Servicios2!E21</f>
        <v>0</v>
      </c>
      <c r="F68" s="1">
        <f>Servicios2!F21</f>
        <v>0</v>
      </c>
      <c r="G68" s="1">
        <f t="shared" si="1"/>
        <v>0</v>
      </c>
      <c r="H68" s="4" t="s">
        <v>263</v>
      </c>
      <c r="I68" s="4" t="s">
        <v>263</v>
      </c>
    </row>
    <row r="69" spans="1:9" ht="15.75">
      <c r="A69" s="163">
        <f>+Menu!$C$3-1</f>
        <v>2012</v>
      </c>
      <c r="B69" s="4" t="str">
        <f>IF(A69&lt;Menu!$C$3,"v2","v1")</f>
        <v>v2</v>
      </c>
      <c r="C69" s="131" t="s">
        <v>953</v>
      </c>
      <c r="D69" s="1">
        <f>CONCATENATE(DatosGrls!$D$12)</f>
      </c>
      <c r="E69" s="1">
        <f>Servicios2!E22</f>
        <v>0</v>
      </c>
      <c r="F69" s="1">
        <f>Servicios2!F22</f>
        <v>0</v>
      </c>
      <c r="G69" s="1">
        <f t="shared" si="1"/>
        <v>0</v>
      </c>
      <c r="H69" s="4" t="s">
        <v>263</v>
      </c>
      <c r="I69" s="4" t="s">
        <v>263</v>
      </c>
    </row>
    <row r="70" spans="1:9" ht="15.75">
      <c r="A70" s="163">
        <f>+Menu!$C$3-1</f>
        <v>2012</v>
      </c>
      <c r="B70" s="4" t="str">
        <f>IF(A70&lt;Menu!$C$3,"v2","v1")</f>
        <v>v2</v>
      </c>
      <c r="C70" s="131" t="s">
        <v>954</v>
      </c>
      <c r="D70" s="1">
        <f>CONCATENATE(DatosGrls!$D$12)</f>
      </c>
      <c r="E70" s="1">
        <f>Servicios2!E23</f>
        <v>0</v>
      </c>
      <c r="F70" s="1">
        <f>Servicios2!F23</f>
        <v>0</v>
      </c>
      <c r="G70" s="1">
        <f t="shared" si="1"/>
        <v>0</v>
      </c>
      <c r="H70" s="4" t="s">
        <v>263</v>
      </c>
      <c r="I70" s="4" t="s">
        <v>263</v>
      </c>
    </row>
    <row r="71" spans="1:9" ht="15.75">
      <c r="A71" s="163">
        <f>+Menu!$C$3-1</f>
        <v>2012</v>
      </c>
      <c r="B71" s="4" t="str">
        <f>IF(A71&lt;Menu!$C$3,"v2","v1")</f>
        <v>v2</v>
      </c>
      <c r="C71" s="131" t="s">
        <v>955</v>
      </c>
      <c r="D71" s="1">
        <f>CONCATENATE(DatosGrls!$D$12)</f>
      </c>
      <c r="E71" s="1">
        <f>Servicios2!E24</f>
        <v>0</v>
      </c>
      <c r="F71" s="1">
        <f>Servicios2!F24</f>
        <v>0</v>
      </c>
      <c r="G71" s="1">
        <f t="shared" si="1"/>
        <v>0</v>
      </c>
      <c r="H71" s="4" t="s">
        <v>263</v>
      </c>
      <c r="I71" s="4" t="s">
        <v>263</v>
      </c>
    </row>
    <row r="72" spans="1:9" ht="15.75">
      <c r="A72" s="163">
        <f>+Menu!$C$3-1</f>
        <v>2012</v>
      </c>
      <c r="B72" s="4" t="str">
        <f>IF(A72&lt;Menu!$C$3,"v2","v1")</f>
        <v>v2</v>
      </c>
      <c r="C72" s="131" t="s">
        <v>956</v>
      </c>
      <c r="D72" s="1">
        <f>CONCATENATE(DatosGrls!$D$12)</f>
      </c>
      <c r="E72" s="1">
        <f>Servicios2!E25</f>
        <v>0</v>
      </c>
      <c r="F72" s="1">
        <f>Servicios2!F25</f>
        <v>0</v>
      </c>
      <c r="G72" s="1">
        <f t="shared" si="1"/>
        <v>0</v>
      </c>
      <c r="H72" s="4" t="s">
        <v>263</v>
      </c>
      <c r="I72" s="4" t="s">
        <v>263</v>
      </c>
    </row>
    <row r="73" spans="1:9" ht="15.75">
      <c r="A73" s="163">
        <f>+Menu!$C$3-1</f>
        <v>2012</v>
      </c>
      <c r="B73" s="4" t="str">
        <f>IF(A73&lt;Menu!$C$3,"v2","v1")</f>
        <v>v2</v>
      </c>
      <c r="C73" s="131" t="s">
        <v>957</v>
      </c>
      <c r="D73" s="1">
        <f>CONCATENATE(DatosGrls!$D$12)</f>
      </c>
      <c r="E73" s="1">
        <f>Servicios2!E26</f>
        <v>0</v>
      </c>
      <c r="F73" s="1">
        <f>Servicios2!F26</f>
        <v>0</v>
      </c>
      <c r="G73" s="1">
        <f t="shared" si="1"/>
        <v>0</v>
      </c>
      <c r="H73" s="4" t="s">
        <v>263</v>
      </c>
      <c r="I73" s="4" t="s">
        <v>263</v>
      </c>
    </row>
    <row r="74" spans="1:9" ht="15.75">
      <c r="A74" s="163">
        <f>+Menu!$C$3-1</f>
        <v>2012</v>
      </c>
      <c r="B74" s="4" t="str">
        <f>IF(A74&lt;Menu!$C$3,"v2","v1")</f>
        <v>v2</v>
      </c>
      <c r="C74" s="131" t="s">
        <v>958</v>
      </c>
      <c r="D74" s="1">
        <f>CONCATENATE(DatosGrls!$D$12)</f>
      </c>
      <c r="E74" s="1">
        <f>Servicios2!E27</f>
        <v>0</v>
      </c>
      <c r="F74" s="1">
        <f>Servicios2!F27</f>
        <v>0</v>
      </c>
      <c r="G74" s="1">
        <f t="shared" si="1"/>
        <v>0</v>
      </c>
      <c r="H74" s="4" t="s">
        <v>263</v>
      </c>
      <c r="I74" s="4" t="s">
        <v>263</v>
      </c>
    </row>
    <row r="75" spans="1:9" ht="15.75">
      <c r="A75" s="163">
        <f>+Menu!$C$3-1</f>
        <v>2012</v>
      </c>
      <c r="B75" s="4" t="str">
        <f>IF(A75&lt;Menu!$C$3,"v2","v1")</f>
        <v>v2</v>
      </c>
      <c r="C75" s="131" t="s">
        <v>959</v>
      </c>
      <c r="D75" s="1">
        <f>CONCATENATE(DatosGrls!$D$12)</f>
      </c>
      <c r="E75" s="1">
        <f>Servicios2!E28</f>
        <v>0</v>
      </c>
      <c r="F75" s="1">
        <f>Servicios2!F28</f>
        <v>0</v>
      </c>
      <c r="G75" s="1">
        <f t="shared" si="1"/>
        <v>0</v>
      </c>
      <c r="H75" s="4" t="s">
        <v>263</v>
      </c>
      <c r="I75" s="4" t="s">
        <v>263</v>
      </c>
    </row>
    <row r="76" spans="1:9" ht="15.75">
      <c r="A76" s="163">
        <f>+Menu!$C$3-1</f>
        <v>2012</v>
      </c>
      <c r="B76" s="4" t="str">
        <f>IF(A76&lt;Menu!$C$3,"v2","v1")</f>
        <v>v2</v>
      </c>
      <c r="C76" s="131" t="s">
        <v>960</v>
      </c>
      <c r="D76" s="1">
        <f>CONCATENATE(DatosGrls!$D$12)</f>
      </c>
      <c r="E76" s="1">
        <f>Servicios2!E30</f>
        <v>0</v>
      </c>
      <c r="F76" s="1">
        <f>Servicios2!F30</f>
        <v>0</v>
      </c>
      <c r="G76" s="1">
        <f t="shared" si="1"/>
        <v>0</v>
      </c>
      <c r="H76" s="4" t="s">
        <v>263</v>
      </c>
      <c r="I76" s="4" t="s">
        <v>263</v>
      </c>
    </row>
    <row r="77" spans="1:9" ht="15.75">
      <c r="A77" s="163">
        <f>+Menu!$C$3-1</f>
        <v>2012</v>
      </c>
      <c r="B77" s="4" t="str">
        <f>IF(A77&lt;Menu!$C$3,"v2","v1")</f>
        <v>v2</v>
      </c>
      <c r="C77" s="133" t="s">
        <v>961</v>
      </c>
      <c r="D77" s="1">
        <f>CONCATENATE(DatosGrls!$D$12)</f>
      </c>
      <c r="E77" s="1">
        <f>Servicios2!E29</f>
        <v>0</v>
      </c>
      <c r="F77" s="1">
        <f>Servicios2!F29</f>
        <v>0</v>
      </c>
      <c r="G77" s="1">
        <f t="shared" si="1"/>
        <v>0</v>
      </c>
      <c r="H77" s="4" t="s">
        <v>263</v>
      </c>
      <c r="I77" s="4" t="s">
        <v>263</v>
      </c>
    </row>
    <row r="78" spans="1:9" ht="15.75">
      <c r="A78" s="163">
        <f>+Menu!$C$3-1</f>
        <v>2012</v>
      </c>
      <c r="B78" s="4" t="str">
        <f>IF(A78&lt;Menu!$C$3,"v2","v1")</f>
        <v>v2</v>
      </c>
      <c r="C78" s="131" t="s">
        <v>962</v>
      </c>
      <c r="D78" s="1">
        <f>CONCATENATE(DatosGrls!$D$12)</f>
      </c>
      <c r="E78" s="1">
        <f>Servicios2!E31</f>
        <v>0</v>
      </c>
      <c r="F78" s="1">
        <f>Servicios2!F31</f>
        <v>0</v>
      </c>
      <c r="G78" s="1">
        <f t="shared" si="1"/>
        <v>0</v>
      </c>
      <c r="H78" s="4" t="s">
        <v>263</v>
      </c>
      <c r="I78" s="4" t="s">
        <v>263</v>
      </c>
    </row>
    <row r="79" spans="1:9" ht="15.75">
      <c r="A79" s="163">
        <f>+Menu!$C$3-1</f>
        <v>2012</v>
      </c>
      <c r="B79" s="4" t="str">
        <f>IF(A79&lt;Menu!$C$3,"v2","v1")</f>
        <v>v2</v>
      </c>
      <c r="C79" s="131" t="s">
        <v>963</v>
      </c>
      <c r="D79" s="1">
        <f>CONCATENATE(DatosGrls!$D$12)</f>
      </c>
      <c r="E79" s="1">
        <f>Servicios2!E32</f>
        <v>0</v>
      </c>
      <c r="F79" s="1">
        <f>Servicios2!F32</f>
        <v>0</v>
      </c>
      <c r="G79" s="1">
        <f t="shared" si="1"/>
        <v>0</v>
      </c>
      <c r="H79" s="4" t="s">
        <v>263</v>
      </c>
      <c r="I79" s="4" t="s">
        <v>263</v>
      </c>
    </row>
    <row r="80" spans="1:9" ht="15.75">
      <c r="A80" s="163">
        <f>+Menu!$C$3-1</f>
        <v>2012</v>
      </c>
      <c r="B80" s="4" t="str">
        <f>IF(A80&lt;Menu!$C$3,"v2","v1")</f>
        <v>v2</v>
      </c>
      <c r="C80" s="133" t="s">
        <v>1038</v>
      </c>
      <c r="D80" s="1">
        <f>CONCATENATE(DatosGrls!$D$12)</f>
      </c>
      <c r="E80" s="1">
        <f>Servicios2!E33</f>
        <v>0</v>
      </c>
      <c r="F80" s="1">
        <f>Servicios2!F33</f>
        <v>0</v>
      </c>
      <c r="G80" s="1">
        <f t="shared" si="1"/>
        <v>0</v>
      </c>
      <c r="H80" s="4" t="s">
        <v>263</v>
      </c>
      <c r="I80" s="4" t="s">
        <v>263</v>
      </c>
    </row>
    <row r="81" spans="1:9" ht="15.75">
      <c r="A81" s="163">
        <f>+Menu!$C$3-1</f>
        <v>2012</v>
      </c>
      <c r="B81" s="4" t="str">
        <f>IF(A81&lt;Menu!$C$3,"v2","v1")</f>
        <v>v2</v>
      </c>
      <c r="C81" s="131" t="s">
        <v>964</v>
      </c>
      <c r="D81" s="1">
        <f>CONCATENATE(DatosGrls!$D$12)</f>
      </c>
      <c r="E81" s="1">
        <f>Servicios2!E34</f>
        <v>0</v>
      </c>
      <c r="F81" s="1">
        <f>Servicios2!F34</f>
        <v>0</v>
      </c>
      <c r="G81" s="1">
        <f t="shared" si="1"/>
        <v>0</v>
      </c>
      <c r="H81" s="4" t="s">
        <v>263</v>
      </c>
      <c r="I81" s="4" t="s">
        <v>263</v>
      </c>
    </row>
    <row r="82" spans="1:9" ht="15.75">
      <c r="A82" s="163">
        <f>+Menu!$C$3-1</f>
        <v>2012</v>
      </c>
      <c r="B82" s="4" t="str">
        <f>IF(A82&lt;Menu!$C$3,"v2","v1")</f>
        <v>v2</v>
      </c>
      <c r="C82" s="131" t="s">
        <v>965</v>
      </c>
      <c r="D82" s="1">
        <f>CONCATENATE(DatosGrls!$D$12)</f>
      </c>
      <c r="E82" s="1">
        <f>Servicios2!E35</f>
        <v>0</v>
      </c>
      <c r="F82" s="1">
        <f>Servicios2!F35</f>
        <v>0</v>
      </c>
      <c r="G82" s="1">
        <f t="shared" si="1"/>
        <v>0</v>
      </c>
      <c r="H82" s="4" t="s">
        <v>263</v>
      </c>
      <c r="I82" s="4" t="s">
        <v>263</v>
      </c>
    </row>
    <row r="83" spans="1:9" ht="15.75">
      <c r="A83" s="163">
        <f>+Menu!$C$3-1</f>
        <v>2012</v>
      </c>
      <c r="B83" s="4" t="str">
        <f>IF(A83&lt;Menu!$C$3,"v2","v1")</f>
        <v>v2</v>
      </c>
      <c r="C83" s="131" t="s">
        <v>966</v>
      </c>
      <c r="D83" s="1">
        <f>CONCATENATE(DatosGrls!$D$12)</f>
      </c>
      <c r="E83" s="1">
        <f>Servicios2!E36</f>
        <v>0</v>
      </c>
      <c r="F83" s="1">
        <f>Servicios2!F36</f>
        <v>0</v>
      </c>
      <c r="G83" s="1">
        <f t="shared" si="1"/>
        <v>0</v>
      </c>
      <c r="H83" s="4" t="s">
        <v>263</v>
      </c>
      <c r="I83" s="4" t="s">
        <v>263</v>
      </c>
    </row>
    <row r="84" spans="1:9" ht="15.75">
      <c r="A84" s="163">
        <f>+Menu!$C$3-1</f>
        <v>2012</v>
      </c>
      <c r="B84" s="4" t="str">
        <f>IF(A84&lt;Menu!$C$3,"v2","v1")</f>
        <v>v2</v>
      </c>
      <c r="C84" s="131" t="s">
        <v>967</v>
      </c>
      <c r="D84" s="1">
        <f>CONCATENATE(DatosGrls!$D$12)</f>
      </c>
      <c r="E84" s="1">
        <f>Servicios2!E37</f>
        <v>0</v>
      </c>
      <c r="F84" s="1">
        <f>Servicios2!F37</f>
        <v>0</v>
      </c>
      <c r="G84" s="1">
        <f t="shared" si="1"/>
        <v>0</v>
      </c>
      <c r="H84" s="4" t="s">
        <v>263</v>
      </c>
      <c r="I84" s="4" t="s">
        <v>263</v>
      </c>
    </row>
    <row r="85" spans="1:9" ht="15.75">
      <c r="A85" s="163">
        <f>+Menu!$C$3-1</f>
        <v>2012</v>
      </c>
      <c r="B85" s="4" t="str">
        <f>IF(A85&lt;Menu!$C$3,"v2","v1")</f>
        <v>v2</v>
      </c>
      <c r="C85" s="131" t="s">
        <v>968</v>
      </c>
      <c r="D85" s="1">
        <f>CONCATENATE(DatosGrls!$D$12)</f>
      </c>
      <c r="E85" s="1">
        <f>Servicios2!E38</f>
        <v>0</v>
      </c>
      <c r="F85" s="1">
        <f>Servicios2!F38</f>
        <v>0</v>
      </c>
      <c r="G85" s="1">
        <f t="shared" si="1"/>
        <v>0</v>
      </c>
      <c r="H85" s="4" t="s">
        <v>263</v>
      </c>
      <c r="I85" s="4" t="s">
        <v>263</v>
      </c>
    </row>
    <row r="86" spans="1:9" ht="15.75">
      <c r="A86" s="163">
        <f>+Menu!$C$3-1</f>
        <v>2012</v>
      </c>
      <c r="B86" s="4" t="str">
        <f>IF(A86&lt;Menu!$C$3,"v2","v1")</f>
        <v>v2</v>
      </c>
      <c r="C86" s="131" t="s">
        <v>969</v>
      </c>
      <c r="D86" s="1">
        <f>CONCATENATE(DatosGrls!$D$12)</f>
      </c>
      <c r="E86" s="1">
        <f>Servicios2!E39</f>
        <v>0</v>
      </c>
      <c r="F86" s="1">
        <f>Servicios2!F39</f>
        <v>0</v>
      </c>
      <c r="G86" s="1">
        <f t="shared" si="1"/>
        <v>0</v>
      </c>
      <c r="H86" s="4" t="s">
        <v>263</v>
      </c>
      <c r="I86" s="4" t="s">
        <v>263</v>
      </c>
    </row>
    <row r="87" spans="1:9" ht="15.75">
      <c r="A87" s="163">
        <f>+Menu!$C$3-1</f>
        <v>2012</v>
      </c>
      <c r="B87" s="4" t="str">
        <f>IF(A87&lt;Menu!$C$3,"v2","v1")</f>
        <v>v2</v>
      </c>
      <c r="C87" s="131" t="s">
        <v>970</v>
      </c>
      <c r="D87" s="1">
        <f>CONCATENATE(DatosGrls!$D$12)</f>
      </c>
      <c r="E87" s="1">
        <f>Servicios2!E40</f>
        <v>0</v>
      </c>
      <c r="F87" s="1">
        <f>Servicios2!F40</f>
        <v>0</v>
      </c>
      <c r="G87" s="1">
        <f t="shared" si="1"/>
        <v>0</v>
      </c>
      <c r="H87" s="4" t="s">
        <v>263</v>
      </c>
      <c r="I87" s="4" t="s">
        <v>263</v>
      </c>
    </row>
    <row r="88" spans="1:9" ht="15.75">
      <c r="A88" s="163">
        <f>+Menu!$C$3-1</f>
        <v>2012</v>
      </c>
      <c r="B88" s="4" t="str">
        <f>IF(A88&lt;Menu!$C$3,"v2","v1")</f>
        <v>v2</v>
      </c>
      <c r="C88" s="131" t="s">
        <v>971</v>
      </c>
      <c r="D88" s="1">
        <f>CONCATENATE(DatosGrls!$D$12)</f>
      </c>
      <c r="E88" s="1">
        <f>Servicios2!E41</f>
        <v>0</v>
      </c>
      <c r="F88" s="1">
        <f>Servicios2!F41</f>
        <v>0</v>
      </c>
      <c r="G88" s="1">
        <f t="shared" si="1"/>
        <v>0</v>
      </c>
      <c r="H88" s="4" t="s">
        <v>263</v>
      </c>
      <c r="I88" s="4" t="s">
        <v>263</v>
      </c>
    </row>
    <row r="89" spans="1:9" ht="15.75">
      <c r="A89" s="163">
        <f>+Menu!$C$3-1</f>
        <v>2012</v>
      </c>
      <c r="B89" s="4" t="str">
        <f>IF(A89&lt;Menu!$C$3,"v2","v1")</f>
        <v>v2</v>
      </c>
      <c r="C89" s="131" t="s">
        <v>972</v>
      </c>
      <c r="D89" s="1">
        <f>CONCATENATE(DatosGrls!$D$12)</f>
      </c>
      <c r="E89" s="1">
        <f>Servicios2!E43</f>
        <v>0</v>
      </c>
      <c r="F89" s="1">
        <f>Servicios2!F43</f>
        <v>0</v>
      </c>
      <c r="G89" s="1">
        <f t="shared" si="1"/>
        <v>0</v>
      </c>
      <c r="H89" s="4" t="s">
        <v>263</v>
      </c>
      <c r="I89" s="4" t="s">
        <v>263</v>
      </c>
    </row>
    <row r="90" spans="1:9" ht="15.75">
      <c r="A90" s="163">
        <f>+Menu!$C$3-1</f>
        <v>2012</v>
      </c>
      <c r="B90" s="4" t="str">
        <f>IF(A90&lt;Menu!$C$3,"v2","v1")</f>
        <v>v2</v>
      </c>
      <c r="C90" s="131" t="s">
        <v>973</v>
      </c>
      <c r="D90" s="1">
        <f>CONCATENATE(DatosGrls!$D$12)</f>
      </c>
      <c r="E90" s="1">
        <f>Servicios2!E44</f>
        <v>0</v>
      </c>
      <c r="F90" s="1">
        <f>Servicios2!F44</f>
        <v>0</v>
      </c>
      <c r="G90" s="1">
        <f>E90+F90</f>
        <v>0</v>
      </c>
      <c r="H90" s="4" t="s">
        <v>263</v>
      </c>
      <c r="I90" s="4" t="s">
        <v>263</v>
      </c>
    </row>
    <row r="91" spans="1:9" ht="15.75">
      <c r="A91" s="163">
        <f>+Menu!$C$3-1</f>
        <v>2012</v>
      </c>
      <c r="B91" s="4" t="str">
        <f>IF(A91&lt;Menu!$C$3,"v2","v1")</f>
        <v>v2</v>
      </c>
      <c r="C91" s="131" t="s">
        <v>974</v>
      </c>
      <c r="D91" s="1">
        <f>CONCATENATE(DatosGrls!$D$12)</f>
      </c>
      <c r="E91" s="1">
        <f>Servicios2!E45</f>
        <v>0</v>
      </c>
      <c r="F91" s="1">
        <f>Servicios2!F45</f>
        <v>0</v>
      </c>
      <c r="G91" s="1">
        <f>E91+F91</f>
        <v>0</v>
      </c>
      <c r="H91" s="4" t="s">
        <v>263</v>
      </c>
      <c r="I91" s="4" t="s">
        <v>263</v>
      </c>
    </row>
    <row r="92" spans="1:9" ht="15.75">
      <c r="A92" s="163">
        <f>+Menu!$C$3-1</f>
        <v>2012</v>
      </c>
      <c r="B92" s="4" t="str">
        <f>IF(A92&lt;Menu!$C$3,"v2","v1")</f>
        <v>v2</v>
      </c>
      <c r="C92" s="131" t="s">
        <v>976</v>
      </c>
      <c r="D92" s="1">
        <f>CONCATENATE(DatosGrls!$D$12)</f>
      </c>
      <c r="E92" s="1">
        <f>Servicios2!E46</f>
        <v>0</v>
      </c>
      <c r="F92" s="1">
        <f>Servicios2!F46</f>
        <v>0</v>
      </c>
      <c r="G92" s="1">
        <f>E92+F92</f>
        <v>0</v>
      </c>
      <c r="H92" s="4" t="s">
        <v>263</v>
      </c>
      <c r="I92" s="4" t="s">
        <v>263</v>
      </c>
    </row>
    <row r="93" spans="1:9" ht="15.75">
      <c r="A93" s="163">
        <f>+Menu!$C$3</f>
        <v>2013</v>
      </c>
      <c r="B93" s="4" t="str">
        <f>IF(A93&lt;Menu!$C$3,"v2","v1")</f>
        <v>v1</v>
      </c>
      <c r="C93" s="67" t="s">
        <v>900</v>
      </c>
      <c r="D93" s="1">
        <f>CONCATENATE(DatosGrls!$D$12)</f>
      </c>
      <c r="E93" s="1">
        <f>Servicios1!G7</f>
        <v>0</v>
      </c>
      <c r="F93" s="1">
        <f>Servicios1!H7</f>
        <v>0</v>
      </c>
      <c r="G93" s="1">
        <f t="shared" si="1"/>
        <v>0</v>
      </c>
      <c r="H93" s="4" t="s">
        <v>263</v>
      </c>
      <c r="I93" s="4" t="s">
        <v>263</v>
      </c>
    </row>
    <row r="94" spans="1:9" ht="15.75">
      <c r="A94" s="163">
        <f>+Menu!$C$3</f>
        <v>2013</v>
      </c>
      <c r="B94" s="4" t="str">
        <f>IF(A94&lt;Menu!$C$3,"v2","v1")</f>
        <v>v1</v>
      </c>
      <c r="C94" s="67" t="s">
        <v>901</v>
      </c>
      <c r="D94" s="1">
        <f>CONCATENATE(DatosGrls!$D$12)</f>
      </c>
      <c r="E94" s="1">
        <f>Servicios1!G8</f>
        <v>0</v>
      </c>
      <c r="F94" s="1">
        <f>Servicios1!H8</f>
        <v>0</v>
      </c>
      <c r="G94" s="1">
        <f t="shared" si="1"/>
        <v>0</v>
      </c>
      <c r="H94" s="4" t="s">
        <v>263</v>
      </c>
      <c r="I94" s="4" t="s">
        <v>263</v>
      </c>
    </row>
    <row r="95" spans="1:9" ht="15.75">
      <c r="A95" s="163">
        <f>+Menu!$C$3</f>
        <v>2013</v>
      </c>
      <c r="B95" s="4" t="str">
        <f>IF(A95&lt;Menu!$C$3,"v2","v1")</f>
        <v>v1</v>
      </c>
      <c r="C95" s="67" t="s">
        <v>902</v>
      </c>
      <c r="D95" s="1">
        <f>CONCATENATE(DatosGrls!$D$12)</f>
      </c>
      <c r="E95" s="1">
        <f>Servicios1!G9</f>
        <v>0</v>
      </c>
      <c r="F95" s="1">
        <f>Servicios1!H9</f>
        <v>0</v>
      </c>
      <c r="G95" s="1">
        <f t="shared" si="1"/>
        <v>0</v>
      </c>
      <c r="H95" s="4" t="s">
        <v>263</v>
      </c>
      <c r="I95" s="4" t="s">
        <v>263</v>
      </c>
    </row>
    <row r="96" spans="1:9" ht="15.75">
      <c r="A96" s="163">
        <f>+Menu!$C$3</f>
        <v>2013</v>
      </c>
      <c r="B96" s="4" t="str">
        <f>IF(A96&lt;Menu!$C$3,"v2","v1")</f>
        <v>v1</v>
      </c>
      <c r="C96" s="67" t="s">
        <v>903</v>
      </c>
      <c r="D96" s="1">
        <f>CONCATENATE(DatosGrls!$D$12)</f>
      </c>
      <c r="E96" s="1">
        <f>Servicios1!G10</f>
        <v>0</v>
      </c>
      <c r="F96" s="1">
        <f>Servicios1!H10</f>
        <v>0</v>
      </c>
      <c r="G96" s="1">
        <f t="shared" si="1"/>
        <v>0</v>
      </c>
      <c r="H96" s="4" t="s">
        <v>263</v>
      </c>
      <c r="I96" s="4" t="s">
        <v>263</v>
      </c>
    </row>
    <row r="97" spans="1:9" ht="15.75">
      <c r="A97" s="163">
        <f>+Menu!$C$3</f>
        <v>2013</v>
      </c>
      <c r="B97" s="4" t="str">
        <f>IF(A97&lt;Menu!$C$3,"v2","v1")</f>
        <v>v1</v>
      </c>
      <c r="C97" s="67" t="s">
        <v>904</v>
      </c>
      <c r="D97" s="1">
        <f>CONCATENATE(DatosGrls!$D$12)</f>
      </c>
      <c r="E97" s="1">
        <f>Servicios1!G11</f>
        <v>0</v>
      </c>
      <c r="F97" s="1">
        <f>Servicios1!H11</f>
        <v>0</v>
      </c>
      <c r="G97" s="1">
        <f t="shared" si="1"/>
        <v>0</v>
      </c>
      <c r="H97" s="4" t="s">
        <v>263</v>
      </c>
      <c r="I97" s="4" t="s">
        <v>263</v>
      </c>
    </row>
    <row r="98" spans="1:9" ht="15.75">
      <c r="A98" s="163">
        <f>+Menu!$C$3</f>
        <v>2013</v>
      </c>
      <c r="B98" s="4" t="str">
        <f>IF(A98&lt;Menu!$C$3,"v2","v1")</f>
        <v>v1</v>
      </c>
      <c r="C98" s="67" t="s">
        <v>1011</v>
      </c>
      <c r="D98" s="1">
        <f>CONCATENATE(DatosGrls!$D$12)</f>
      </c>
      <c r="E98" s="1">
        <f>Servicios1!G12</f>
        <v>0</v>
      </c>
      <c r="F98" s="1">
        <f>Servicios1!H12</f>
        <v>0</v>
      </c>
      <c r="G98" s="1">
        <f t="shared" si="1"/>
        <v>0</v>
      </c>
      <c r="H98" s="4" t="s">
        <v>263</v>
      </c>
      <c r="I98" s="4" t="s">
        <v>263</v>
      </c>
    </row>
    <row r="99" spans="1:9" ht="15.75">
      <c r="A99" s="163">
        <f>+Menu!$C$3</f>
        <v>2013</v>
      </c>
      <c r="B99" s="4" t="str">
        <f>IF(A99&lt;Menu!$C$3,"v2","v1")</f>
        <v>v1</v>
      </c>
      <c r="C99" s="67" t="s">
        <v>905</v>
      </c>
      <c r="D99" s="1">
        <f>CONCATENATE(DatosGrls!$D$12)</f>
      </c>
      <c r="E99" s="1">
        <f>Servicios1!G13</f>
        <v>0</v>
      </c>
      <c r="F99" s="1">
        <f>Servicios1!H13</f>
        <v>0</v>
      </c>
      <c r="G99" s="1">
        <f t="shared" si="1"/>
        <v>0</v>
      </c>
      <c r="H99" s="4" t="s">
        <v>263</v>
      </c>
      <c r="I99" s="4" t="s">
        <v>263</v>
      </c>
    </row>
    <row r="100" spans="1:9" ht="15.75">
      <c r="A100" s="163">
        <f>+Menu!$C$3</f>
        <v>2013</v>
      </c>
      <c r="B100" s="4" t="str">
        <f>IF(A100&lt;Menu!$C$3,"v2","v1")</f>
        <v>v1</v>
      </c>
      <c r="C100" s="67" t="s">
        <v>906</v>
      </c>
      <c r="D100" s="1">
        <f>CONCATENATE(DatosGrls!$D$12)</f>
      </c>
      <c r="E100" s="1">
        <f>Servicios1!G14</f>
        <v>0</v>
      </c>
      <c r="F100" s="1">
        <f>Servicios1!H14</f>
        <v>0</v>
      </c>
      <c r="G100" s="1">
        <f t="shared" si="1"/>
        <v>0</v>
      </c>
      <c r="H100" s="4" t="s">
        <v>263</v>
      </c>
      <c r="I100" s="4" t="s">
        <v>263</v>
      </c>
    </row>
    <row r="101" spans="1:9" ht="15.75">
      <c r="A101" s="163">
        <f>+Menu!$C$3</f>
        <v>2013</v>
      </c>
      <c r="B101" s="4" t="str">
        <f>IF(A101&lt;Menu!$C$3,"v2","v1")</f>
        <v>v1</v>
      </c>
      <c r="C101" s="67" t="s">
        <v>907</v>
      </c>
      <c r="D101" s="1">
        <f>CONCATENATE(DatosGrls!$D$12)</f>
      </c>
      <c r="E101" s="1">
        <f>Servicios1!G15</f>
        <v>0</v>
      </c>
      <c r="F101" s="1">
        <f>Servicios1!H15</f>
        <v>0</v>
      </c>
      <c r="G101" s="1">
        <f t="shared" si="1"/>
        <v>0</v>
      </c>
      <c r="H101" s="4" t="s">
        <v>263</v>
      </c>
      <c r="I101" s="4" t="s">
        <v>263</v>
      </c>
    </row>
    <row r="102" spans="1:9" ht="15.75">
      <c r="A102" s="163">
        <f>+Menu!$C$3</f>
        <v>2013</v>
      </c>
      <c r="B102" s="4" t="str">
        <f>IF(A102&lt;Menu!$C$3,"v2","v1")</f>
        <v>v1</v>
      </c>
      <c r="C102" s="67" t="s">
        <v>908</v>
      </c>
      <c r="D102" s="1">
        <f>CONCATENATE(DatosGrls!$D$12)</f>
      </c>
      <c r="E102" s="1">
        <f>Servicios1!G16</f>
        <v>0</v>
      </c>
      <c r="F102" s="1">
        <f>Servicios1!H16</f>
        <v>0</v>
      </c>
      <c r="G102" s="1">
        <f t="shared" si="1"/>
        <v>0</v>
      </c>
      <c r="H102" s="4" t="s">
        <v>263</v>
      </c>
      <c r="I102" s="4" t="s">
        <v>263</v>
      </c>
    </row>
    <row r="103" spans="1:9" ht="15.75">
      <c r="A103" s="163">
        <f>+Menu!$C$3</f>
        <v>2013</v>
      </c>
      <c r="B103" s="4" t="str">
        <f>IF(A103&lt;Menu!$C$3,"v2","v1")</f>
        <v>v1</v>
      </c>
      <c r="C103" s="67" t="s">
        <v>1012</v>
      </c>
      <c r="D103" s="1">
        <f>CONCATENATE(DatosGrls!$D$12)</f>
      </c>
      <c r="E103" s="1">
        <f>Servicios1!G17</f>
        <v>0</v>
      </c>
      <c r="F103" s="1">
        <f>Servicios1!H17</f>
        <v>0</v>
      </c>
      <c r="G103" s="1">
        <f t="shared" si="1"/>
        <v>0</v>
      </c>
      <c r="H103" s="4" t="s">
        <v>263</v>
      </c>
      <c r="I103" s="4" t="s">
        <v>263</v>
      </c>
    </row>
    <row r="104" spans="1:9" ht="15.75">
      <c r="A104" s="163">
        <f>+Menu!$C$3</f>
        <v>2013</v>
      </c>
      <c r="B104" s="4" t="str">
        <f>IF(A104&lt;Menu!$C$3,"v2","v1")</f>
        <v>v1</v>
      </c>
      <c r="C104" s="67" t="s">
        <v>909</v>
      </c>
      <c r="D104" s="1">
        <f>CONCATENATE(DatosGrls!$D$12)</f>
      </c>
      <c r="E104" s="1">
        <f>Servicios1!G18</f>
        <v>0</v>
      </c>
      <c r="F104" s="1">
        <f>Servicios1!H18</f>
        <v>0</v>
      </c>
      <c r="G104" s="1">
        <f t="shared" si="1"/>
        <v>0</v>
      </c>
      <c r="H104" s="4" t="s">
        <v>263</v>
      </c>
      <c r="I104" s="4" t="s">
        <v>263</v>
      </c>
    </row>
    <row r="105" spans="1:9" ht="15.75">
      <c r="A105" s="163">
        <f>+Menu!$C$3</f>
        <v>2013</v>
      </c>
      <c r="B105" s="4" t="str">
        <f>IF(A105&lt;Menu!$C$3,"v2","v1")</f>
        <v>v1</v>
      </c>
      <c r="C105" s="67" t="s">
        <v>910</v>
      </c>
      <c r="D105" s="1">
        <f>CONCATENATE(DatosGrls!$D$12)</f>
      </c>
      <c r="E105" s="1">
        <f>Servicios1!G19</f>
        <v>0</v>
      </c>
      <c r="F105" s="1">
        <f>Servicios1!H19</f>
        <v>0</v>
      </c>
      <c r="G105" s="1">
        <f t="shared" si="1"/>
        <v>0</v>
      </c>
      <c r="H105" s="4" t="s">
        <v>263</v>
      </c>
      <c r="I105" s="4" t="s">
        <v>263</v>
      </c>
    </row>
    <row r="106" spans="1:9" ht="15.75">
      <c r="A106" s="163">
        <f>+Menu!$C$3</f>
        <v>2013</v>
      </c>
      <c r="B106" s="4" t="str">
        <f>IF(A106&lt;Menu!$C$3,"v2","v1")</f>
        <v>v1</v>
      </c>
      <c r="C106" s="67" t="s">
        <v>911</v>
      </c>
      <c r="D106" s="1">
        <f>CONCATENATE(DatosGrls!$D$12)</f>
      </c>
      <c r="E106" s="1">
        <f>Servicios1!G20</f>
        <v>0</v>
      </c>
      <c r="F106" s="1">
        <f>Servicios1!H20</f>
        <v>0</v>
      </c>
      <c r="G106" s="1">
        <f t="shared" si="1"/>
        <v>0</v>
      </c>
      <c r="H106" s="4" t="s">
        <v>263</v>
      </c>
      <c r="I106" s="4" t="s">
        <v>263</v>
      </c>
    </row>
    <row r="107" spans="1:9" ht="15.75">
      <c r="A107" s="163">
        <f>+Menu!$C$3</f>
        <v>2013</v>
      </c>
      <c r="B107" s="4" t="str">
        <f>IF(A107&lt;Menu!$C$3,"v2","v1")</f>
        <v>v1</v>
      </c>
      <c r="C107" s="67" t="s">
        <v>912</v>
      </c>
      <c r="D107" s="1">
        <f>CONCATENATE(DatosGrls!$D$12)</f>
      </c>
      <c r="E107" s="1">
        <f>Servicios1!G21</f>
        <v>0</v>
      </c>
      <c r="F107" s="1">
        <f>Servicios1!H21</f>
        <v>0</v>
      </c>
      <c r="G107" s="1">
        <f t="shared" si="1"/>
        <v>0</v>
      </c>
      <c r="H107" s="4" t="s">
        <v>263</v>
      </c>
      <c r="I107" s="4" t="s">
        <v>263</v>
      </c>
    </row>
    <row r="108" spans="1:9" ht="15.75">
      <c r="A108" s="163">
        <f>+Menu!$C$3</f>
        <v>2013</v>
      </c>
      <c r="B108" s="4" t="str">
        <f>IF(A108&lt;Menu!$C$3,"v2","v1")</f>
        <v>v1</v>
      </c>
      <c r="C108" s="67" t="s">
        <v>1013</v>
      </c>
      <c r="D108" s="1">
        <f>CONCATENATE(DatosGrls!$D$12)</f>
      </c>
      <c r="E108" s="1">
        <f>Servicios1!G22</f>
        <v>0</v>
      </c>
      <c r="F108" s="1">
        <f>Servicios1!H22</f>
        <v>0</v>
      </c>
      <c r="G108" s="1">
        <f t="shared" si="1"/>
        <v>0</v>
      </c>
      <c r="H108" s="4" t="s">
        <v>263</v>
      </c>
      <c r="I108" s="4" t="s">
        <v>263</v>
      </c>
    </row>
    <row r="109" spans="1:9" ht="15.75">
      <c r="A109" s="163">
        <f>+Menu!$C$3</f>
        <v>2013</v>
      </c>
      <c r="B109" s="4" t="str">
        <f>IF(A109&lt;Menu!$C$3,"v2","v1")</f>
        <v>v1</v>
      </c>
      <c r="C109" s="67" t="s">
        <v>913</v>
      </c>
      <c r="D109" s="1">
        <f>CONCATENATE(DatosGrls!$D$12)</f>
      </c>
      <c r="E109" s="1">
        <f>Servicios1!G23</f>
        <v>0</v>
      </c>
      <c r="F109" s="1">
        <f>Servicios1!H23</f>
        <v>0</v>
      </c>
      <c r="G109" s="1">
        <f t="shared" si="1"/>
        <v>0</v>
      </c>
      <c r="H109" s="4" t="s">
        <v>263</v>
      </c>
      <c r="I109" s="4" t="s">
        <v>263</v>
      </c>
    </row>
    <row r="110" spans="1:9" ht="15.75">
      <c r="A110" s="163">
        <f>+Menu!$C$3</f>
        <v>2013</v>
      </c>
      <c r="B110" s="4" t="str">
        <f>IF(A110&lt;Menu!$C$3,"v2","v1")</f>
        <v>v1</v>
      </c>
      <c r="C110" s="67" t="s">
        <v>914</v>
      </c>
      <c r="D110" s="1">
        <f>CONCATENATE(DatosGrls!$D$12)</f>
      </c>
      <c r="E110" s="1">
        <f>Servicios1!G24</f>
        <v>0</v>
      </c>
      <c r="F110" s="1">
        <f>Servicios1!H24</f>
        <v>0</v>
      </c>
      <c r="G110" s="1">
        <f t="shared" si="1"/>
        <v>0</v>
      </c>
      <c r="H110" s="4" t="s">
        <v>263</v>
      </c>
      <c r="I110" s="4" t="s">
        <v>263</v>
      </c>
    </row>
    <row r="111" spans="1:9" ht="15.75">
      <c r="A111" s="163">
        <f>+Menu!$C$3</f>
        <v>2013</v>
      </c>
      <c r="B111" s="4" t="str">
        <f>IF(A111&lt;Menu!$C$3,"v2","v1")</f>
        <v>v1</v>
      </c>
      <c r="C111" s="67" t="s">
        <v>915</v>
      </c>
      <c r="D111" s="1">
        <f>CONCATENATE(DatosGrls!$D$12)</f>
      </c>
      <c r="E111" s="1">
        <f>Servicios1!G25</f>
        <v>0</v>
      </c>
      <c r="F111" s="1">
        <f>Servicios1!H25</f>
        <v>0</v>
      </c>
      <c r="G111" s="1">
        <f t="shared" si="1"/>
        <v>0</v>
      </c>
      <c r="H111" s="4" t="s">
        <v>263</v>
      </c>
      <c r="I111" s="4" t="s">
        <v>263</v>
      </c>
    </row>
    <row r="112" spans="1:9" ht="15.75">
      <c r="A112" s="163">
        <f>+Menu!$C$3</f>
        <v>2013</v>
      </c>
      <c r="B112" s="4" t="str">
        <f>IF(A112&lt;Menu!$C$3,"v2","v1")</f>
        <v>v1</v>
      </c>
      <c r="C112" s="67" t="s">
        <v>916</v>
      </c>
      <c r="D112" s="1">
        <f>CONCATENATE(DatosGrls!$D$12)</f>
      </c>
      <c r="E112" s="1">
        <f>Servicios1!G26</f>
        <v>0</v>
      </c>
      <c r="F112" s="1">
        <f>Servicios1!H26</f>
        <v>0</v>
      </c>
      <c r="G112" s="1">
        <f t="shared" si="1"/>
        <v>0</v>
      </c>
      <c r="H112" s="4" t="s">
        <v>263</v>
      </c>
      <c r="I112" s="4" t="s">
        <v>263</v>
      </c>
    </row>
    <row r="113" spans="1:9" ht="15.75">
      <c r="A113" s="163">
        <f>+Menu!$C$3</f>
        <v>2013</v>
      </c>
      <c r="B113" s="4" t="str">
        <f>IF(A113&lt;Menu!$C$3,"v2","v1")</f>
        <v>v1</v>
      </c>
      <c r="C113" s="67" t="s">
        <v>917</v>
      </c>
      <c r="D113" s="1">
        <f>CONCATENATE(DatosGrls!$D$12)</f>
      </c>
      <c r="E113" s="1">
        <f>Servicios1!G27</f>
        <v>0</v>
      </c>
      <c r="F113" s="1">
        <f>Servicios1!H27</f>
        <v>0</v>
      </c>
      <c r="G113" s="1">
        <f t="shared" si="1"/>
        <v>0</v>
      </c>
      <c r="H113" s="4" t="s">
        <v>263</v>
      </c>
      <c r="I113" s="4" t="s">
        <v>263</v>
      </c>
    </row>
    <row r="114" spans="1:9" ht="15.75">
      <c r="A114" s="163">
        <f>+Menu!$C$3</f>
        <v>2013</v>
      </c>
      <c r="B114" s="4" t="str">
        <f>IF(A114&lt;Menu!$C$3,"v2","v1")</f>
        <v>v1</v>
      </c>
      <c r="C114" s="67" t="s">
        <v>1014</v>
      </c>
      <c r="D114" s="1">
        <f>CONCATENATE(DatosGrls!$D$12)</f>
      </c>
      <c r="E114" s="1">
        <f>Servicios1!G28</f>
        <v>0</v>
      </c>
      <c r="F114" s="1">
        <f>Servicios1!H28</f>
        <v>0</v>
      </c>
      <c r="G114" s="1">
        <f t="shared" si="1"/>
        <v>0</v>
      </c>
      <c r="H114" s="4" t="s">
        <v>263</v>
      </c>
      <c r="I114" s="4" t="s">
        <v>263</v>
      </c>
    </row>
    <row r="115" spans="1:9" ht="15.75">
      <c r="A115" s="163">
        <f>+Menu!$C$3</f>
        <v>2013</v>
      </c>
      <c r="B115" s="4" t="str">
        <f>IF(A115&lt;Menu!$C$3,"v2","v1")</f>
        <v>v1</v>
      </c>
      <c r="C115" s="67" t="s">
        <v>918</v>
      </c>
      <c r="D115" s="1">
        <f>CONCATENATE(DatosGrls!$D$12)</f>
      </c>
      <c r="E115" s="1">
        <f>Servicios1!G29</f>
        <v>0</v>
      </c>
      <c r="F115" s="1">
        <f>Servicios1!H29</f>
        <v>0</v>
      </c>
      <c r="G115" s="1">
        <f t="shared" si="1"/>
        <v>0</v>
      </c>
      <c r="H115" s="4" t="s">
        <v>263</v>
      </c>
      <c r="I115" s="4" t="s">
        <v>263</v>
      </c>
    </row>
    <row r="116" spans="1:9" ht="15.75">
      <c r="A116" s="163">
        <f>+Menu!$C$3</f>
        <v>2013</v>
      </c>
      <c r="B116" s="4" t="str">
        <f>IF(A116&lt;Menu!$C$3,"v2","v1")</f>
        <v>v1</v>
      </c>
      <c r="C116" s="67" t="s">
        <v>919</v>
      </c>
      <c r="D116" s="1">
        <f>CONCATENATE(DatosGrls!$D$12)</f>
      </c>
      <c r="E116" s="1">
        <f>Servicios1!G30</f>
        <v>0</v>
      </c>
      <c r="F116" s="1">
        <f>Servicios1!H30</f>
        <v>0</v>
      </c>
      <c r="G116" s="1">
        <f t="shared" si="1"/>
        <v>0</v>
      </c>
      <c r="H116" s="4" t="s">
        <v>263</v>
      </c>
      <c r="I116" s="4" t="s">
        <v>263</v>
      </c>
    </row>
    <row r="117" spans="1:9" ht="15.75">
      <c r="A117" s="163">
        <f>+Menu!$C$3</f>
        <v>2013</v>
      </c>
      <c r="B117" s="4" t="str">
        <f>IF(A117&lt;Menu!$C$3,"v2","v1")</f>
        <v>v1</v>
      </c>
      <c r="C117" s="67" t="s">
        <v>920</v>
      </c>
      <c r="D117" s="1">
        <f>CONCATENATE(DatosGrls!$D$12)</f>
      </c>
      <c r="E117" s="1">
        <f>Servicios1!G31</f>
        <v>0</v>
      </c>
      <c r="F117" s="1">
        <f>Servicios1!H31</f>
        <v>0</v>
      </c>
      <c r="G117" s="1">
        <f t="shared" si="1"/>
        <v>0</v>
      </c>
      <c r="H117" s="4" t="s">
        <v>263</v>
      </c>
      <c r="I117" s="4" t="s">
        <v>263</v>
      </c>
    </row>
    <row r="118" spans="1:9" ht="15.75">
      <c r="A118" s="163">
        <f>+Menu!$C$3</f>
        <v>2013</v>
      </c>
      <c r="B118" s="4" t="str">
        <f>IF(A118&lt;Menu!$C$3,"v2","v1")</f>
        <v>v1</v>
      </c>
      <c r="C118" s="67" t="s">
        <v>921</v>
      </c>
      <c r="D118" s="1">
        <f>CONCATENATE(DatosGrls!$D$12)</f>
      </c>
      <c r="E118" s="1">
        <f>Servicios1!G32</f>
        <v>0</v>
      </c>
      <c r="F118" s="1">
        <f>Servicios1!H32</f>
        <v>0</v>
      </c>
      <c r="G118" s="1">
        <f t="shared" si="1"/>
        <v>0</v>
      </c>
      <c r="H118" s="4" t="s">
        <v>263</v>
      </c>
      <c r="I118" s="4" t="s">
        <v>263</v>
      </c>
    </row>
    <row r="119" spans="1:9" ht="15.75">
      <c r="A119" s="163">
        <f>+Menu!$C$3</f>
        <v>2013</v>
      </c>
      <c r="B119" s="4" t="str">
        <f>IF(A119&lt;Menu!$C$3,"v2","v1")</f>
        <v>v1</v>
      </c>
      <c r="C119" s="67" t="s">
        <v>922</v>
      </c>
      <c r="D119" s="1">
        <f>CONCATENATE(DatosGrls!$D$12)</f>
      </c>
      <c r="E119" s="1">
        <f>Servicios1!G33</f>
        <v>0</v>
      </c>
      <c r="F119" s="1">
        <f>Servicios1!H33</f>
        <v>0</v>
      </c>
      <c r="G119" s="1">
        <f t="shared" si="1"/>
        <v>0</v>
      </c>
      <c r="H119" s="4" t="s">
        <v>263</v>
      </c>
      <c r="I119" s="4" t="s">
        <v>263</v>
      </c>
    </row>
    <row r="120" spans="1:9" ht="15.75">
      <c r="A120" s="163">
        <f>+Menu!$C$3</f>
        <v>2013</v>
      </c>
      <c r="B120" s="4" t="str">
        <f>IF(A120&lt;Menu!$C$3,"v2","v1")</f>
        <v>v1</v>
      </c>
      <c r="C120" s="67" t="s">
        <v>923</v>
      </c>
      <c r="D120" s="1">
        <f>CONCATENATE(DatosGrls!$D$12)</f>
      </c>
      <c r="E120" s="1">
        <f>Servicios1!G34</f>
        <v>0</v>
      </c>
      <c r="F120" s="1">
        <f>Servicios1!H34</f>
        <v>0</v>
      </c>
      <c r="G120" s="1">
        <f t="shared" si="1"/>
        <v>0</v>
      </c>
      <c r="H120" s="4" t="s">
        <v>263</v>
      </c>
      <c r="I120" s="4" t="s">
        <v>263</v>
      </c>
    </row>
    <row r="121" spans="1:9" ht="15.75">
      <c r="A121" s="163">
        <f>+Menu!$C$3</f>
        <v>2013</v>
      </c>
      <c r="B121" s="4" t="str">
        <f>IF(A121&lt;Menu!$C$3,"v2","v1")</f>
        <v>v1</v>
      </c>
      <c r="C121" s="67" t="s">
        <v>924</v>
      </c>
      <c r="D121" s="1">
        <f>CONCATENATE(DatosGrls!$D$12)</f>
      </c>
      <c r="E121" s="1">
        <f>Servicios1!G35</f>
        <v>0</v>
      </c>
      <c r="F121" s="1">
        <f>Servicios1!H35</f>
        <v>0</v>
      </c>
      <c r="G121" s="1">
        <f t="shared" si="1"/>
        <v>0</v>
      </c>
      <c r="H121" s="4" t="s">
        <v>263</v>
      </c>
      <c r="I121" s="4" t="s">
        <v>263</v>
      </c>
    </row>
    <row r="122" spans="1:9" ht="15.75">
      <c r="A122" s="163">
        <f>+Menu!$C$3</f>
        <v>2013</v>
      </c>
      <c r="B122" s="4" t="str">
        <f>IF(A122&lt;Menu!$C$3,"v2","v1")</f>
        <v>v1</v>
      </c>
      <c r="C122" s="67" t="s">
        <v>925</v>
      </c>
      <c r="D122" s="1">
        <f>CONCATENATE(DatosGrls!$D$12)</f>
      </c>
      <c r="E122" s="1">
        <f>Servicios1!G36</f>
        <v>0</v>
      </c>
      <c r="F122" s="1">
        <f>Servicios1!H36</f>
        <v>0</v>
      </c>
      <c r="G122" s="1">
        <f t="shared" si="1"/>
        <v>0</v>
      </c>
      <c r="H122" s="4" t="s">
        <v>263</v>
      </c>
      <c r="I122" s="4" t="s">
        <v>263</v>
      </c>
    </row>
    <row r="123" spans="1:9" ht="15.75">
      <c r="A123" s="163">
        <f>+Menu!$C$3</f>
        <v>2013</v>
      </c>
      <c r="B123" s="4" t="str">
        <f>IF(A123&lt;Menu!$C$3,"v2","v1")</f>
        <v>v1</v>
      </c>
      <c r="C123" s="67" t="s">
        <v>926</v>
      </c>
      <c r="D123" s="1">
        <f>CONCATENATE(DatosGrls!$D$12)</f>
      </c>
      <c r="E123" s="1">
        <f>Servicios1!G37</f>
        <v>0</v>
      </c>
      <c r="F123" s="1">
        <f>Servicios1!H37</f>
        <v>0</v>
      </c>
      <c r="G123" s="1">
        <f t="shared" si="1"/>
        <v>0</v>
      </c>
      <c r="H123" s="4" t="s">
        <v>263</v>
      </c>
      <c r="I123" s="4" t="s">
        <v>263</v>
      </c>
    </row>
    <row r="124" spans="1:9" ht="15.75">
      <c r="A124" s="163">
        <f>+Menu!$C$3</f>
        <v>2013</v>
      </c>
      <c r="B124" s="4" t="str">
        <f>IF(A124&lt;Menu!$C$3,"v2","v1")</f>
        <v>v1</v>
      </c>
      <c r="C124" s="67" t="s">
        <v>927</v>
      </c>
      <c r="D124" s="1">
        <f>CONCATENATE(DatosGrls!$D$12)</f>
      </c>
      <c r="E124" s="1">
        <f>Servicios1!G38</f>
        <v>0</v>
      </c>
      <c r="F124" s="1">
        <f>Servicios1!H38</f>
        <v>0</v>
      </c>
      <c r="G124" s="1">
        <f t="shared" si="1"/>
        <v>0</v>
      </c>
      <c r="H124" s="4" t="s">
        <v>263</v>
      </c>
      <c r="I124" s="4" t="s">
        <v>263</v>
      </c>
    </row>
    <row r="125" spans="1:9" ht="15.75">
      <c r="A125" s="163">
        <f>+Menu!$C$3</f>
        <v>2013</v>
      </c>
      <c r="B125" s="4" t="str">
        <f>IF(A125&lt;Menu!$C$3,"v2","v1")</f>
        <v>v1</v>
      </c>
      <c r="C125" s="67" t="s">
        <v>928</v>
      </c>
      <c r="D125" s="1">
        <f>CONCATENATE(DatosGrls!$D$12)</f>
      </c>
      <c r="E125" s="1">
        <f>Servicios1!G39</f>
        <v>0</v>
      </c>
      <c r="F125" s="1">
        <f>Servicios1!H39</f>
        <v>0</v>
      </c>
      <c r="G125" s="1">
        <f t="shared" si="1"/>
        <v>0</v>
      </c>
      <c r="H125" s="4" t="s">
        <v>263</v>
      </c>
      <c r="I125" s="4" t="s">
        <v>263</v>
      </c>
    </row>
    <row r="126" spans="1:9" ht="15.75">
      <c r="A126" s="163">
        <f>+Menu!$C$3</f>
        <v>2013</v>
      </c>
      <c r="B126" s="4" t="str">
        <f>IF(A126&lt;Menu!$C$3,"v2","v1")</f>
        <v>v1</v>
      </c>
      <c r="C126" s="67" t="s">
        <v>929</v>
      </c>
      <c r="D126" s="1">
        <f>CONCATENATE(DatosGrls!$D$12)</f>
      </c>
      <c r="E126" s="1">
        <f>Servicios1!G40</f>
        <v>0</v>
      </c>
      <c r="F126" s="1">
        <f>Servicios1!H40</f>
        <v>0</v>
      </c>
      <c r="G126" s="1">
        <f t="shared" si="1"/>
        <v>0</v>
      </c>
      <c r="H126" s="4" t="s">
        <v>263</v>
      </c>
      <c r="I126" s="4" t="s">
        <v>263</v>
      </c>
    </row>
    <row r="127" spans="1:9" ht="15.75">
      <c r="A127" s="163">
        <f>+Menu!$C$3</f>
        <v>2013</v>
      </c>
      <c r="B127" s="4" t="str">
        <f>IF(A127&lt;Menu!$C$3,"v2","v1")</f>
        <v>v1</v>
      </c>
      <c r="C127" s="67" t="s">
        <v>930</v>
      </c>
      <c r="D127" s="1">
        <f>CONCATENATE(DatosGrls!$D$12)</f>
      </c>
      <c r="E127" s="1">
        <f>Servicios1!G41</f>
        <v>0</v>
      </c>
      <c r="F127" s="1">
        <f>Servicios1!H41</f>
        <v>0</v>
      </c>
      <c r="G127" s="1">
        <f t="shared" si="1"/>
        <v>0</v>
      </c>
      <c r="H127" s="4" t="s">
        <v>263</v>
      </c>
      <c r="I127" s="4" t="s">
        <v>263</v>
      </c>
    </row>
    <row r="128" spans="1:9" ht="15.75">
      <c r="A128" s="163">
        <f>+Menu!$C$3</f>
        <v>2013</v>
      </c>
      <c r="B128" s="4" t="str">
        <f>IF(A128&lt;Menu!$C$3,"v2","v1")</f>
        <v>v1</v>
      </c>
      <c r="C128" s="67" t="s">
        <v>931</v>
      </c>
      <c r="D128" s="1">
        <f>CONCATENATE(DatosGrls!$D$12)</f>
      </c>
      <c r="E128" s="1">
        <f>Servicios1!G42</f>
        <v>0</v>
      </c>
      <c r="F128" s="1">
        <f>Servicios1!H42</f>
        <v>0</v>
      </c>
      <c r="G128" s="1">
        <f t="shared" si="1"/>
        <v>0</v>
      </c>
      <c r="H128" s="4" t="s">
        <v>263</v>
      </c>
      <c r="I128" s="4" t="s">
        <v>263</v>
      </c>
    </row>
    <row r="129" spans="1:9" ht="15.75">
      <c r="A129" s="163">
        <f>+Menu!$C$3</f>
        <v>2013</v>
      </c>
      <c r="B129" s="4" t="str">
        <f>IF(A129&lt;Menu!$C$3,"v2","v1")</f>
        <v>v1</v>
      </c>
      <c r="C129" s="67" t="s">
        <v>932</v>
      </c>
      <c r="D129" s="1">
        <f>CONCATENATE(DatosGrls!$D$12)</f>
      </c>
      <c r="E129" s="1">
        <f>Servicios1!G43</f>
        <v>0</v>
      </c>
      <c r="F129" s="1">
        <f>Servicios1!H43</f>
        <v>0</v>
      </c>
      <c r="G129" s="1">
        <f t="shared" si="1"/>
        <v>0</v>
      </c>
      <c r="H129" s="4" t="s">
        <v>263</v>
      </c>
      <c r="I129" s="4" t="s">
        <v>263</v>
      </c>
    </row>
    <row r="130" spans="1:9" ht="15.75">
      <c r="A130" s="163">
        <f>+Menu!$C$3</f>
        <v>2013</v>
      </c>
      <c r="B130" s="4" t="str">
        <f>IF(A130&lt;Menu!$C$3,"v2","v1")</f>
        <v>v1</v>
      </c>
      <c r="C130" s="67" t="s">
        <v>933</v>
      </c>
      <c r="D130" s="1">
        <f>CONCATENATE(DatosGrls!$D$12)</f>
      </c>
      <c r="E130" s="1">
        <f>Servicios1!G44</f>
        <v>0</v>
      </c>
      <c r="F130" s="1">
        <f>Servicios1!H44</f>
        <v>0</v>
      </c>
      <c r="G130" s="1">
        <f t="shared" si="1"/>
        <v>0</v>
      </c>
      <c r="H130" s="4" t="s">
        <v>263</v>
      </c>
      <c r="I130" s="4" t="s">
        <v>263</v>
      </c>
    </row>
    <row r="131" spans="1:9" ht="15.75">
      <c r="A131" s="163">
        <f>+Menu!$C$3</f>
        <v>2013</v>
      </c>
      <c r="B131" s="4" t="str">
        <f>IF(A131&lt;Menu!$C$3,"v2","v1")</f>
        <v>v1</v>
      </c>
      <c r="C131" s="67" t="s">
        <v>982</v>
      </c>
      <c r="D131" s="1">
        <f>CONCATENATE(DatosGrls!$D$12)</f>
      </c>
      <c r="E131" s="1">
        <f>Servicios1!G45</f>
        <v>0</v>
      </c>
      <c r="F131" s="1">
        <f>Servicios1!H45</f>
        <v>0</v>
      </c>
      <c r="G131" s="1">
        <f t="shared" si="1"/>
        <v>0</v>
      </c>
      <c r="H131" s="4" t="s">
        <v>263</v>
      </c>
      <c r="I131" s="4" t="s">
        <v>263</v>
      </c>
    </row>
    <row r="132" spans="1:9" ht="15.75">
      <c r="A132" s="163">
        <f>+Menu!$C$3</f>
        <v>2013</v>
      </c>
      <c r="B132" s="4" t="str">
        <f>IF(A132&lt;Menu!$C$3,"v2","v1")</f>
        <v>v1</v>
      </c>
      <c r="C132" s="67" t="s">
        <v>983</v>
      </c>
      <c r="D132" s="1">
        <f>CONCATENATE(DatosGrls!$D$12)</f>
      </c>
      <c r="E132" s="1">
        <f>Servicios1!G46</f>
        <v>0</v>
      </c>
      <c r="F132" s="1">
        <f>Servicios1!H46</f>
        <v>0</v>
      </c>
      <c r="G132" s="1">
        <f t="shared" si="1"/>
        <v>0</v>
      </c>
      <c r="H132" s="4" t="s">
        <v>263</v>
      </c>
      <c r="I132" s="4" t="s">
        <v>263</v>
      </c>
    </row>
    <row r="133" spans="1:9" ht="15.75">
      <c r="A133" s="163">
        <f>+Menu!$C$3</f>
        <v>2013</v>
      </c>
      <c r="B133" s="4" t="str">
        <f>IF(A133&lt;Menu!$C$3,"v2","v1")</f>
        <v>v1</v>
      </c>
      <c r="C133" s="67" t="s">
        <v>934</v>
      </c>
      <c r="D133" s="1">
        <f>CONCATENATE(DatosGrls!$D$12)</f>
      </c>
      <c r="E133" s="1">
        <f>Servicios1!G47</f>
        <v>0</v>
      </c>
      <c r="F133" s="1">
        <f>Servicios1!H47</f>
        <v>0</v>
      </c>
      <c r="G133" s="1">
        <f t="shared" si="1"/>
        <v>0</v>
      </c>
      <c r="H133" s="4" t="s">
        <v>263</v>
      </c>
      <c r="I133" s="4" t="s">
        <v>263</v>
      </c>
    </row>
    <row r="134" spans="1:9" ht="15.75">
      <c r="A134" s="163">
        <f>+Menu!$C$3</f>
        <v>2013</v>
      </c>
      <c r="B134" s="4" t="str">
        <f>IF(A134&lt;Menu!$C$3,"v2","v1")</f>
        <v>v1</v>
      </c>
      <c r="C134" s="67" t="s">
        <v>984</v>
      </c>
      <c r="D134" s="1">
        <f>CONCATENATE(DatosGrls!$D$12)</f>
      </c>
      <c r="E134" s="1">
        <f>Servicios1!G48</f>
        <v>0</v>
      </c>
      <c r="F134" s="1">
        <f>Servicios1!H48</f>
        <v>0</v>
      </c>
      <c r="G134" s="1">
        <f t="shared" si="1"/>
        <v>0</v>
      </c>
      <c r="H134" s="4" t="s">
        <v>263</v>
      </c>
      <c r="I134" s="4" t="s">
        <v>263</v>
      </c>
    </row>
    <row r="135" spans="1:9" ht="15.75">
      <c r="A135" s="163">
        <f>+Menu!$C$3</f>
        <v>2013</v>
      </c>
      <c r="B135" s="4" t="str">
        <f>IF(A135&lt;Menu!$C$3,"v2","v1")</f>
        <v>v1</v>
      </c>
      <c r="C135" s="67" t="s">
        <v>985</v>
      </c>
      <c r="D135" s="1">
        <f>CONCATENATE(DatosGrls!$D$12)</f>
      </c>
      <c r="E135" s="1">
        <f>Servicios1!G49</f>
        <v>0</v>
      </c>
      <c r="F135" s="1">
        <f>Servicios1!H49</f>
        <v>0</v>
      </c>
      <c r="G135" s="1">
        <f t="shared" si="1"/>
        <v>0</v>
      </c>
      <c r="H135" s="4" t="s">
        <v>263</v>
      </c>
      <c r="I135" s="4" t="s">
        <v>263</v>
      </c>
    </row>
    <row r="136" spans="1:9" ht="15.75">
      <c r="A136" s="163">
        <f>+Menu!$C$3</f>
        <v>2013</v>
      </c>
      <c r="B136" s="4" t="str">
        <f>IF(A136&lt;Menu!$C$3,"v2","v1")</f>
        <v>v1</v>
      </c>
      <c r="C136" s="67" t="s">
        <v>935</v>
      </c>
      <c r="D136" s="1">
        <f>CONCATENATE(DatosGrls!$D$12)</f>
      </c>
      <c r="E136" s="1">
        <f>Servicios1!G50</f>
        <v>0</v>
      </c>
      <c r="F136" s="1">
        <f>Servicios1!H50</f>
        <v>0</v>
      </c>
      <c r="G136" s="1">
        <f t="shared" si="1"/>
        <v>0</v>
      </c>
      <c r="H136" s="4" t="s">
        <v>263</v>
      </c>
      <c r="I136" s="4" t="s">
        <v>263</v>
      </c>
    </row>
    <row r="137" spans="1:9" ht="15.75">
      <c r="A137" s="163">
        <f>+Menu!$C$3</f>
        <v>2013</v>
      </c>
      <c r="B137" s="4" t="str">
        <f>IF(A137&lt;Menu!$C$3,"v2","v1")</f>
        <v>v1</v>
      </c>
      <c r="C137" s="67" t="s">
        <v>986</v>
      </c>
      <c r="D137" s="1">
        <f>CONCATENATE(DatosGrls!$D$12)</f>
      </c>
      <c r="E137" s="1">
        <f>Servicios1!G51</f>
        <v>0</v>
      </c>
      <c r="F137" s="1">
        <f>Servicios1!H51</f>
        <v>0</v>
      </c>
      <c r="G137" s="1">
        <f t="shared" si="1"/>
        <v>0</v>
      </c>
      <c r="H137" s="4" t="s">
        <v>263</v>
      </c>
      <c r="I137" s="4" t="s">
        <v>263</v>
      </c>
    </row>
    <row r="138" spans="1:9" ht="15.75">
      <c r="A138" s="163">
        <f>+Menu!$C$3</f>
        <v>2013</v>
      </c>
      <c r="B138" s="4" t="str">
        <f>IF(A138&lt;Menu!$C$3,"v2","v1")</f>
        <v>v1</v>
      </c>
      <c r="C138" s="67" t="s">
        <v>987</v>
      </c>
      <c r="D138" s="1">
        <f>CONCATENATE(DatosGrls!$D$12)</f>
      </c>
      <c r="E138" s="1">
        <f>Servicios1!G52</f>
        <v>0</v>
      </c>
      <c r="F138" s="1">
        <f>Servicios1!H52</f>
        <v>0</v>
      </c>
      <c r="G138" s="1">
        <f t="shared" si="1"/>
        <v>0</v>
      </c>
      <c r="H138" s="4" t="s">
        <v>263</v>
      </c>
      <c r="I138" s="4" t="s">
        <v>263</v>
      </c>
    </row>
    <row r="139" spans="1:9" ht="15.75">
      <c r="A139" s="163">
        <f>+Menu!$C$3</f>
        <v>2013</v>
      </c>
      <c r="B139" s="4" t="str">
        <f>IF(A139&lt;Menu!$C$3,"v2","v1")</f>
        <v>v1</v>
      </c>
      <c r="C139" s="67" t="s">
        <v>936</v>
      </c>
      <c r="D139" s="1">
        <f>CONCATENATE(DatosGrls!$D$12)</f>
      </c>
      <c r="E139" s="1">
        <f>Servicios1!G53</f>
        <v>0</v>
      </c>
      <c r="F139" s="1">
        <f>Servicios1!H53</f>
        <v>0</v>
      </c>
      <c r="G139" s="1">
        <f t="shared" si="1"/>
        <v>0</v>
      </c>
      <c r="H139" s="4" t="s">
        <v>263</v>
      </c>
      <c r="I139" s="4" t="s">
        <v>263</v>
      </c>
    </row>
    <row r="140" spans="1:9" ht="15.75">
      <c r="A140" s="163">
        <f>+Menu!$C$3</f>
        <v>2013</v>
      </c>
      <c r="B140" s="4" t="str">
        <f>IF(A140&lt;Menu!$C$3,"v2","v1")</f>
        <v>v1</v>
      </c>
      <c r="C140" s="67" t="s">
        <v>988</v>
      </c>
      <c r="D140" s="1">
        <f>CONCATENATE(DatosGrls!$D$12)</f>
      </c>
      <c r="E140" s="1">
        <f>Servicios1!G54</f>
        <v>0</v>
      </c>
      <c r="F140" s="1">
        <f>Servicios1!H54</f>
        <v>0</v>
      </c>
      <c r="G140" s="1">
        <f t="shared" si="1"/>
        <v>0</v>
      </c>
      <c r="H140" s="4" t="s">
        <v>263</v>
      </c>
      <c r="I140" s="4" t="s">
        <v>263</v>
      </c>
    </row>
    <row r="141" spans="1:9" ht="15.75">
      <c r="A141" s="163">
        <f>+Menu!$C$3</f>
        <v>2013</v>
      </c>
      <c r="B141" s="4" t="str">
        <f>IF(A141&lt;Menu!$C$3,"v2","v1")</f>
        <v>v1</v>
      </c>
      <c r="C141" s="67" t="s">
        <v>989</v>
      </c>
      <c r="D141" s="1">
        <f>CONCATENATE(DatosGrls!$D$12)</f>
      </c>
      <c r="E141" s="1">
        <f>Servicios1!G55</f>
        <v>0</v>
      </c>
      <c r="F141" s="1">
        <f>Servicios1!H55</f>
        <v>0</v>
      </c>
      <c r="G141" s="1">
        <f t="shared" si="1"/>
        <v>0</v>
      </c>
      <c r="H141" s="4" t="s">
        <v>263</v>
      </c>
      <c r="I141" s="4" t="s">
        <v>263</v>
      </c>
    </row>
    <row r="142" spans="1:9" ht="15.75">
      <c r="A142" s="163">
        <f>+Menu!$C$3</f>
        <v>2013</v>
      </c>
      <c r="B142" s="4" t="str">
        <f>IF(A142&lt;Menu!$C$3,"v2","v1")</f>
        <v>v1</v>
      </c>
      <c r="C142" s="67" t="s">
        <v>937</v>
      </c>
      <c r="D142" s="1">
        <f>CONCATENATE(DatosGrls!$D$12)</f>
      </c>
      <c r="E142" s="1">
        <f>Servicios1!G56</f>
        <v>0</v>
      </c>
      <c r="F142" s="1">
        <f>Servicios1!H56</f>
        <v>0</v>
      </c>
      <c r="G142" s="1">
        <f t="shared" si="1"/>
        <v>0</v>
      </c>
      <c r="H142" s="4" t="s">
        <v>263</v>
      </c>
      <c r="I142" s="4" t="s">
        <v>263</v>
      </c>
    </row>
    <row r="143" spans="1:9" ht="15.75">
      <c r="A143" s="163">
        <f>+Menu!$C$3</f>
        <v>2013</v>
      </c>
      <c r="B143" s="4" t="str">
        <f>IF(A143&lt;Menu!$C$3,"v2","v1")</f>
        <v>v1</v>
      </c>
      <c r="C143" s="67" t="s">
        <v>990</v>
      </c>
      <c r="D143" s="1">
        <f>CONCATENATE(DatosGrls!$D$12)</f>
      </c>
      <c r="E143" s="1">
        <f>Servicios1!G57</f>
        <v>0</v>
      </c>
      <c r="F143" s="1">
        <f>Servicios1!H57</f>
        <v>0</v>
      </c>
      <c r="G143" s="1">
        <f t="shared" si="1"/>
        <v>0</v>
      </c>
      <c r="H143" s="4" t="s">
        <v>263</v>
      </c>
      <c r="I143" s="4" t="s">
        <v>263</v>
      </c>
    </row>
    <row r="144" spans="1:9" ht="15.75">
      <c r="A144" s="163">
        <f>+Menu!$C$3</f>
        <v>2013</v>
      </c>
      <c r="B144" s="4" t="str">
        <f>IF(A144&lt;Menu!$C$3,"v2","v1")</f>
        <v>v1</v>
      </c>
      <c r="C144" s="67" t="s">
        <v>991</v>
      </c>
      <c r="D144" s="1">
        <f>CONCATENATE(DatosGrls!$D$12)</f>
      </c>
      <c r="E144" s="1">
        <f>Servicios1!G58</f>
        <v>0</v>
      </c>
      <c r="F144" s="1">
        <f>Servicios1!H58</f>
        <v>0</v>
      </c>
      <c r="G144" s="1">
        <f t="shared" si="1"/>
        <v>0</v>
      </c>
      <c r="H144" s="4" t="s">
        <v>263</v>
      </c>
      <c r="I144" s="4" t="s">
        <v>263</v>
      </c>
    </row>
    <row r="145" spans="1:9" ht="15.75">
      <c r="A145" s="163">
        <f>+Menu!$C$3</f>
        <v>2013</v>
      </c>
      <c r="B145" s="4" t="str">
        <f>IF(A145&lt;Menu!$C$3,"v2","v1")</f>
        <v>v1</v>
      </c>
      <c r="C145" s="67" t="s">
        <v>938</v>
      </c>
      <c r="D145" s="1">
        <f>CONCATENATE(DatosGrls!$D$12)</f>
      </c>
      <c r="E145" s="1">
        <f>Servicios2!G7</f>
        <v>0</v>
      </c>
      <c r="F145" s="1">
        <f>Servicios2!H7</f>
        <v>0</v>
      </c>
      <c r="G145" s="1">
        <f aca="true" t="shared" si="2" ref="G145:G180">E145+F145</f>
        <v>0</v>
      </c>
      <c r="H145" s="4" t="s">
        <v>263</v>
      </c>
      <c r="I145" s="4" t="s">
        <v>263</v>
      </c>
    </row>
    <row r="146" spans="1:9" ht="15.75">
      <c r="A146" s="163">
        <f>+Menu!$C$3</f>
        <v>2013</v>
      </c>
      <c r="B146" s="4" t="str">
        <f>IF(A146&lt;Menu!$C$3,"v2","v1")</f>
        <v>v1</v>
      </c>
      <c r="C146" s="67" t="s">
        <v>939</v>
      </c>
      <c r="D146" s="1">
        <f>CONCATENATE(DatosGrls!$D$12)</f>
      </c>
      <c r="E146" s="1">
        <f>Servicios2!G8</f>
        <v>0</v>
      </c>
      <c r="F146" s="1">
        <f>Servicios2!H8</f>
        <v>0</v>
      </c>
      <c r="G146" s="1">
        <f t="shared" si="2"/>
        <v>0</v>
      </c>
      <c r="H146" s="4" t="s">
        <v>263</v>
      </c>
      <c r="I146" s="4" t="s">
        <v>263</v>
      </c>
    </row>
    <row r="147" spans="1:9" ht="15.75">
      <c r="A147" s="163">
        <f>+Menu!$C$3</f>
        <v>2013</v>
      </c>
      <c r="B147" s="4" t="str">
        <f>IF(A147&lt;Menu!$C$3,"v2","v1")</f>
        <v>v1</v>
      </c>
      <c r="C147" s="67" t="s">
        <v>940</v>
      </c>
      <c r="D147" s="1">
        <f>CONCATENATE(DatosGrls!$D$12)</f>
      </c>
      <c r="E147" s="1">
        <f>Servicios2!G9</f>
        <v>0</v>
      </c>
      <c r="F147" s="1">
        <f>Servicios2!H9</f>
        <v>0</v>
      </c>
      <c r="G147" s="1">
        <f t="shared" si="2"/>
        <v>0</v>
      </c>
      <c r="H147" s="4" t="s">
        <v>263</v>
      </c>
      <c r="I147" s="4" t="s">
        <v>263</v>
      </c>
    </row>
    <row r="148" spans="1:9" ht="15.75">
      <c r="A148" s="163">
        <f>+Menu!$C$3</f>
        <v>2013</v>
      </c>
      <c r="B148" s="4" t="str">
        <f>IF(A148&lt;Menu!$C$3,"v2","v1")</f>
        <v>v1</v>
      </c>
      <c r="C148" s="67" t="s">
        <v>941</v>
      </c>
      <c r="D148" s="1">
        <f>CONCATENATE(DatosGrls!$D$12)</f>
      </c>
      <c r="E148" s="1">
        <f>Servicios2!G10</f>
        <v>0</v>
      </c>
      <c r="F148" s="1">
        <f>Servicios2!H10</f>
        <v>0</v>
      </c>
      <c r="G148" s="1">
        <f t="shared" si="2"/>
        <v>0</v>
      </c>
      <c r="H148" s="4" t="s">
        <v>263</v>
      </c>
      <c r="I148" s="4" t="s">
        <v>263</v>
      </c>
    </row>
    <row r="149" spans="1:9" ht="15.75">
      <c r="A149" s="163">
        <f>+Menu!$C$3</f>
        <v>2013</v>
      </c>
      <c r="B149" s="4" t="str">
        <f>IF(A149&lt;Menu!$C$3,"v2","v1")</f>
        <v>v1</v>
      </c>
      <c r="C149" s="67" t="s">
        <v>942</v>
      </c>
      <c r="D149" s="1">
        <f>CONCATENATE(DatosGrls!$D$12)</f>
      </c>
      <c r="E149" s="1">
        <f>Servicios2!G11</f>
        <v>0</v>
      </c>
      <c r="F149" s="1">
        <f>Servicios2!H11</f>
        <v>0</v>
      </c>
      <c r="G149" s="1">
        <f t="shared" si="2"/>
        <v>0</v>
      </c>
      <c r="H149" s="4" t="s">
        <v>263</v>
      </c>
      <c r="I149" s="4" t="s">
        <v>263</v>
      </c>
    </row>
    <row r="150" spans="1:9" ht="15.75">
      <c r="A150" s="163">
        <f>+Menu!$C$3</f>
        <v>2013</v>
      </c>
      <c r="B150" s="4" t="str">
        <f>IF(A150&lt;Menu!$C$3,"v2","v1")</f>
        <v>v1</v>
      </c>
      <c r="C150" s="67" t="s">
        <v>943</v>
      </c>
      <c r="D150" s="1">
        <f>CONCATENATE(DatosGrls!$D$12)</f>
      </c>
      <c r="E150" s="1">
        <f>Servicios2!G12</f>
        <v>0</v>
      </c>
      <c r="F150" s="1">
        <f>Servicios2!H12</f>
        <v>0</v>
      </c>
      <c r="G150" s="1">
        <f t="shared" si="2"/>
        <v>0</v>
      </c>
      <c r="H150" s="4" t="s">
        <v>263</v>
      </c>
      <c r="I150" s="4" t="s">
        <v>263</v>
      </c>
    </row>
    <row r="151" spans="1:9" ht="15.75">
      <c r="A151" s="163">
        <f>+Menu!$C$3</f>
        <v>2013</v>
      </c>
      <c r="B151" s="4" t="str">
        <f>IF(A151&lt;Menu!$C$3,"v2","v1")</f>
        <v>v1</v>
      </c>
      <c r="C151" s="67" t="s">
        <v>944</v>
      </c>
      <c r="D151" s="1">
        <f>CONCATENATE(DatosGrls!$D$12)</f>
      </c>
      <c r="E151" s="1">
        <f>Servicios2!G13</f>
        <v>0</v>
      </c>
      <c r="F151" s="1">
        <f>Servicios2!H13</f>
        <v>0</v>
      </c>
      <c r="G151" s="1">
        <f t="shared" si="2"/>
        <v>0</v>
      </c>
      <c r="H151" s="4" t="s">
        <v>263</v>
      </c>
      <c r="I151" s="4" t="s">
        <v>263</v>
      </c>
    </row>
    <row r="152" spans="1:9" ht="15.75">
      <c r="A152" s="163">
        <f>+Menu!$C$3</f>
        <v>2013</v>
      </c>
      <c r="B152" s="4" t="str">
        <f>IF(A152&lt;Menu!$C$3,"v2","v1")</f>
        <v>v1</v>
      </c>
      <c r="C152" s="67" t="s">
        <v>945</v>
      </c>
      <c r="D152" s="1">
        <f>CONCATENATE(DatosGrls!$D$12)</f>
      </c>
      <c r="E152" s="1">
        <f>Servicios2!G14</f>
        <v>0</v>
      </c>
      <c r="F152" s="1">
        <f>Servicios2!H14</f>
        <v>0</v>
      </c>
      <c r="G152" s="1">
        <f t="shared" si="2"/>
        <v>0</v>
      </c>
      <c r="H152" s="4" t="s">
        <v>263</v>
      </c>
      <c r="I152" s="4" t="s">
        <v>263</v>
      </c>
    </row>
    <row r="153" spans="1:9" ht="15.75">
      <c r="A153" s="163">
        <f>+Menu!$C$3</f>
        <v>2013</v>
      </c>
      <c r="B153" s="4" t="str">
        <f>IF(A153&lt;Menu!$C$3,"v2","v1")</f>
        <v>v1</v>
      </c>
      <c r="C153" s="67" t="s">
        <v>946</v>
      </c>
      <c r="D153" s="1">
        <f>CONCATENATE(DatosGrls!$D$12)</f>
      </c>
      <c r="E153" s="1">
        <f>Servicios2!G15</f>
        <v>0</v>
      </c>
      <c r="F153" s="1">
        <f>Servicios2!H15</f>
        <v>0</v>
      </c>
      <c r="G153" s="1">
        <f t="shared" si="2"/>
        <v>0</v>
      </c>
      <c r="H153" s="4" t="s">
        <v>263</v>
      </c>
      <c r="I153" s="4" t="s">
        <v>263</v>
      </c>
    </row>
    <row r="154" spans="1:9" ht="15.75">
      <c r="A154" s="163">
        <f>+Menu!$C$3</f>
        <v>2013</v>
      </c>
      <c r="B154" s="4" t="str">
        <f>IF(A154&lt;Menu!$C$3,"v2","v1")</f>
        <v>v1</v>
      </c>
      <c r="C154" s="67" t="s">
        <v>947</v>
      </c>
      <c r="D154" s="1">
        <f>CONCATENATE(DatosGrls!$D$12)</f>
      </c>
      <c r="E154" s="1">
        <f>Servicios2!G16</f>
        <v>0</v>
      </c>
      <c r="F154" s="1">
        <f>Servicios2!H16</f>
        <v>0</v>
      </c>
      <c r="G154" s="1">
        <f t="shared" si="2"/>
        <v>0</v>
      </c>
      <c r="H154" s="4" t="s">
        <v>263</v>
      </c>
      <c r="I154" s="4" t="s">
        <v>263</v>
      </c>
    </row>
    <row r="155" spans="1:9" ht="15.75">
      <c r="A155" s="163">
        <f>+Menu!$C$3</f>
        <v>2013</v>
      </c>
      <c r="B155" s="4" t="str">
        <f>IF(A155&lt;Menu!$C$3,"v2","v1")</f>
        <v>v1</v>
      </c>
      <c r="C155" s="67" t="s">
        <v>948</v>
      </c>
      <c r="D155" s="1">
        <f>CONCATENATE(DatosGrls!$D$12)</f>
      </c>
      <c r="E155" s="1">
        <f>Servicios2!G17</f>
        <v>0</v>
      </c>
      <c r="F155" s="1">
        <f>Servicios2!H17</f>
        <v>0</v>
      </c>
      <c r="G155" s="1">
        <f t="shared" si="2"/>
        <v>0</v>
      </c>
      <c r="H155" s="4" t="s">
        <v>263</v>
      </c>
      <c r="I155" s="4" t="s">
        <v>263</v>
      </c>
    </row>
    <row r="156" spans="1:9" ht="15.75">
      <c r="A156" s="163">
        <f>+Menu!$C$3</f>
        <v>2013</v>
      </c>
      <c r="B156" s="4" t="str">
        <f>IF(A156&lt;Menu!$C$3,"v2","v1")</f>
        <v>v1</v>
      </c>
      <c r="C156" s="67" t="s">
        <v>949</v>
      </c>
      <c r="D156" s="1">
        <f>CONCATENATE(DatosGrls!$D$12)</f>
      </c>
      <c r="E156" s="1">
        <f>Servicios2!G18</f>
        <v>0</v>
      </c>
      <c r="F156" s="1">
        <f>Servicios2!H18</f>
        <v>0</v>
      </c>
      <c r="G156" s="1">
        <f t="shared" si="2"/>
        <v>0</v>
      </c>
      <c r="H156" s="4" t="s">
        <v>263</v>
      </c>
      <c r="I156" s="4" t="s">
        <v>263</v>
      </c>
    </row>
    <row r="157" spans="1:9" ht="15.75">
      <c r="A157" s="163">
        <f>+Menu!$C$3</f>
        <v>2013</v>
      </c>
      <c r="B157" s="4" t="str">
        <f>IF(A157&lt;Menu!$C$3,"v2","v1")</f>
        <v>v1</v>
      </c>
      <c r="C157" s="67" t="s">
        <v>950</v>
      </c>
      <c r="D157" s="1">
        <f>CONCATENATE(DatosGrls!$D$12)</f>
      </c>
      <c r="E157" s="1">
        <f>Servicios2!G19</f>
        <v>0</v>
      </c>
      <c r="F157" s="1">
        <f>Servicios2!H19</f>
        <v>0</v>
      </c>
      <c r="G157" s="1">
        <f t="shared" si="2"/>
        <v>0</v>
      </c>
      <c r="H157" s="4" t="s">
        <v>263</v>
      </c>
      <c r="I157" s="4" t="s">
        <v>263</v>
      </c>
    </row>
    <row r="158" spans="1:9" ht="15.75">
      <c r="A158" s="163">
        <f>+Menu!$C$3</f>
        <v>2013</v>
      </c>
      <c r="B158" s="4" t="str">
        <f>IF(A158&lt;Menu!$C$3,"v2","v1")</f>
        <v>v1</v>
      </c>
      <c r="C158" s="67" t="s">
        <v>951</v>
      </c>
      <c r="D158" s="1">
        <f>CONCATENATE(DatosGrls!$D$12)</f>
      </c>
      <c r="E158" s="1">
        <f>Servicios2!G20</f>
        <v>0</v>
      </c>
      <c r="F158" s="1">
        <f>Servicios2!H20</f>
        <v>0</v>
      </c>
      <c r="G158" s="1">
        <f t="shared" si="2"/>
        <v>0</v>
      </c>
      <c r="H158" s="4" t="s">
        <v>263</v>
      </c>
      <c r="I158" s="4" t="s">
        <v>263</v>
      </c>
    </row>
    <row r="159" spans="1:9" ht="15.75">
      <c r="A159" s="163">
        <f>+Menu!$C$3</f>
        <v>2013</v>
      </c>
      <c r="B159" s="4" t="str">
        <f>IF(A159&lt;Menu!$C$3,"v2","v1")</f>
        <v>v1</v>
      </c>
      <c r="C159" s="67" t="s">
        <v>952</v>
      </c>
      <c r="D159" s="1">
        <f>CONCATENATE(DatosGrls!$D$12)</f>
      </c>
      <c r="E159" s="1">
        <f>Servicios2!G21</f>
        <v>0</v>
      </c>
      <c r="F159" s="1">
        <f>Servicios2!H21</f>
        <v>0</v>
      </c>
      <c r="G159" s="1">
        <f t="shared" si="2"/>
        <v>0</v>
      </c>
      <c r="H159" s="4" t="s">
        <v>263</v>
      </c>
      <c r="I159" s="4" t="s">
        <v>263</v>
      </c>
    </row>
    <row r="160" spans="1:9" ht="15.75">
      <c r="A160" s="163">
        <f>+Menu!$C$3</f>
        <v>2013</v>
      </c>
      <c r="B160" s="4" t="str">
        <f>IF(A160&lt;Menu!$C$3,"v2","v1")</f>
        <v>v1</v>
      </c>
      <c r="C160" s="67" t="s">
        <v>953</v>
      </c>
      <c r="D160" s="1">
        <f>CONCATENATE(DatosGrls!$D$12)</f>
      </c>
      <c r="E160" s="1">
        <f>Servicios2!G22</f>
        <v>0</v>
      </c>
      <c r="F160" s="1">
        <f>Servicios2!H22</f>
        <v>0</v>
      </c>
      <c r="G160" s="1">
        <f t="shared" si="2"/>
        <v>0</v>
      </c>
      <c r="H160" s="4" t="s">
        <v>263</v>
      </c>
      <c r="I160" s="4" t="s">
        <v>263</v>
      </c>
    </row>
    <row r="161" spans="1:9" ht="15.75">
      <c r="A161" s="163">
        <f>+Menu!$C$3</f>
        <v>2013</v>
      </c>
      <c r="B161" s="4" t="str">
        <f>IF(A161&lt;Menu!$C$3,"v2","v1")</f>
        <v>v1</v>
      </c>
      <c r="C161" s="67" t="s">
        <v>954</v>
      </c>
      <c r="D161" s="1">
        <f>CONCATENATE(DatosGrls!$D$12)</f>
      </c>
      <c r="E161" s="1">
        <f>Servicios2!G23</f>
        <v>0</v>
      </c>
      <c r="F161" s="1">
        <f>Servicios2!H23</f>
        <v>0</v>
      </c>
      <c r="G161" s="1">
        <f t="shared" si="2"/>
        <v>0</v>
      </c>
      <c r="H161" s="4" t="s">
        <v>263</v>
      </c>
      <c r="I161" s="4" t="s">
        <v>263</v>
      </c>
    </row>
    <row r="162" spans="1:9" ht="15.75">
      <c r="A162" s="163">
        <f>+Menu!$C$3</f>
        <v>2013</v>
      </c>
      <c r="B162" s="4" t="str">
        <f>IF(A162&lt;Menu!$C$3,"v2","v1")</f>
        <v>v1</v>
      </c>
      <c r="C162" s="67" t="s">
        <v>955</v>
      </c>
      <c r="D162" s="1">
        <f>CONCATENATE(DatosGrls!$D$12)</f>
      </c>
      <c r="E162" s="1">
        <f>Servicios2!G24</f>
        <v>0</v>
      </c>
      <c r="F162" s="1">
        <f>Servicios2!H24</f>
        <v>0</v>
      </c>
      <c r="G162" s="1">
        <f t="shared" si="2"/>
        <v>0</v>
      </c>
      <c r="H162" s="4" t="s">
        <v>263</v>
      </c>
      <c r="I162" s="4" t="s">
        <v>263</v>
      </c>
    </row>
    <row r="163" spans="1:9" ht="15.75">
      <c r="A163" s="163">
        <f>+Menu!$C$3</f>
        <v>2013</v>
      </c>
      <c r="B163" s="4" t="str">
        <f>IF(A163&lt;Menu!$C$3,"v2","v1")</f>
        <v>v1</v>
      </c>
      <c r="C163" s="67" t="s">
        <v>956</v>
      </c>
      <c r="D163" s="1">
        <f>CONCATENATE(DatosGrls!$D$12)</f>
      </c>
      <c r="E163" s="1">
        <f>Servicios2!G25</f>
        <v>0</v>
      </c>
      <c r="F163" s="1">
        <f>Servicios2!H25</f>
        <v>0</v>
      </c>
      <c r="G163" s="1">
        <f t="shared" si="2"/>
        <v>0</v>
      </c>
      <c r="H163" s="4" t="s">
        <v>263</v>
      </c>
      <c r="I163" s="4" t="s">
        <v>263</v>
      </c>
    </row>
    <row r="164" spans="1:9" ht="15.75">
      <c r="A164" s="163">
        <f>+Menu!$C$3</f>
        <v>2013</v>
      </c>
      <c r="B164" s="4" t="str">
        <f>IF(A164&lt;Menu!$C$3,"v2","v1")</f>
        <v>v1</v>
      </c>
      <c r="C164" s="67" t="s">
        <v>957</v>
      </c>
      <c r="D164" s="1">
        <f>CONCATENATE(DatosGrls!$D$12)</f>
      </c>
      <c r="E164" s="1">
        <f>Servicios2!G26</f>
        <v>0</v>
      </c>
      <c r="F164" s="1">
        <f>Servicios2!H26</f>
        <v>0</v>
      </c>
      <c r="G164" s="1">
        <f t="shared" si="2"/>
        <v>0</v>
      </c>
      <c r="H164" s="4" t="s">
        <v>263</v>
      </c>
      <c r="I164" s="4" t="s">
        <v>263</v>
      </c>
    </row>
    <row r="165" spans="1:9" ht="15.75">
      <c r="A165" s="163">
        <f>+Menu!$C$3</f>
        <v>2013</v>
      </c>
      <c r="B165" s="4" t="str">
        <f>IF(A165&lt;Menu!$C$3,"v2","v1")</f>
        <v>v1</v>
      </c>
      <c r="C165" s="67" t="s">
        <v>958</v>
      </c>
      <c r="D165" s="1">
        <f>CONCATENATE(DatosGrls!$D$12)</f>
      </c>
      <c r="E165" s="1">
        <f>Servicios2!G27</f>
        <v>0</v>
      </c>
      <c r="F165" s="1">
        <f>Servicios2!H27</f>
        <v>0</v>
      </c>
      <c r="G165" s="1">
        <f t="shared" si="2"/>
        <v>0</v>
      </c>
      <c r="H165" s="4" t="s">
        <v>263</v>
      </c>
      <c r="I165" s="4" t="s">
        <v>263</v>
      </c>
    </row>
    <row r="166" spans="1:9" ht="15.75">
      <c r="A166" s="163">
        <f>+Menu!$C$3</f>
        <v>2013</v>
      </c>
      <c r="B166" s="4" t="str">
        <f>IF(A166&lt;Menu!$C$3,"v2","v1")</f>
        <v>v1</v>
      </c>
      <c r="C166" s="67" t="s">
        <v>959</v>
      </c>
      <c r="D166" s="1">
        <f>CONCATENATE(DatosGrls!$D$12)</f>
      </c>
      <c r="E166" s="1">
        <f>Servicios2!G28</f>
        <v>0</v>
      </c>
      <c r="F166" s="1">
        <f>Servicios2!H28</f>
        <v>0</v>
      </c>
      <c r="G166" s="1">
        <f t="shared" si="2"/>
        <v>0</v>
      </c>
      <c r="H166" s="4" t="s">
        <v>263</v>
      </c>
      <c r="I166" s="4" t="s">
        <v>263</v>
      </c>
    </row>
    <row r="167" spans="1:9" ht="15.75">
      <c r="A167" s="163">
        <f>+Menu!$C$3</f>
        <v>2013</v>
      </c>
      <c r="B167" s="4" t="str">
        <f>IF(A167&lt;Menu!$C$3,"v2","v1")</f>
        <v>v1</v>
      </c>
      <c r="C167" s="67" t="s">
        <v>960</v>
      </c>
      <c r="D167" s="1">
        <f>CONCATENATE(DatosGrls!$D$12)</f>
      </c>
      <c r="E167" s="1">
        <f>Servicios2!G30</f>
        <v>0</v>
      </c>
      <c r="F167" s="1">
        <f>Servicios2!H30</f>
        <v>0</v>
      </c>
      <c r="G167" s="1">
        <f t="shared" si="2"/>
        <v>0</v>
      </c>
      <c r="H167" s="4" t="s">
        <v>263</v>
      </c>
      <c r="I167" s="4" t="s">
        <v>263</v>
      </c>
    </row>
    <row r="168" spans="1:9" ht="15.75">
      <c r="A168" s="163">
        <f>+Menu!$C$3</f>
        <v>2013</v>
      </c>
      <c r="B168" s="4" t="str">
        <f>IF(A168&lt;Menu!$C$3,"v2","v1")</f>
        <v>v1</v>
      </c>
      <c r="C168" s="133" t="s">
        <v>961</v>
      </c>
      <c r="D168" s="1">
        <f>CONCATENATE(DatosGrls!$D$12)</f>
      </c>
      <c r="E168" s="1">
        <f>Servicios2!G29</f>
        <v>0</v>
      </c>
      <c r="F168" s="1">
        <f>Servicios2!H29</f>
        <v>0</v>
      </c>
      <c r="G168" s="1">
        <f t="shared" si="2"/>
        <v>0</v>
      </c>
      <c r="H168" s="4" t="s">
        <v>263</v>
      </c>
      <c r="I168" s="4" t="s">
        <v>263</v>
      </c>
    </row>
    <row r="169" spans="1:9" ht="15.75">
      <c r="A169" s="163">
        <f>+Menu!$C$3</f>
        <v>2013</v>
      </c>
      <c r="B169" s="4" t="str">
        <f>IF(A169&lt;Menu!$C$3,"v2","v1")</f>
        <v>v1</v>
      </c>
      <c r="C169" s="67" t="s">
        <v>962</v>
      </c>
      <c r="D169" s="1">
        <f>CONCATENATE(DatosGrls!$D$12)</f>
      </c>
      <c r="E169" s="1">
        <f>Servicios2!G31</f>
        <v>0</v>
      </c>
      <c r="F169" s="1">
        <f>Servicios2!H31</f>
        <v>0</v>
      </c>
      <c r="G169" s="1">
        <f t="shared" si="2"/>
        <v>0</v>
      </c>
      <c r="H169" s="4" t="s">
        <v>263</v>
      </c>
      <c r="I169" s="4" t="s">
        <v>263</v>
      </c>
    </row>
    <row r="170" spans="1:9" ht="15.75">
      <c r="A170" s="163">
        <f>+Menu!$C$3</f>
        <v>2013</v>
      </c>
      <c r="B170" s="4" t="str">
        <f>IF(A170&lt;Menu!$C$3,"v2","v1")</f>
        <v>v1</v>
      </c>
      <c r="C170" s="67" t="s">
        <v>963</v>
      </c>
      <c r="D170" s="1">
        <f>CONCATENATE(DatosGrls!$D$12)</f>
      </c>
      <c r="E170" s="1">
        <f>Servicios2!G32</f>
        <v>0</v>
      </c>
      <c r="F170" s="1">
        <f>Servicios2!H32</f>
        <v>0</v>
      </c>
      <c r="G170" s="1">
        <f t="shared" si="2"/>
        <v>0</v>
      </c>
      <c r="H170" s="4" t="s">
        <v>263</v>
      </c>
      <c r="I170" s="4" t="s">
        <v>263</v>
      </c>
    </row>
    <row r="171" spans="1:9" ht="15.75">
      <c r="A171" s="163">
        <f>+Menu!$C$3</f>
        <v>2013</v>
      </c>
      <c r="B171" s="4" t="str">
        <f>IF(A171&lt;Menu!$C$3,"v2","v1")</f>
        <v>v1</v>
      </c>
      <c r="C171" s="134" t="s">
        <v>1038</v>
      </c>
      <c r="D171" s="1">
        <f>CONCATENATE(DatosGrls!$D$12)</f>
      </c>
      <c r="E171" s="1">
        <f>Servicios2!G33</f>
        <v>0</v>
      </c>
      <c r="F171" s="1">
        <f>Servicios2!H33</f>
        <v>0</v>
      </c>
      <c r="G171" s="1">
        <f t="shared" si="2"/>
        <v>0</v>
      </c>
      <c r="H171" s="4" t="s">
        <v>263</v>
      </c>
      <c r="I171" s="4" t="s">
        <v>263</v>
      </c>
    </row>
    <row r="172" spans="1:9" ht="15.75">
      <c r="A172" s="163">
        <f>+Menu!$C$3</f>
        <v>2013</v>
      </c>
      <c r="B172" s="4" t="str">
        <f>IF(A172&lt;Menu!$C$3,"v2","v1")</f>
        <v>v1</v>
      </c>
      <c r="C172" s="67" t="s">
        <v>964</v>
      </c>
      <c r="D172" s="1">
        <f>CONCATENATE(DatosGrls!$D$12)</f>
      </c>
      <c r="E172" s="1">
        <f>Servicios2!G34</f>
        <v>0</v>
      </c>
      <c r="F172" s="1">
        <f>Servicios2!H34</f>
        <v>0</v>
      </c>
      <c r="G172" s="1">
        <f t="shared" si="2"/>
        <v>0</v>
      </c>
      <c r="H172" s="4" t="s">
        <v>263</v>
      </c>
      <c r="I172" s="4" t="s">
        <v>263</v>
      </c>
    </row>
    <row r="173" spans="1:9" ht="15.75">
      <c r="A173" s="163">
        <f>+Menu!$C$3</f>
        <v>2013</v>
      </c>
      <c r="B173" s="4" t="str">
        <f>IF(A173&lt;Menu!$C$3,"v2","v1")</f>
        <v>v1</v>
      </c>
      <c r="C173" s="67" t="s">
        <v>965</v>
      </c>
      <c r="D173" s="1">
        <f>CONCATENATE(DatosGrls!$D$12)</f>
      </c>
      <c r="E173" s="1">
        <f>Servicios2!G35</f>
        <v>0</v>
      </c>
      <c r="F173" s="1">
        <f>Servicios2!H35</f>
        <v>0</v>
      </c>
      <c r="G173" s="1">
        <f t="shared" si="2"/>
        <v>0</v>
      </c>
      <c r="H173" s="4" t="s">
        <v>263</v>
      </c>
      <c r="I173" s="4" t="s">
        <v>263</v>
      </c>
    </row>
    <row r="174" spans="1:9" ht="15.75">
      <c r="A174" s="163">
        <f>+Menu!$C$3</f>
        <v>2013</v>
      </c>
      <c r="B174" s="4" t="str">
        <f>IF(A174&lt;Menu!$C$3,"v2","v1")</f>
        <v>v1</v>
      </c>
      <c r="C174" s="67" t="s">
        <v>966</v>
      </c>
      <c r="D174" s="1">
        <f>CONCATENATE(DatosGrls!$D$12)</f>
      </c>
      <c r="E174" s="1">
        <f>Servicios2!G36</f>
        <v>0</v>
      </c>
      <c r="F174" s="1">
        <f>Servicios2!H36</f>
        <v>0</v>
      </c>
      <c r="G174" s="1">
        <f t="shared" si="2"/>
        <v>0</v>
      </c>
      <c r="H174" s="4" t="s">
        <v>263</v>
      </c>
      <c r="I174" s="4" t="s">
        <v>263</v>
      </c>
    </row>
    <row r="175" spans="1:9" ht="15.75">
      <c r="A175" s="163">
        <f>+Menu!$C$3</f>
        <v>2013</v>
      </c>
      <c r="B175" s="4" t="str">
        <f>IF(A175&lt;Menu!$C$3,"v2","v1")</f>
        <v>v1</v>
      </c>
      <c r="C175" s="67" t="s">
        <v>967</v>
      </c>
      <c r="D175" s="1">
        <f>CONCATENATE(DatosGrls!$D$12)</f>
      </c>
      <c r="E175" s="1">
        <f>Servicios2!G37</f>
        <v>0</v>
      </c>
      <c r="F175" s="1">
        <f>Servicios2!H37</f>
        <v>0</v>
      </c>
      <c r="G175" s="1">
        <f t="shared" si="2"/>
        <v>0</v>
      </c>
      <c r="H175" s="4" t="s">
        <v>263</v>
      </c>
      <c r="I175" s="4" t="s">
        <v>263</v>
      </c>
    </row>
    <row r="176" spans="1:9" ht="15.75">
      <c r="A176" s="163">
        <f>+Menu!$C$3</f>
        <v>2013</v>
      </c>
      <c r="B176" s="4" t="str">
        <f>IF(A176&lt;Menu!$C$3,"v2","v1")</f>
        <v>v1</v>
      </c>
      <c r="C176" s="67" t="s">
        <v>968</v>
      </c>
      <c r="D176" s="1">
        <f>CONCATENATE(DatosGrls!$D$12)</f>
      </c>
      <c r="E176" s="1">
        <f>Servicios2!G38</f>
        <v>0</v>
      </c>
      <c r="F176" s="1">
        <f>Servicios2!H38</f>
        <v>0</v>
      </c>
      <c r="G176" s="1">
        <f t="shared" si="2"/>
        <v>0</v>
      </c>
      <c r="H176" s="4" t="s">
        <v>263</v>
      </c>
      <c r="I176" s="4" t="s">
        <v>263</v>
      </c>
    </row>
    <row r="177" spans="1:9" ht="15.75">
      <c r="A177" s="163">
        <f>+Menu!$C$3</f>
        <v>2013</v>
      </c>
      <c r="B177" s="4" t="str">
        <f>IF(A177&lt;Menu!$C$3,"v2","v1")</f>
        <v>v1</v>
      </c>
      <c r="C177" s="67" t="s">
        <v>969</v>
      </c>
      <c r="D177" s="1">
        <f>CONCATENATE(DatosGrls!$D$12)</f>
      </c>
      <c r="E177" s="1">
        <f>Servicios2!G39</f>
        <v>0</v>
      </c>
      <c r="F177" s="1">
        <f>Servicios2!H39</f>
        <v>0</v>
      </c>
      <c r="G177" s="1">
        <f t="shared" si="2"/>
        <v>0</v>
      </c>
      <c r="H177" s="4" t="s">
        <v>263</v>
      </c>
      <c r="I177" s="4" t="s">
        <v>263</v>
      </c>
    </row>
    <row r="178" spans="1:9" ht="15.75">
      <c r="A178" s="163">
        <f>+Menu!$C$3</f>
        <v>2013</v>
      </c>
      <c r="B178" s="4" t="str">
        <f>IF(A178&lt;Menu!$C$3,"v2","v1")</f>
        <v>v1</v>
      </c>
      <c r="C178" s="67" t="s">
        <v>970</v>
      </c>
      <c r="D178" s="1">
        <f>CONCATENATE(DatosGrls!$D$12)</f>
      </c>
      <c r="E178" s="1">
        <f>Servicios2!G40</f>
        <v>0</v>
      </c>
      <c r="F178" s="1">
        <f>Servicios2!H40</f>
        <v>0</v>
      </c>
      <c r="G178" s="1">
        <f t="shared" si="2"/>
        <v>0</v>
      </c>
      <c r="H178" s="4" t="s">
        <v>263</v>
      </c>
      <c r="I178" s="4" t="s">
        <v>263</v>
      </c>
    </row>
    <row r="179" spans="1:9" ht="15.75">
      <c r="A179" s="163">
        <f>+Menu!$C$3</f>
        <v>2013</v>
      </c>
      <c r="B179" s="4" t="str">
        <f>IF(A179&lt;Menu!$C$3,"v2","v1")</f>
        <v>v1</v>
      </c>
      <c r="C179" s="67" t="s">
        <v>971</v>
      </c>
      <c r="D179" s="1">
        <f>CONCATENATE(DatosGrls!$D$12)</f>
      </c>
      <c r="E179" s="1">
        <f>Servicios2!G41</f>
        <v>0</v>
      </c>
      <c r="F179" s="1">
        <f>Servicios2!H41</f>
        <v>0</v>
      </c>
      <c r="G179" s="1">
        <f t="shared" si="2"/>
        <v>0</v>
      </c>
      <c r="H179" s="4" t="s">
        <v>263</v>
      </c>
      <c r="I179" s="4" t="s">
        <v>263</v>
      </c>
    </row>
    <row r="180" spans="1:9" ht="15.75">
      <c r="A180" s="163">
        <f>+Menu!$C$3</f>
        <v>2013</v>
      </c>
      <c r="B180" s="4" t="str">
        <f>IF(A180&lt;Menu!$C$3,"v2","v1")</f>
        <v>v1</v>
      </c>
      <c r="C180" s="67" t="s">
        <v>972</v>
      </c>
      <c r="D180" s="1">
        <f>CONCATENATE(DatosGrls!$D$12)</f>
      </c>
      <c r="E180" s="1">
        <f>Servicios2!G43</f>
        <v>0</v>
      </c>
      <c r="F180" s="1">
        <f>Servicios2!H43</f>
        <v>0</v>
      </c>
      <c r="G180" s="1">
        <f t="shared" si="2"/>
        <v>0</v>
      </c>
      <c r="H180" s="4" t="s">
        <v>263</v>
      </c>
      <c r="I180" s="4" t="s">
        <v>263</v>
      </c>
    </row>
    <row r="181" spans="1:9" ht="15.75">
      <c r="A181" s="163">
        <f>+Menu!$C$3</f>
        <v>2013</v>
      </c>
      <c r="B181" s="4" t="str">
        <f>IF(A181&lt;Menu!$C$3,"v2","v1")</f>
        <v>v1</v>
      </c>
      <c r="C181" s="67" t="s">
        <v>973</v>
      </c>
      <c r="D181" s="1">
        <f>CONCATENATE(DatosGrls!$D$12)</f>
      </c>
      <c r="E181" s="1">
        <f>Servicios2!G44</f>
        <v>0</v>
      </c>
      <c r="F181" s="1">
        <f>Servicios2!H44</f>
        <v>0</v>
      </c>
      <c r="G181" s="1">
        <f>E181+F181</f>
        <v>0</v>
      </c>
      <c r="H181" s="4" t="s">
        <v>263</v>
      </c>
      <c r="I181" s="4" t="s">
        <v>263</v>
      </c>
    </row>
    <row r="182" spans="1:9" ht="15.75">
      <c r="A182" s="163">
        <f>+Menu!$C$3</f>
        <v>2013</v>
      </c>
      <c r="B182" s="4" t="str">
        <f>IF(A182&lt;Menu!$C$3,"v2","v1")</f>
        <v>v1</v>
      </c>
      <c r="C182" s="67" t="s">
        <v>974</v>
      </c>
      <c r="D182" s="1">
        <f>CONCATENATE(DatosGrls!$D$12)</f>
      </c>
      <c r="E182" s="1">
        <f>Servicios2!G45</f>
        <v>0</v>
      </c>
      <c r="F182" s="1">
        <f>Servicios2!H45</f>
        <v>0</v>
      </c>
      <c r="G182" s="1">
        <f>E182+F182</f>
        <v>0</v>
      </c>
      <c r="H182" s="4" t="s">
        <v>263</v>
      </c>
      <c r="I182" s="4" t="s">
        <v>263</v>
      </c>
    </row>
    <row r="183" spans="1:9" ht="15.75">
      <c r="A183" s="163">
        <f>+Menu!$C$3</f>
        <v>2013</v>
      </c>
      <c r="B183" s="4" t="str">
        <f>IF(A183&lt;Menu!$C$3,"v2","v1")</f>
        <v>v1</v>
      </c>
      <c r="C183" s="67" t="s">
        <v>976</v>
      </c>
      <c r="D183" s="1">
        <f>CONCATENATE(DatosGrls!$D$12)</f>
      </c>
      <c r="E183" s="1">
        <f>Servicios2!G46</f>
        <v>0</v>
      </c>
      <c r="F183" s="1">
        <f>Servicios2!H46</f>
        <v>0</v>
      </c>
      <c r="G183" s="1">
        <f>E183+F183</f>
        <v>0</v>
      </c>
      <c r="H183" s="4" t="s">
        <v>263</v>
      </c>
      <c r="I183" s="4" t="s">
        <v>263</v>
      </c>
    </row>
    <row r="184" spans="1:9" ht="15.75">
      <c r="A184" s="163">
        <f>+Menu!$C$3</f>
        <v>2013</v>
      </c>
      <c r="B184" s="4" t="str">
        <f>IF(A184&lt;Menu!$C$3,"v2","v1")</f>
        <v>v1</v>
      </c>
      <c r="C184" s="132" t="s">
        <v>263</v>
      </c>
      <c r="D184" s="1">
        <f>CONCATENATE(DatosGrls!$D$12)</f>
      </c>
      <c r="E184" s="1">
        <f>Servicios2!F54</f>
        <v>0</v>
      </c>
      <c r="F184" s="90">
        <v>0</v>
      </c>
      <c r="G184" s="1">
        <f aca="true" t="shared" si="3" ref="G184:G203">E184+F184</f>
        <v>0</v>
      </c>
      <c r="H184" s="4" t="str">
        <f>Servicios2!B54</f>
        <v>1E</v>
      </c>
      <c r="I184" s="4" t="s">
        <v>263</v>
      </c>
    </row>
    <row r="185" spans="1:9" ht="15.75">
      <c r="A185" s="163">
        <f>+Menu!$C$3</f>
        <v>2013</v>
      </c>
      <c r="B185" s="4" t="str">
        <f>IF(A185&lt;Menu!$C$3,"v2","v1")</f>
        <v>v1</v>
      </c>
      <c r="C185" s="132" t="s">
        <v>263</v>
      </c>
      <c r="D185" s="1">
        <f>CONCATENATE(DatosGrls!$D$12)</f>
      </c>
      <c r="E185" s="1">
        <f>Servicios2!F55</f>
        <v>0</v>
      </c>
      <c r="F185" s="90">
        <v>0</v>
      </c>
      <c r="G185" s="1">
        <f t="shared" si="3"/>
        <v>0</v>
      </c>
      <c r="H185" s="4" t="str">
        <f>Servicios2!B55</f>
        <v>1E</v>
      </c>
      <c r="I185" s="4" t="s">
        <v>263</v>
      </c>
    </row>
    <row r="186" spans="1:9" ht="15.75">
      <c r="A186" s="163">
        <f>+Menu!$C$3</f>
        <v>2013</v>
      </c>
      <c r="B186" s="4" t="str">
        <f>IF(A186&lt;Menu!$C$3,"v2","v1")</f>
        <v>v1</v>
      </c>
      <c r="C186" s="132" t="s">
        <v>263</v>
      </c>
      <c r="D186" s="1">
        <f>CONCATENATE(DatosGrls!$D$12)</f>
      </c>
      <c r="E186" s="1">
        <f>Servicios2!F56</f>
        <v>0</v>
      </c>
      <c r="F186" s="90">
        <v>0</v>
      </c>
      <c r="G186" s="1">
        <f t="shared" si="3"/>
        <v>0</v>
      </c>
      <c r="H186" s="4" t="str">
        <f>Servicios2!B56</f>
        <v>1E</v>
      </c>
      <c r="I186" s="4" t="s">
        <v>263</v>
      </c>
    </row>
    <row r="187" spans="1:9" ht="15.75">
      <c r="A187" s="163">
        <f>+Menu!$C$3</f>
        <v>2013</v>
      </c>
      <c r="B187" s="4" t="str">
        <f>IF(A187&lt;Menu!$C$3,"v2","v1")</f>
        <v>v1</v>
      </c>
      <c r="C187" s="132" t="s">
        <v>263</v>
      </c>
      <c r="D187" s="1">
        <f>CONCATENATE(DatosGrls!$D$12)</f>
      </c>
      <c r="E187" s="1">
        <f>Servicios2!F57</f>
        <v>0</v>
      </c>
      <c r="F187" s="90">
        <v>0</v>
      </c>
      <c r="G187" s="1">
        <f t="shared" si="3"/>
        <v>0</v>
      </c>
      <c r="H187" s="4" t="str">
        <f>Servicios2!B57</f>
        <v>1E</v>
      </c>
      <c r="I187" s="4" t="s">
        <v>263</v>
      </c>
    </row>
    <row r="188" spans="1:9" ht="15.75">
      <c r="A188" s="163">
        <f>+Menu!$C$3</f>
        <v>2013</v>
      </c>
      <c r="B188" s="4" t="str">
        <f>IF(A188&lt;Menu!$C$3,"v2","v1")</f>
        <v>v1</v>
      </c>
      <c r="C188" s="132" t="s">
        <v>263</v>
      </c>
      <c r="D188" s="1">
        <f>CONCATENATE(DatosGrls!$D$12)</f>
      </c>
      <c r="E188" s="1">
        <f>Servicios2!F58</f>
        <v>0</v>
      </c>
      <c r="F188" s="90">
        <v>0</v>
      </c>
      <c r="G188" s="1">
        <f t="shared" si="3"/>
        <v>0</v>
      </c>
      <c r="H188" s="4" t="str">
        <f>Servicios2!B58</f>
        <v>1E</v>
      </c>
      <c r="I188" s="4" t="s">
        <v>263</v>
      </c>
    </row>
    <row r="189" spans="1:9" ht="15.75">
      <c r="A189" s="163">
        <f>+Menu!$C$3</f>
        <v>2013</v>
      </c>
      <c r="B189" s="4" t="str">
        <f>IF(A189&lt;Menu!$C$3,"v2","v1")</f>
        <v>v1</v>
      </c>
      <c r="C189" s="132" t="s">
        <v>263</v>
      </c>
      <c r="D189" s="1">
        <f>CONCATENATE(DatosGrls!$D$12)</f>
      </c>
      <c r="E189" s="90">
        <v>0</v>
      </c>
      <c r="F189" s="1">
        <f>Servicios2!L54</f>
        <v>0</v>
      </c>
      <c r="G189" s="1">
        <f t="shared" si="3"/>
        <v>0</v>
      </c>
      <c r="H189" s="71" t="str">
        <f>Servicios2!H54</f>
        <v>1E</v>
      </c>
      <c r="I189" s="4" t="s">
        <v>263</v>
      </c>
    </row>
    <row r="190" spans="1:9" ht="15.75">
      <c r="A190" s="163">
        <f>+Menu!$C$3</f>
        <v>2013</v>
      </c>
      <c r="B190" s="4" t="str">
        <f>IF(A190&lt;Menu!$C$3,"v2","v1")</f>
        <v>v1</v>
      </c>
      <c r="C190" s="132" t="s">
        <v>263</v>
      </c>
      <c r="D190" s="1">
        <f>CONCATENATE(DatosGrls!$D$12)</f>
      </c>
      <c r="E190" s="90">
        <v>0</v>
      </c>
      <c r="F190" s="1">
        <f>Servicios2!L55</f>
        <v>0</v>
      </c>
      <c r="G190" s="1">
        <f t="shared" si="3"/>
        <v>0</v>
      </c>
      <c r="H190" s="71" t="str">
        <f>Servicios2!H55</f>
        <v>1E</v>
      </c>
      <c r="I190" s="4" t="s">
        <v>263</v>
      </c>
    </row>
    <row r="191" spans="1:9" ht="15.75">
      <c r="A191" s="163">
        <f>+Menu!$C$3</f>
        <v>2013</v>
      </c>
      <c r="B191" s="4" t="str">
        <f>IF(A191&lt;Menu!$C$3,"v2","v1")</f>
        <v>v1</v>
      </c>
      <c r="C191" s="132" t="s">
        <v>263</v>
      </c>
      <c r="D191" s="1">
        <f>CONCATENATE(DatosGrls!$D$12)</f>
      </c>
      <c r="E191" s="90">
        <v>0</v>
      </c>
      <c r="F191" s="1">
        <f>Servicios2!L56</f>
        <v>0</v>
      </c>
      <c r="G191" s="1">
        <f t="shared" si="3"/>
        <v>0</v>
      </c>
      <c r="H191" s="71" t="str">
        <f>Servicios2!H56</f>
        <v>1E</v>
      </c>
      <c r="I191" s="4" t="s">
        <v>263</v>
      </c>
    </row>
    <row r="192" spans="1:9" ht="15.75">
      <c r="A192" s="163">
        <f>+Menu!$C$3</f>
        <v>2013</v>
      </c>
      <c r="B192" s="4" t="str">
        <f>IF(A192&lt;Menu!$C$3,"v2","v1")</f>
        <v>v1</v>
      </c>
      <c r="C192" s="132" t="s">
        <v>263</v>
      </c>
      <c r="D192" s="1">
        <f>CONCATENATE(DatosGrls!$D$12)</f>
      </c>
      <c r="E192" s="90">
        <v>0</v>
      </c>
      <c r="F192" s="1">
        <f>Servicios2!L57</f>
        <v>0</v>
      </c>
      <c r="G192" s="1">
        <f t="shared" si="3"/>
        <v>0</v>
      </c>
      <c r="H192" s="71" t="str">
        <f>Servicios2!H57</f>
        <v>1E</v>
      </c>
      <c r="I192" s="4" t="s">
        <v>263</v>
      </c>
    </row>
    <row r="193" spans="1:9" ht="15.75">
      <c r="A193" s="163">
        <f>+Menu!$C$3</f>
        <v>2013</v>
      </c>
      <c r="B193" s="4" t="str">
        <f>IF(A193&lt;Menu!$C$3,"v2","v1")</f>
        <v>v1</v>
      </c>
      <c r="C193" s="132" t="s">
        <v>263</v>
      </c>
      <c r="D193" s="1">
        <f>CONCATENATE(DatosGrls!$D$12)</f>
      </c>
      <c r="E193" s="90">
        <v>0</v>
      </c>
      <c r="F193" s="1">
        <f>Servicios2!L58</f>
        <v>0</v>
      </c>
      <c r="G193" s="1">
        <f t="shared" si="3"/>
        <v>0</v>
      </c>
      <c r="H193" s="71" t="str">
        <f>Servicios2!H58</f>
        <v>1E</v>
      </c>
      <c r="I193" s="4" t="s">
        <v>263</v>
      </c>
    </row>
    <row r="194" spans="1:9" ht="15.75">
      <c r="A194" s="163">
        <f>+Menu!$C$3</f>
        <v>2013</v>
      </c>
      <c r="B194" s="4" t="str">
        <f>IF(A194&lt;Menu!$C$3,"v2","v1")</f>
        <v>v1</v>
      </c>
      <c r="C194" s="132" t="s">
        <v>263</v>
      </c>
      <c r="D194" s="1">
        <f>CONCATENATE(DatosGrls!$D$12)</f>
      </c>
      <c r="E194" s="1">
        <f>Servicios2!F66</f>
        <v>0</v>
      </c>
      <c r="F194" s="90">
        <v>0</v>
      </c>
      <c r="G194" s="1">
        <f t="shared" si="3"/>
        <v>0</v>
      </c>
      <c r="H194" s="4" t="s">
        <v>263</v>
      </c>
      <c r="I194" s="71" t="str">
        <f>Servicios2!B66</f>
        <v>MA</v>
      </c>
    </row>
    <row r="195" spans="1:9" ht="15.75">
      <c r="A195" s="163">
        <f>+Menu!$C$3</f>
        <v>2013</v>
      </c>
      <c r="B195" s="4" t="str">
        <f>IF(A195&lt;Menu!$C$3,"v2","v1")</f>
        <v>v1</v>
      </c>
      <c r="C195" s="132" t="s">
        <v>263</v>
      </c>
      <c r="D195" s="1">
        <f>CONCATENATE(DatosGrls!$D$12)</f>
      </c>
      <c r="E195" s="1">
        <f>Servicios2!F67</f>
        <v>0</v>
      </c>
      <c r="F195" s="90">
        <v>0</v>
      </c>
      <c r="G195" s="1">
        <f t="shared" si="3"/>
        <v>0</v>
      </c>
      <c r="H195" s="4" t="s">
        <v>263</v>
      </c>
      <c r="I195" s="71" t="str">
        <f>Servicios2!B67</f>
        <v>FI</v>
      </c>
    </row>
    <row r="196" spans="1:9" ht="15.75">
      <c r="A196" s="163">
        <f>+Menu!$C$3</f>
        <v>2013</v>
      </c>
      <c r="B196" s="4" t="str">
        <f>IF(A196&lt;Menu!$C$3,"v2","v1")</f>
        <v>v1</v>
      </c>
      <c r="C196" s="132" t="s">
        <v>263</v>
      </c>
      <c r="D196" s="1">
        <f>CONCATENATE(DatosGrls!$D$12)</f>
      </c>
      <c r="E196" s="1">
        <f>Servicios2!F68</f>
        <v>0</v>
      </c>
      <c r="F196" s="90">
        <v>0</v>
      </c>
      <c r="G196" s="1">
        <f t="shared" si="3"/>
        <v>0</v>
      </c>
      <c r="H196" s="4" t="s">
        <v>263</v>
      </c>
      <c r="I196" s="71" t="str">
        <f>Servicios2!B68</f>
        <v>BC</v>
      </c>
    </row>
    <row r="197" spans="1:9" ht="15.75">
      <c r="A197" s="163">
        <f>+Menu!$C$3</f>
        <v>2013</v>
      </c>
      <c r="B197" s="4" t="str">
        <f>IF(A197&lt;Menu!$C$3,"v2","v1")</f>
        <v>v1</v>
      </c>
      <c r="C197" s="132" t="s">
        <v>263</v>
      </c>
      <c r="D197" s="1">
        <f>CONCATENATE(DatosGrls!$D$12)</f>
      </c>
      <c r="E197" s="1">
        <f>Servicios2!F69</f>
        <v>0</v>
      </c>
      <c r="F197" s="90">
        <v>0</v>
      </c>
      <c r="G197" s="1">
        <f t="shared" si="3"/>
        <v>0</v>
      </c>
      <c r="H197" s="4" t="s">
        <v>263</v>
      </c>
      <c r="I197" s="71" t="str">
        <f>Servicios2!B69</f>
        <v>OI</v>
      </c>
    </row>
    <row r="198" spans="1:9" ht="15.75">
      <c r="A198" s="163">
        <f>+Menu!$C$3</f>
        <v>2013</v>
      </c>
      <c r="B198" s="4" t="str">
        <f>IF(A198&lt;Menu!$C$3,"v2","v1")</f>
        <v>v1</v>
      </c>
      <c r="C198" s="132" t="s">
        <v>263</v>
      </c>
      <c r="D198" s="1">
        <f>CONCATENATE(DatosGrls!$D$12)</f>
      </c>
      <c r="E198" s="1">
        <f>Servicios2!F70</f>
        <v>0</v>
      </c>
      <c r="F198" s="90">
        <v>0</v>
      </c>
      <c r="G198" s="1">
        <f t="shared" si="3"/>
        <v>0</v>
      </c>
      <c r="H198" s="4" t="s">
        <v>263</v>
      </c>
      <c r="I198" s="71" t="str">
        <f>Servicios2!B70</f>
        <v>RE</v>
      </c>
    </row>
    <row r="199" spans="1:9" ht="15.75">
      <c r="A199" s="163">
        <f>+Menu!$C$3</f>
        <v>2013</v>
      </c>
      <c r="B199" s="4" t="str">
        <f>IF(A199&lt;Menu!$C$3,"v2","v1")</f>
        <v>v1</v>
      </c>
      <c r="C199" s="132" t="s">
        <v>263</v>
      </c>
      <c r="D199" s="1">
        <f>CONCATENATE(DatosGrls!$D$12)</f>
      </c>
      <c r="E199" s="90">
        <v>0</v>
      </c>
      <c r="F199" s="1">
        <f>Servicios2!L66</f>
        <v>0</v>
      </c>
      <c r="G199" s="1">
        <f t="shared" si="3"/>
        <v>0</v>
      </c>
      <c r="H199" s="4" t="s">
        <v>263</v>
      </c>
      <c r="I199" s="71" t="str">
        <f>Servicios2!H66</f>
        <v>MA</v>
      </c>
    </row>
    <row r="200" spans="1:9" ht="15.75">
      <c r="A200" s="163">
        <f>+Menu!$C$3</f>
        <v>2013</v>
      </c>
      <c r="B200" s="4" t="str">
        <f>IF(A200&lt;Menu!$C$3,"v2","v1")</f>
        <v>v1</v>
      </c>
      <c r="C200" s="132" t="s">
        <v>263</v>
      </c>
      <c r="D200" s="1">
        <f>CONCATENATE(DatosGrls!$D$12)</f>
      </c>
      <c r="E200" s="90">
        <v>0</v>
      </c>
      <c r="F200" s="1">
        <f>Servicios2!L67</f>
        <v>0</v>
      </c>
      <c r="G200" s="1">
        <f t="shared" si="3"/>
        <v>0</v>
      </c>
      <c r="H200" s="4" t="s">
        <v>263</v>
      </c>
      <c r="I200" s="71" t="str">
        <f>Servicios2!H67</f>
        <v>FI</v>
      </c>
    </row>
    <row r="201" spans="1:9" ht="15.75">
      <c r="A201" s="163">
        <f>+Menu!$C$3</f>
        <v>2013</v>
      </c>
      <c r="B201" s="4" t="str">
        <f>IF(A201&lt;Menu!$C$3,"v2","v1")</f>
        <v>v1</v>
      </c>
      <c r="C201" s="132" t="s">
        <v>263</v>
      </c>
      <c r="D201" s="1">
        <f>CONCATENATE(DatosGrls!$D$12)</f>
      </c>
      <c r="E201" s="90">
        <v>0</v>
      </c>
      <c r="F201" s="1">
        <f>Servicios2!L68</f>
        <v>0</v>
      </c>
      <c r="G201" s="1">
        <f t="shared" si="3"/>
        <v>0</v>
      </c>
      <c r="H201" s="4" t="s">
        <v>263</v>
      </c>
      <c r="I201" s="71" t="str">
        <f>Servicios2!H68</f>
        <v>BC</v>
      </c>
    </row>
    <row r="202" spans="1:9" ht="15.75">
      <c r="A202" s="163">
        <f>+Menu!$C$3</f>
        <v>2013</v>
      </c>
      <c r="B202" s="4" t="str">
        <f>IF(A202&lt;Menu!$C$3,"v2","v1")</f>
        <v>v1</v>
      </c>
      <c r="C202" s="132" t="s">
        <v>263</v>
      </c>
      <c r="D202" s="1">
        <f>CONCATENATE(DatosGrls!$D$12)</f>
      </c>
      <c r="E202" s="90">
        <v>0</v>
      </c>
      <c r="F202" s="1">
        <f>Servicios2!L69</f>
        <v>0</v>
      </c>
      <c r="G202" s="1">
        <f t="shared" si="3"/>
        <v>0</v>
      </c>
      <c r="H202" s="4" t="s">
        <v>263</v>
      </c>
      <c r="I202" s="71" t="str">
        <f>Servicios2!H69</f>
        <v>OI</v>
      </c>
    </row>
    <row r="203" spans="1:9" ht="15.75">
      <c r="A203" s="163">
        <f>+Menu!$C$3</f>
        <v>2013</v>
      </c>
      <c r="B203" s="4" t="str">
        <f>IF(A203&lt;Menu!$C$3,"v2","v1")</f>
        <v>v1</v>
      </c>
      <c r="C203" s="132" t="s">
        <v>263</v>
      </c>
      <c r="D203" s="1">
        <f>CONCATENATE(DatosGrls!$D$12)</f>
      </c>
      <c r="E203" s="90">
        <v>0</v>
      </c>
      <c r="F203" s="1">
        <f>Servicios2!L70</f>
        <v>0</v>
      </c>
      <c r="G203" s="1">
        <f t="shared" si="3"/>
        <v>0</v>
      </c>
      <c r="H203" s="4" t="s">
        <v>263</v>
      </c>
      <c r="I203" s="71" t="str">
        <f>Servicios2!H70</f>
        <v>RE</v>
      </c>
    </row>
    <row r="204" spans="1:9" ht="15.75">
      <c r="A204" s="163">
        <f>+Menu!$C$3</f>
        <v>2013</v>
      </c>
      <c r="B204" s="4" t="str">
        <f>IF(A204&lt;Menu!$C$3,"v2","v1")</f>
        <v>v1</v>
      </c>
      <c r="C204" s="132" t="s">
        <v>263</v>
      </c>
      <c r="D204" s="1">
        <f>CONCATENATE(DatosGrls!$D$12)</f>
      </c>
      <c r="E204" s="72" t="s">
        <v>263</v>
      </c>
      <c r="F204" s="72" t="s">
        <v>263</v>
      </c>
      <c r="G204" s="72" t="s">
        <v>263</v>
      </c>
      <c r="H204" s="4" t="s">
        <v>263</v>
      </c>
      <c r="I204" s="4" t="s">
        <v>263</v>
      </c>
    </row>
    <row r="205" spans="1:9" ht="15.75">
      <c r="A205" s="163">
        <f>+Menu!$C$3</f>
        <v>2013</v>
      </c>
      <c r="B205" s="4" t="str">
        <f>IF(A205&lt;Menu!$C$3,"v2","v1")</f>
        <v>v1</v>
      </c>
      <c r="C205" s="132" t="s">
        <v>263</v>
      </c>
      <c r="D205" s="1">
        <f>CONCATENATE(DatosGrls!$D$12)</f>
      </c>
      <c r="E205" s="72" t="s">
        <v>263</v>
      </c>
      <c r="F205" s="72" t="s">
        <v>263</v>
      </c>
      <c r="G205" s="72" t="s">
        <v>263</v>
      </c>
      <c r="H205" s="4" t="s">
        <v>263</v>
      </c>
      <c r="I205" s="4" t="s">
        <v>263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tabColor rgb="FFFF0000"/>
  </sheetPr>
  <dimension ref="B2:C15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3.7109375" style="0" customWidth="1"/>
    <col min="2" max="2" width="36.7109375" style="0" customWidth="1"/>
    <col min="3" max="3" width="8.8515625" style="166" customWidth="1"/>
  </cols>
  <sheetData>
    <row r="1" ht="6" customHeight="1"/>
    <row r="2" spans="2:3" ht="30.75" customHeight="1">
      <c r="B2" s="728" t="s">
        <v>101</v>
      </c>
      <c r="C2" s="729"/>
    </row>
    <row r="3" ht="3.75" customHeight="1"/>
    <row r="4" spans="2:3" ht="12.75">
      <c r="B4" s="527" t="s">
        <v>93</v>
      </c>
      <c r="C4" s="531" t="s">
        <v>99</v>
      </c>
    </row>
    <row r="5" ht="3.75" customHeight="1"/>
    <row r="6" spans="2:3" ht="12.75">
      <c r="B6" s="528" t="s">
        <v>289</v>
      </c>
      <c r="C6" s="532" t="s">
        <v>94</v>
      </c>
    </row>
    <row r="7" spans="2:3" ht="12.75">
      <c r="B7" s="528" t="s">
        <v>282</v>
      </c>
      <c r="C7" s="532"/>
    </row>
    <row r="8" spans="2:3" ht="12.75">
      <c r="B8" s="528" t="s">
        <v>100</v>
      </c>
      <c r="C8" s="532"/>
    </row>
    <row r="9" spans="2:3" ht="12.75">
      <c r="B9" s="528" t="s">
        <v>96</v>
      </c>
      <c r="C9" s="532" t="s">
        <v>94</v>
      </c>
    </row>
    <row r="10" spans="2:3" ht="12.75">
      <c r="B10" s="529" t="s">
        <v>97</v>
      </c>
      <c r="C10" s="532" t="s">
        <v>94</v>
      </c>
    </row>
    <row r="11" spans="2:3" ht="12.75">
      <c r="B11" s="529" t="s">
        <v>95</v>
      </c>
      <c r="C11" s="532"/>
    </row>
    <row r="12" spans="2:3" ht="12.75">
      <c r="B12" s="529" t="s">
        <v>98</v>
      </c>
      <c r="C12" s="532"/>
    </row>
    <row r="13" spans="2:3" ht="12.75">
      <c r="B13" s="529" t="s">
        <v>288</v>
      </c>
      <c r="C13" s="532"/>
    </row>
    <row r="15" ht="12.75">
      <c r="B15" s="530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P48"/>
  <sheetViews>
    <sheetView zoomScale="55" zoomScaleNormal="55" zoomScalePageLayoutView="0" workbookViewId="0" topLeftCell="A1">
      <selection activeCell="D12" sqref="D12:L12"/>
    </sheetView>
  </sheetViews>
  <sheetFormatPr defaultColWidth="11.421875" defaultRowHeight="12.75"/>
  <cols>
    <col min="1" max="1" width="4.28125" style="138" customWidth="1"/>
    <col min="2" max="2" width="11.421875" style="2" customWidth="1"/>
    <col min="3" max="3" width="50.57421875" style="2" customWidth="1"/>
    <col min="4" max="4" width="15.7109375" style="2" customWidth="1"/>
    <col min="5" max="9" width="10.7109375" style="2" customWidth="1"/>
    <col min="10" max="10" width="23.57421875" style="2" customWidth="1"/>
    <col min="11" max="12" width="12.7109375" style="2" customWidth="1"/>
    <col min="13" max="15" width="14.00390625" style="138" customWidth="1"/>
    <col min="16" max="16" width="5.140625" style="138" customWidth="1"/>
    <col min="17" max="17" width="0" style="138" hidden="1" customWidth="1"/>
    <col min="18" max="18" width="9.28125" style="138" hidden="1" customWidth="1"/>
    <col min="19" max="20" width="0" style="138" hidden="1" customWidth="1"/>
    <col min="21" max="22" width="11.421875" style="138" customWidth="1"/>
    <col min="23" max="23" width="60.421875" style="138" customWidth="1"/>
    <col min="24" max="26" width="11.421875" style="138" customWidth="1"/>
    <col min="27" max="42" width="11.421875" style="63" customWidth="1"/>
    <col min="43" max="16384" width="11.421875" style="2" customWidth="1"/>
  </cols>
  <sheetData>
    <row r="1" spans="2:42" s="139" customFormat="1" ht="45" customHeight="1">
      <c r="B1" s="558" t="s">
        <v>163</v>
      </c>
      <c r="C1" s="141"/>
      <c r="D1" s="141"/>
      <c r="E1" s="141"/>
      <c r="F1" s="141"/>
      <c r="G1" s="142"/>
      <c r="H1" s="141"/>
      <c r="I1" s="141"/>
      <c r="J1" s="141"/>
      <c r="K1" s="141"/>
      <c r="L1" s="141"/>
      <c r="M1" s="142"/>
      <c r="N1" s="142"/>
      <c r="O1" s="142"/>
      <c r="P1" s="563"/>
      <c r="Q1" s="563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</row>
    <row r="2" spans="2:42" s="138" customFormat="1" ht="30">
      <c r="B2" s="562" t="s">
        <v>975</v>
      </c>
      <c r="C2" s="175"/>
      <c r="D2" s="175"/>
      <c r="E2" s="125"/>
      <c r="F2" s="125"/>
      <c r="G2" s="140"/>
      <c r="H2" s="125"/>
      <c r="I2" s="125"/>
      <c r="J2" s="125"/>
      <c r="K2" s="125"/>
      <c r="L2" s="125"/>
      <c r="M2" s="140"/>
      <c r="N2" s="140"/>
      <c r="O2" s="140"/>
      <c r="P2" s="567"/>
      <c r="Q2" s="568">
        <f>IF(ISBLANK(D12),"",VLOOKUP($D$12,CONTAX,2,FALSE))</f>
      </c>
      <c r="R2" s="569">
        <f>IF(ISBLANK(D12),"",VLOOKUP($D$12,CONTAX,2,FALSE))</f>
      </c>
      <c r="S2" s="566"/>
      <c r="T2" s="566"/>
      <c r="U2" s="566"/>
      <c r="V2" s="566"/>
      <c r="W2" s="566"/>
      <c r="X2" s="566"/>
      <c r="Y2" s="566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2:42" s="138" customFormat="1" ht="27">
      <c r="B3" s="176" t="str">
        <f>CONCATENATE("PERIODO: ",Menu!C3-1," - ",Menu!C3)</f>
        <v>PERIODO: 2012 - 2013</v>
      </c>
      <c r="C3" s="175"/>
      <c r="D3" s="175"/>
      <c r="E3" s="125"/>
      <c r="F3" s="125"/>
      <c r="G3" s="140"/>
      <c r="H3" s="125"/>
      <c r="I3" s="125"/>
      <c r="J3" s="125"/>
      <c r="K3" s="125"/>
      <c r="L3" s="125"/>
      <c r="M3" s="140"/>
      <c r="N3" s="140"/>
      <c r="O3" s="140"/>
      <c r="P3" s="567"/>
      <c r="Q3" s="568">
        <f>IF(ISBLANK(D12),"",CONCATENATE("Telf. 613-2000 Anexo ",VLOOKUP($D$12,CONTAX,3,FALSE)))</f>
      </c>
      <c r="R3" s="569"/>
      <c r="S3" s="566"/>
      <c r="T3" s="566"/>
      <c r="U3" s="566"/>
      <c r="V3" s="566"/>
      <c r="W3" s="566"/>
      <c r="X3" s="566"/>
      <c r="Y3" s="566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</row>
    <row r="4" spans="2:42" s="138" customFormat="1" ht="6.75" customHeight="1">
      <c r="B4" s="560"/>
      <c r="C4" s="175"/>
      <c r="D4" s="175"/>
      <c r="E4" s="125"/>
      <c r="F4" s="125"/>
      <c r="G4" s="125"/>
      <c r="H4" s="125"/>
      <c r="I4" s="125"/>
      <c r="J4" s="125"/>
      <c r="K4" s="125"/>
      <c r="L4" s="125"/>
      <c r="M4" s="140"/>
      <c r="N4" s="140"/>
      <c r="O4" s="140"/>
      <c r="P4" s="567"/>
      <c r="Q4" s="567"/>
      <c r="R4" s="566"/>
      <c r="S4" s="566"/>
      <c r="T4" s="566"/>
      <c r="U4" s="566"/>
      <c r="V4" s="566"/>
      <c r="W4" s="566"/>
      <c r="X4" s="566"/>
      <c r="Y4" s="566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</row>
    <row r="5" spans="2:42" s="138" customFormat="1" ht="25.5">
      <c r="B5" s="559" t="s">
        <v>31</v>
      </c>
      <c r="C5" s="175"/>
      <c r="D5" s="175"/>
      <c r="E5" s="125"/>
      <c r="F5" s="125"/>
      <c r="G5" s="140"/>
      <c r="H5" s="125"/>
      <c r="I5" s="125"/>
      <c r="J5" s="125"/>
      <c r="K5" s="125"/>
      <c r="L5" s="125"/>
      <c r="M5" s="140"/>
      <c r="N5" s="140"/>
      <c r="O5" s="140"/>
      <c r="P5" s="566"/>
      <c r="Q5" s="566"/>
      <c r="R5" s="566"/>
      <c r="S5" s="566"/>
      <c r="T5" s="566"/>
      <c r="U5" s="566"/>
      <c r="V5" s="566"/>
      <c r="W5" s="566"/>
      <c r="X5" s="566"/>
      <c r="Y5" s="566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</row>
    <row r="6" spans="2:42" s="138" customFormat="1" ht="22.5" customHeight="1">
      <c r="B6" s="559" t="s">
        <v>30</v>
      </c>
      <c r="C6" s="175"/>
      <c r="D6" s="175"/>
      <c r="E6" s="125"/>
      <c r="F6" s="125"/>
      <c r="G6" s="140"/>
      <c r="H6" s="125"/>
      <c r="I6" s="125"/>
      <c r="J6" s="125"/>
      <c r="K6" s="125"/>
      <c r="L6" s="125"/>
      <c r="M6" s="549"/>
      <c r="N6" s="549"/>
      <c r="O6" s="549"/>
      <c r="P6" s="570"/>
      <c r="Q6" s="570"/>
      <c r="R6" s="570"/>
      <c r="S6" s="570"/>
      <c r="T6" s="566"/>
      <c r="U6" s="566"/>
      <c r="V6" s="566"/>
      <c r="W6" s="566"/>
      <c r="X6" s="566"/>
      <c r="Y6" s="566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2:42" s="138" customFormat="1" ht="24.75" customHeight="1">
      <c r="B7" s="561" t="s">
        <v>1050</v>
      </c>
      <c r="C7" s="175"/>
      <c r="D7" s="175"/>
      <c r="E7" s="125"/>
      <c r="F7" s="125"/>
      <c r="G7" s="140"/>
      <c r="H7" s="125"/>
      <c r="I7" s="125"/>
      <c r="J7" s="125"/>
      <c r="K7" s="125"/>
      <c r="L7" s="125"/>
      <c r="M7" s="140"/>
      <c r="N7" s="140"/>
      <c r="O7" s="140"/>
      <c r="P7" s="566"/>
      <c r="Q7" s="566"/>
      <c r="R7" s="566"/>
      <c r="S7" s="566"/>
      <c r="T7" s="566"/>
      <c r="U7" s="566"/>
      <c r="V7" s="566"/>
      <c r="W7" s="566"/>
      <c r="X7" s="566"/>
      <c r="Y7" s="566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2:42" s="138" customFormat="1" ht="8.25" customHeight="1" thickBot="1">
      <c r="B8" s="571"/>
      <c r="C8" s="564"/>
      <c r="D8" s="564"/>
      <c r="E8" s="565"/>
      <c r="F8" s="565"/>
      <c r="G8" s="566"/>
      <c r="H8" s="565"/>
      <c r="I8" s="565"/>
      <c r="J8" s="565"/>
      <c r="K8" s="565"/>
      <c r="L8" s="565"/>
      <c r="M8" s="582"/>
      <c r="N8" s="582"/>
      <c r="O8" s="582"/>
      <c r="P8" s="566"/>
      <c r="Q8" s="566"/>
      <c r="R8" s="566"/>
      <c r="S8" s="566"/>
      <c r="T8" s="566"/>
      <c r="U8" s="566"/>
      <c r="V8" s="566"/>
      <c r="W8" s="566"/>
      <c r="X8" s="566"/>
      <c r="Y8" s="566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</row>
    <row r="9" spans="2:25" ht="32.25" customHeight="1" thickBot="1">
      <c r="B9" s="138"/>
      <c r="C9" s="410" t="s">
        <v>0</v>
      </c>
      <c r="D9" s="594" t="s">
        <v>280</v>
      </c>
      <c r="E9" s="595"/>
      <c r="F9" s="595"/>
      <c r="G9" s="595"/>
      <c r="H9" s="595"/>
      <c r="I9" s="595"/>
      <c r="J9" s="596"/>
      <c r="K9" s="138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</row>
    <row r="10" spans="2:25" ht="12.75" customHeight="1" thickBot="1"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</row>
    <row r="11" spans="1:42" s="62" customFormat="1" ht="66.75" customHeight="1" thickBot="1">
      <c r="A11" s="139"/>
      <c r="B11" s="174" t="s">
        <v>854</v>
      </c>
      <c r="C11" s="167"/>
      <c r="D11" s="168"/>
      <c r="E11" s="169"/>
      <c r="F11" s="169"/>
      <c r="G11" s="170"/>
      <c r="H11" s="170"/>
      <c r="I11" s="171"/>
      <c r="J11" s="172"/>
      <c r="K11" s="172"/>
      <c r="L11" s="173"/>
      <c r="M11" s="583" t="s">
        <v>283</v>
      </c>
      <c r="N11" s="584"/>
      <c r="O11" s="585"/>
      <c r="P11" s="139"/>
      <c r="Q11" s="139"/>
      <c r="R11" s="139"/>
      <c r="S11" s="139"/>
      <c r="T11" s="139"/>
      <c r="U11" s="609" t="s">
        <v>284</v>
      </c>
      <c r="V11" s="610"/>
      <c r="W11" s="610"/>
      <c r="X11" s="611"/>
      <c r="Y11" s="139"/>
      <c r="Z11" s="139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</row>
    <row r="12" spans="1:42" s="62" customFormat="1" ht="24.75" customHeight="1">
      <c r="A12" s="139"/>
      <c r="B12" s="603" t="s">
        <v>158</v>
      </c>
      <c r="C12" s="604"/>
      <c r="D12" s="590"/>
      <c r="E12" s="590"/>
      <c r="F12" s="590"/>
      <c r="G12" s="590"/>
      <c r="H12" s="590"/>
      <c r="I12" s="590"/>
      <c r="J12" s="590"/>
      <c r="K12" s="590"/>
      <c r="L12" s="591"/>
      <c r="M12" s="578" t="str">
        <f>IF(ISBLANK(D12),"Su contacto para consultas aparecerá cuando ingrese el RUC de su empresa.","Su empresa será atendida por:")</f>
        <v>Su contacto para consultas aparecerá cuando ingrese el RUC de su empresa.</v>
      </c>
      <c r="N12" s="578"/>
      <c r="O12" s="579"/>
      <c r="P12" s="139"/>
      <c r="Q12" s="139"/>
      <c r="R12" s="139"/>
      <c r="S12" s="139"/>
      <c r="T12" s="139"/>
      <c r="U12" s="612" t="s">
        <v>855</v>
      </c>
      <c r="V12" s="613"/>
      <c r="W12" s="613"/>
      <c r="X12" s="408" t="s">
        <v>998</v>
      </c>
      <c r="Y12" s="139"/>
      <c r="Z12" s="139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</row>
    <row r="13" spans="1:42" s="62" customFormat="1" ht="24.75" customHeight="1">
      <c r="A13" s="139"/>
      <c r="B13" s="601" t="s">
        <v>165</v>
      </c>
      <c r="C13" s="602"/>
      <c r="D13" s="592"/>
      <c r="E13" s="592"/>
      <c r="F13" s="592"/>
      <c r="G13" s="592"/>
      <c r="H13" s="592"/>
      <c r="I13" s="592"/>
      <c r="J13" s="592"/>
      <c r="K13" s="592"/>
      <c r="L13" s="593"/>
      <c r="M13" s="588"/>
      <c r="N13" s="588"/>
      <c r="O13" s="589"/>
      <c r="P13" s="139"/>
      <c r="Q13" s="139"/>
      <c r="R13" s="139"/>
      <c r="S13" s="139"/>
      <c r="T13" s="139"/>
      <c r="U13" s="605" t="s">
        <v>23</v>
      </c>
      <c r="V13" s="606"/>
      <c r="W13" s="606"/>
      <c r="X13" s="408" t="s">
        <v>998</v>
      </c>
      <c r="Y13" s="139"/>
      <c r="Z13" s="139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536"/>
      <c r="AL13" s="536"/>
      <c r="AM13" s="536"/>
      <c r="AN13" s="536"/>
      <c r="AO13" s="536"/>
      <c r="AP13" s="536"/>
    </row>
    <row r="14" spans="1:42" s="62" customFormat="1" ht="24.75" customHeight="1">
      <c r="A14" s="139"/>
      <c r="B14" s="601" t="s">
        <v>166</v>
      </c>
      <c r="C14" s="602"/>
      <c r="D14" s="592"/>
      <c r="E14" s="592"/>
      <c r="F14" s="592"/>
      <c r="G14" s="592"/>
      <c r="H14" s="592"/>
      <c r="I14" s="592"/>
      <c r="J14" s="592"/>
      <c r="K14" s="592"/>
      <c r="L14" s="593"/>
      <c r="M14" s="588"/>
      <c r="N14" s="588"/>
      <c r="O14" s="589"/>
      <c r="P14" s="139"/>
      <c r="Q14" s="139"/>
      <c r="R14" s="139"/>
      <c r="S14" s="139"/>
      <c r="T14" s="139"/>
      <c r="U14" s="605" t="s">
        <v>286</v>
      </c>
      <c r="V14" s="606"/>
      <c r="W14" s="606"/>
      <c r="X14" s="408" t="s">
        <v>998</v>
      </c>
      <c r="Y14" s="139"/>
      <c r="Z14" s="139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</row>
    <row r="15" spans="1:42" s="62" customFormat="1" ht="24.75" customHeight="1">
      <c r="A15" s="139"/>
      <c r="B15" s="601" t="s">
        <v>32</v>
      </c>
      <c r="C15" s="602"/>
      <c r="D15" s="586"/>
      <c r="E15" s="586"/>
      <c r="F15" s="586"/>
      <c r="G15" s="586"/>
      <c r="H15" s="586"/>
      <c r="I15" s="586"/>
      <c r="J15" s="586"/>
      <c r="K15" s="586"/>
      <c r="L15" s="587"/>
      <c r="M15" s="588"/>
      <c r="N15" s="588"/>
      <c r="O15" s="589"/>
      <c r="P15" s="139"/>
      <c r="Q15" s="139"/>
      <c r="R15" s="139"/>
      <c r="S15" s="139"/>
      <c r="T15" s="139"/>
      <c r="U15" s="605" t="s">
        <v>24</v>
      </c>
      <c r="V15" s="606"/>
      <c r="W15" s="606"/>
      <c r="X15" s="408" t="s">
        <v>998</v>
      </c>
      <c r="Y15" s="139"/>
      <c r="Z15" s="139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</row>
    <row r="16" spans="1:42" s="62" customFormat="1" ht="30.75" customHeight="1" thickBot="1">
      <c r="A16" s="139"/>
      <c r="B16" s="601" t="s">
        <v>33</v>
      </c>
      <c r="C16" s="602"/>
      <c r="D16" s="607"/>
      <c r="E16" s="607"/>
      <c r="F16" s="607"/>
      <c r="G16" s="607"/>
      <c r="H16" s="607"/>
      <c r="I16" s="607"/>
      <c r="J16" s="607"/>
      <c r="K16" s="607"/>
      <c r="L16" s="608"/>
      <c r="M16" s="588"/>
      <c r="N16" s="588"/>
      <c r="O16" s="589"/>
      <c r="P16" s="139"/>
      <c r="Q16" s="139"/>
      <c r="R16" s="139"/>
      <c r="S16" s="139"/>
      <c r="T16" s="139"/>
      <c r="U16" s="605" t="s">
        <v>27</v>
      </c>
      <c r="V16" s="606"/>
      <c r="W16" s="606"/>
      <c r="X16" s="408" t="s">
        <v>998</v>
      </c>
      <c r="Y16" s="139"/>
      <c r="Z16" s="139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</row>
    <row r="17" spans="1:42" s="62" customFormat="1" ht="24.75" customHeight="1">
      <c r="A17" s="139"/>
      <c r="B17" s="601" t="s">
        <v>34</v>
      </c>
      <c r="C17" s="602"/>
      <c r="D17" s="592"/>
      <c r="E17" s="592"/>
      <c r="F17" s="592"/>
      <c r="G17" s="592"/>
      <c r="H17" s="592"/>
      <c r="I17" s="592"/>
      <c r="J17" s="592"/>
      <c r="K17" s="592"/>
      <c r="L17" s="593"/>
      <c r="M17" s="625">
        <f>IF(ISERROR(+Q2),"CATHERINE MELENDEZ",+Q2)</f>
      </c>
      <c r="N17" s="626"/>
      <c r="O17" s="627"/>
      <c r="P17" s="139"/>
      <c r="Q17" s="139"/>
      <c r="R17" s="139"/>
      <c r="S17" s="139"/>
      <c r="T17" s="139"/>
      <c r="U17" s="605" t="s">
        <v>25</v>
      </c>
      <c r="V17" s="606"/>
      <c r="W17" s="606"/>
      <c r="X17" s="408" t="s">
        <v>998</v>
      </c>
      <c r="Y17" s="139"/>
      <c r="Z17" s="139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</row>
    <row r="18" spans="1:42" s="62" customFormat="1" ht="24.75" customHeight="1" thickBot="1">
      <c r="A18" s="139"/>
      <c r="B18" s="601" t="s">
        <v>35</v>
      </c>
      <c r="C18" s="602"/>
      <c r="D18" s="592"/>
      <c r="E18" s="592"/>
      <c r="F18" s="592"/>
      <c r="G18" s="592"/>
      <c r="H18" s="592"/>
      <c r="I18" s="592"/>
      <c r="J18" s="592"/>
      <c r="K18" s="592"/>
      <c r="L18" s="593"/>
      <c r="M18" s="628"/>
      <c r="N18" s="629"/>
      <c r="O18" s="630"/>
      <c r="P18" s="139"/>
      <c r="Q18" s="139"/>
      <c r="R18" s="139"/>
      <c r="S18" s="139"/>
      <c r="T18" s="139"/>
      <c r="U18" s="605" t="s">
        <v>285</v>
      </c>
      <c r="V18" s="606"/>
      <c r="W18" s="606"/>
      <c r="X18" s="408" t="s">
        <v>998</v>
      </c>
      <c r="Y18" s="139"/>
      <c r="Z18" s="139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</row>
    <row r="19" spans="1:42" s="62" customFormat="1" ht="24.75" customHeight="1">
      <c r="A19" s="139"/>
      <c r="B19" s="601" t="s">
        <v>36</v>
      </c>
      <c r="C19" s="602"/>
      <c r="D19" s="592"/>
      <c r="E19" s="592"/>
      <c r="F19" s="592"/>
      <c r="G19" s="592"/>
      <c r="H19" s="592"/>
      <c r="I19" s="592"/>
      <c r="J19" s="592"/>
      <c r="K19" s="592"/>
      <c r="L19" s="593"/>
      <c r="M19" s="143"/>
      <c r="N19" s="143"/>
      <c r="O19" s="144"/>
      <c r="P19" s="139"/>
      <c r="Q19" s="139"/>
      <c r="R19" s="139"/>
      <c r="S19" s="139"/>
      <c r="T19" s="139"/>
      <c r="U19" s="605" t="s">
        <v>16</v>
      </c>
      <c r="V19" s="606"/>
      <c r="W19" s="606"/>
      <c r="X19" s="408" t="s">
        <v>998</v>
      </c>
      <c r="Y19" s="139"/>
      <c r="Z19" s="139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6"/>
      <c r="AO19" s="536"/>
      <c r="AP19" s="536"/>
    </row>
    <row r="20" spans="1:42" s="62" customFormat="1" ht="24.75" customHeight="1">
      <c r="A20" s="139"/>
      <c r="B20" s="601" t="s">
        <v>37</v>
      </c>
      <c r="C20" s="602"/>
      <c r="D20" s="592"/>
      <c r="E20" s="592"/>
      <c r="F20" s="592"/>
      <c r="G20" s="592"/>
      <c r="H20" s="592"/>
      <c r="I20" s="592"/>
      <c r="J20" s="592"/>
      <c r="K20" s="592"/>
      <c r="L20" s="593"/>
      <c r="M20" s="620">
        <f>IF(ISERROR(Q3),"Telf. 613-2000  Anexo 5719",Q3)</f>
      </c>
      <c r="N20" s="621"/>
      <c r="O20" s="622"/>
      <c r="P20" s="139"/>
      <c r="Q20" s="139"/>
      <c r="R20" s="139"/>
      <c r="S20" s="139"/>
      <c r="T20" s="139"/>
      <c r="U20" s="605" t="s">
        <v>287</v>
      </c>
      <c r="V20" s="606"/>
      <c r="W20" s="606"/>
      <c r="X20" s="408" t="s">
        <v>998</v>
      </c>
      <c r="Y20" s="139"/>
      <c r="Z20" s="139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</row>
    <row r="21" spans="1:42" s="62" customFormat="1" ht="24.75" customHeight="1" thickBot="1">
      <c r="A21" s="139"/>
      <c r="B21" s="601" t="s">
        <v>38</v>
      </c>
      <c r="C21" s="602"/>
      <c r="D21" s="592"/>
      <c r="E21" s="592"/>
      <c r="F21" s="592"/>
      <c r="G21" s="592"/>
      <c r="H21" s="592"/>
      <c r="I21" s="592"/>
      <c r="J21" s="592"/>
      <c r="K21" s="592"/>
      <c r="L21" s="593"/>
      <c r="M21" s="620"/>
      <c r="N21" s="621"/>
      <c r="O21" s="622"/>
      <c r="P21" s="139"/>
      <c r="Q21" s="139"/>
      <c r="R21" s="139"/>
      <c r="S21" s="139"/>
      <c r="T21" s="139"/>
      <c r="U21" s="580" t="s">
        <v>26</v>
      </c>
      <c r="V21" s="581"/>
      <c r="W21" s="581"/>
      <c r="X21" s="409" t="s">
        <v>998</v>
      </c>
      <c r="Y21" s="139"/>
      <c r="Z21" s="139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</row>
    <row r="22" spans="1:42" s="62" customFormat="1" ht="24.75" customHeight="1">
      <c r="A22" s="139"/>
      <c r="B22" s="601" t="s">
        <v>22</v>
      </c>
      <c r="C22" s="602"/>
      <c r="D22" s="592"/>
      <c r="E22" s="592"/>
      <c r="F22" s="592"/>
      <c r="G22" s="592"/>
      <c r="H22" s="592"/>
      <c r="I22" s="592"/>
      <c r="J22" s="592"/>
      <c r="K22" s="592"/>
      <c r="L22" s="593"/>
      <c r="M22" s="620"/>
      <c r="N22" s="621"/>
      <c r="O22" s="622"/>
      <c r="P22" s="139"/>
      <c r="Q22" s="139"/>
      <c r="R22" s="139"/>
      <c r="S22" s="139"/>
      <c r="T22" s="139"/>
      <c r="U22" s="631" t="s">
        <v>1068</v>
      </c>
      <c r="V22" s="632"/>
      <c r="W22" s="632"/>
      <c r="X22" s="633"/>
      <c r="Y22" s="139"/>
      <c r="Z22" s="139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</row>
    <row r="23" spans="1:42" s="62" customFormat="1" ht="24.75" customHeight="1" thickBot="1">
      <c r="A23" s="139"/>
      <c r="B23" s="599" t="s">
        <v>76</v>
      </c>
      <c r="C23" s="600"/>
      <c r="D23" s="597"/>
      <c r="E23" s="597"/>
      <c r="F23" s="597"/>
      <c r="G23" s="597"/>
      <c r="H23" s="597"/>
      <c r="I23" s="597"/>
      <c r="J23" s="597"/>
      <c r="K23" s="597"/>
      <c r="L23" s="598"/>
      <c r="M23" s="623"/>
      <c r="N23" s="623"/>
      <c r="O23" s="624"/>
      <c r="P23" s="139"/>
      <c r="Q23" s="139"/>
      <c r="R23" s="139"/>
      <c r="S23" s="139"/>
      <c r="T23" s="139"/>
      <c r="U23" s="634"/>
      <c r="V23" s="635"/>
      <c r="W23" s="635"/>
      <c r="X23" s="636"/>
      <c r="Y23" s="139"/>
      <c r="Z23" s="139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</row>
    <row r="24" spans="1:42" s="62" customFormat="1" ht="42" customHeight="1">
      <c r="A24" s="139"/>
      <c r="B24" s="533"/>
      <c r="C24" s="535"/>
      <c r="D24" s="533"/>
      <c r="E24" s="533"/>
      <c r="F24" s="533"/>
      <c r="G24" s="533"/>
      <c r="H24" s="533"/>
      <c r="I24" s="533"/>
      <c r="J24" s="533"/>
      <c r="K24" s="533"/>
      <c r="L24" s="533"/>
      <c r="M24" s="614" t="s">
        <v>281</v>
      </c>
      <c r="N24" s="615"/>
      <c r="O24" s="616"/>
      <c r="P24" s="139"/>
      <c r="Q24" s="139"/>
      <c r="R24" s="139"/>
      <c r="S24" s="139"/>
      <c r="T24" s="139"/>
      <c r="U24" s="550"/>
      <c r="V24" s="575" t="s">
        <v>1063</v>
      </c>
      <c r="W24" s="575" t="s">
        <v>1066</v>
      </c>
      <c r="X24" s="551"/>
      <c r="Y24" s="139"/>
      <c r="Z24" s="139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</row>
    <row r="25" spans="1:42" s="62" customFormat="1" ht="27.75" customHeight="1" thickBot="1">
      <c r="A25" s="139"/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617"/>
      <c r="N25" s="618"/>
      <c r="O25" s="619"/>
      <c r="P25" s="139"/>
      <c r="Q25" s="139"/>
      <c r="R25" s="139"/>
      <c r="S25" s="139"/>
      <c r="T25" s="139"/>
      <c r="U25" s="552"/>
      <c r="V25" s="576" t="s">
        <v>1064</v>
      </c>
      <c r="W25" s="577">
        <f>+Menu!C3</f>
        <v>2013</v>
      </c>
      <c r="X25" s="554"/>
      <c r="Y25" s="139"/>
      <c r="Z25" s="139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</row>
    <row r="26" spans="1:42" s="62" customFormat="1" ht="27.75" customHeight="1">
      <c r="A26" s="139"/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139"/>
      <c r="N26" s="139"/>
      <c r="O26" s="139"/>
      <c r="P26" s="139"/>
      <c r="Q26" s="139"/>
      <c r="R26" s="139"/>
      <c r="S26" s="139"/>
      <c r="T26" s="139"/>
      <c r="U26" s="552"/>
      <c r="V26" s="576" t="s">
        <v>1065</v>
      </c>
      <c r="W26" s="577" t="str">
        <f>IF(ISERROR(VLOOKUP(D12,CONTACTOS!A2:E2587,5,FALSE)),"01",VLOOKUP(D12,CONTACTOS!A2:E2587,5,FALSE))</f>
        <v>01</v>
      </c>
      <c r="X26" s="554"/>
      <c r="Y26" s="139"/>
      <c r="Z26" s="139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</row>
    <row r="27" spans="1:42" s="62" customFormat="1" ht="27.75" customHeight="1">
      <c r="A27" s="139"/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139"/>
      <c r="N27" s="139"/>
      <c r="O27" s="139"/>
      <c r="P27" s="139"/>
      <c r="Q27" s="139"/>
      <c r="R27" s="139"/>
      <c r="S27" s="139"/>
      <c r="T27" s="139"/>
      <c r="U27" s="552"/>
      <c r="V27" s="553"/>
      <c r="W27" s="553"/>
      <c r="X27" s="554"/>
      <c r="Y27" s="139"/>
      <c r="Z27" s="139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</row>
    <row r="28" spans="1:42" s="62" customFormat="1" ht="27.75" customHeight="1" thickBot="1">
      <c r="A28" s="139"/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139"/>
      <c r="N28" s="139"/>
      <c r="O28" s="139"/>
      <c r="P28" s="139"/>
      <c r="Q28" s="139"/>
      <c r="R28" s="139"/>
      <c r="S28" s="139"/>
      <c r="T28" s="139"/>
      <c r="U28" s="555"/>
      <c r="V28" s="556"/>
      <c r="W28" s="556"/>
      <c r="X28" s="557"/>
      <c r="Y28" s="139"/>
      <c r="Z28" s="139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</row>
    <row r="29" spans="2:12" s="536" customFormat="1" ht="27.75" customHeight="1"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</row>
    <row r="30" spans="2:12" s="536" customFormat="1" ht="27.75" customHeight="1"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</row>
    <row r="31" spans="2:12" s="536" customFormat="1" ht="27.75" customHeight="1"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</row>
    <row r="32" spans="2:12" s="536" customFormat="1" ht="27.75" customHeight="1"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</row>
    <row r="33" spans="2:12" s="536" customFormat="1" ht="27.75" customHeight="1"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</row>
    <row r="34" spans="2:12" s="536" customFormat="1" ht="27.75" customHeight="1"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</row>
    <row r="35" s="63" customFormat="1" ht="18"/>
    <row r="36" s="63" customFormat="1" ht="18"/>
    <row r="37" s="63" customFormat="1" ht="18"/>
    <row r="38" s="63" customFormat="1" ht="18"/>
    <row r="39" s="63" customFormat="1" ht="18"/>
    <row r="40" s="63" customFormat="1" ht="18"/>
    <row r="41" s="63" customFormat="1" ht="18"/>
    <row r="42" s="63" customFormat="1" ht="18"/>
    <row r="43" s="63" customFormat="1" ht="18"/>
    <row r="44" s="63" customFormat="1" ht="18"/>
    <row r="45" spans="27:42" s="138" customFormat="1" ht="18"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27:42" s="138" customFormat="1" ht="18"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27:42" s="138" customFormat="1" ht="18"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27:42" s="138" customFormat="1" ht="18"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</sheetData>
  <sheetProtection password="EC0E" sheet="1"/>
  <mergeCells count="44">
    <mergeCell ref="U22:X23"/>
    <mergeCell ref="M24:O25"/>
    <mergeCell ref="M20:O22"/>
    <mergeCell ref="M23:O23"/>
    <mergeCell ref="M17:O18"/>
    <mergeCell ref="U15:W15"/>
    <mergeCell ref="U11:X11"/>
    <mergeCell ref="U12:W12"/>
    <mergeCell ref="U13:W13"/>
    <mergeCell ref="U14:W14"/>
    <mergeCell ref="B15:C15"/>
    <mergeCell ref="B19:C19"/>
    <mergeCell ref="D17:L17"/>
    <mergeCell ref="D16:L16"/>
    <mergeCell ref="B18:C18"/>
    <mergeCell ref="B16:C16"/>
    <mergeCell ref="U17:W17"/>
    <mergeCell ref="U18:W18"/>
    <mergeCell ref="U19:W19"/>
    <mergeCell ref="U20:W20"/>
    <mergeCell ref="B21:C21"/>
    <mergeCell ref="D21:L21"/>
    <mergeCell ref="B12:C12"/>
    <mergeCell ref="B13:C13"/>
    <mergeCell ref="B14:C14"/>
    <mergeCell ref="D14:L14"/>
    <mergeCell ref="B17:C17"/>
    <mergeCell ref="D18:L18"/>
    <mergeCell ref="B20:C20"/>
    <mergeCell ref="D20:L20"/>
    <mergeCell ref="D23:L23"/>
    <mergeCell ref="D22:L22"/>
    <mergeCell ref="B23:C23"/>
    <mergeCell ref="B22:C22"/>
    <mergeCell ref="U21:W21"/>
    <mergeCell ref="M8:O8"/>
    <mergeCell ref="M11:O11"/>
    <mergeCell ref="D15:L15"/>
    <mergeCell ref="M12:O16"/>
    <mergeCell ref="D12:L12"/>
    <mergeCell ref="D13:L13"/>
    <mergeCell ref="D9:J9"/>
    <mergeCell ref="D19:L19"/>
    <mergeCell ref="U16:W16"/>
  </mergeCells>
  <dataValidations count="1">
    <dataValidation type="textLength" allowBlank="1" showInputMessage="1" showErrorMessage="1" errorTitle="RUC ERRONEO" error="EL RUC ES DE 11 DIGITOS" sqref="D12">
      <formula1>11</formula1>
      <formula2>11</formula2>
    </dataValidation>
  </dataValidations>
  <hyperlinks>
    <hyperlink ref="X14" location="Patrimonio!F6" display="Ver"/>
    <hyperlink ref="X15" location="Utilidades!D11" display="Ver"/>
    <hyperlink ref="X16" location="Activos!D7" display="Ver"/>
    <hyperlink ref="X18" location="Activos!D41" display="Ver"/>
    <hyperlink ref="X19" location="EmpRelac!B27" display="Ver"/>
    <hyperlink ref="X13" location="Pasivos!D8" display="Ver"/>
    <hyperlink ref="X21" location="Consistencia!D20" display="Ver"/>
    <hyperlink ref="X12" location="DatosGrls!D12" display="Ver"/>
    <hyperlink ref="X20" location="Consistencia!B1" display="Ver"/>
    <hyperlink ref="X17" location="Activos!D27" display="Ver"/>
    <hyperlink ref="M24:O25" r:id="rId1" display="http://www.bcrp.gob.pe/docs/Transparencia/Normas-Legales/Circulares/2012/circular-025-2012-bcrp.pdf"/>
  </hyperlinks>
  <printOptions horizontalCentered="1"/>
  <pageMargins left="0.75" right="0.75" top="0.5905511811023623" bottom="0.52" header="0" footer="0"/>
  <pageSetup fitToHeight="1" fitToWidth="1" horizontalDpi="600" verticalDpi="600" orientation="landscape" paperSize="9" scale="58" r:id="rId3"/>
  <headerFooter alignWithMargins="0">
    <oddFooter>&amp;R&amp;24&amp;A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H64"/>
  <sheetViews>
    <sheetView zoomScale="85" zoomScaleNormal="85" zoomScalePageLayoutView="0" workbookViewId="0" topLeftCell="B2">
      <pane xSplit="3" ySplit="4" topLeftCell="E6" activePane="bottomRight" state="frozen"/>
      <selection pane="topLeft" activeCell="B2" sqref="B2"/>
      <selection pane="topRight" activeCell="E2" sqref="E2"/>
      <selection pane="bottomLeft" activeCell="B6" sqref="B6"/>
      <selection pane="bottomRight" activeCell="E6" sqref="E6"/>
    </sheetView>
  </sheetViews>
  <sheetFormatPr defaultColWidth="11.421875" defaultRowHeight="12.75"/>
  <cols>
    <col min="1" max="1" width="2.7109375" style="267" customWidth="1"/>
    <col min="2" max="2" width="3.7109375" style="1" customWidth="1"/>
    <col min="3" max="3" width="7.7109375" style="1" customWidth="1"/>
    <col min="4" max="4" width="66.7109375" style="1" customWidth="1"/>
    <col min="5" max="8" width="19.00390625" style="1" customWidth="1"/>
    <col min="9" max="25" width="11.421875" style="267" customWidth="1"/>
    <col min="26" max="16384" width="11.421875" style="1" customWidth="1"/>
  </cols>
  <sheetData>
    <row r="1" spans="2:8" ht="15.75">
      <c r="B1" s="267"/>
      <c r="C1" s="267"/>
      <c r="D1" s="267"/>
      <c r="E1" s="267"/>
      <c r="F1" s="267"/>
      <c r="G1" s="267"/>
      <c r="H1" s="267"/>
    </row>
    <row r="2" spans="2:8" ht="20.25">
      <c r="B2" s="268" t="s">
        <v>861</v>
      </c>
      <c r="C2" s="267"/>
      <c r="D2" s="267"/>
      <c r="E2" s="267"/>
      <c r="F2" s="267"/>
      <c r="G2" s="267"/>
      <c r="H2" s="267"/>
    </row>
    <row r="3" spans="2:8" ht="20.25">
      <c r="B3" s="268" t="s">
        <v>160</v>
      </c>
      <c r="C3" s="267"/>
      <c r="D3" s="267"/>
      <c r="E3" s="267"/>
      <c r="F3" s="267"/>
      <c r="G3" s="267"/>
      <c r="H3" s="267"/>
    </row>
    <row r="4" spans="2:8" ht="18">
      <c r="B4" s="116"/>
      <c r="C4" s="117"/>
      <c r="D4" s="117"/>
      <c r="E4" s="639">
        <f>Menu!$C$3-1</f>
        <v>2012</v>
      </c>
      <c r="F4" s="638"/>
      <c r="G4" s="637">
        <f>Menu!$C$3</f>
        <v>2013</v>
      </c>
      <c r="H4" s="638"/>
    </row>
    <row r="5" spans="2:8" ht="21" customHeight="1">
      <c r="B5" s="12"/>
      <c r="C5" s="115"/>
      <c r="D5" s="5"/>
      <c r="E5" s="17" t="s">
        <v>161</v>
      </c>
      <c r="F5" s="17" t="s">
        <v>162</v>
      </c>
      <c r="G5" s="15" t="s">
        <v>161</v>
      </c>
      <c r="H5" s="16" t="s">
        <v>162</v>
      </c>
    </row>
    <row r="6" spans="2:8" ht="15.75">
      <c r="B6" s="10"/>
      <c r="C6" s="6"/>
      <c r="D6" s="6"/>
      <c r="E6" s="6"/>
      <c r="F6" s="6"/>
      <c r="G6" s="10"/>
      <c r="H6" s="11"/>
    </row>
    <row r="7" spans="2:8" ht="18">
      <c r="B7" s="79" t="s">
        <v>844</v>
      </c>
      <c r="C7" s="78" t="s">
        <v>69</v>
      </c>
      <c r="D7" s="6"/>
      <c r="E7" s="356">
        <f>SUM(E8,E13,E18,E23:E24)</f>
        <v>0</v>
      </c>
      <c r="F7" s="356">
        <f>SUM(F8,F13,F18,F23:F24)</f>
        <v>0</v>
      </c>
      <c r="G7" s="318">
        <f>SUM(G8,G13,G18,G23:G24)</f>
        <v>0</v>
      </c>
      <c r="H7" s="319">
        <f>SUM(H8,H13,H18,H23:H24)</f>
        <v>0</v>
      </c>
    </row>
    <row r="8" spans="2:8" ht="18">
      <c r="B8" s="81"/>
      <c r="C8" s="82" t="s">
        <v>849</v>
      </c>
      <c r="D8" s="6"/>
      <c r="E8" s="356">
        <f>SUM(E9:E12)</f>
        <v>0</v>
      </c>
      <c r="F8" s="356">
        <f>SUM(F9:F12)</f>
        <v>0</v>
      </c>
      <c r="G8" s="318">
        <f>SUM(G9:G12)</f>
        <v>0</v>
      </c>
      <c r="H8" s="319">
        <f>SUM(H9:H12)</f>
        <v>0</v>
      </c>
    </row>
    <row r="9" spans="2:8" ht="18">
      <c r="B9" s="81"/>
      <c r="C9" s="84" t="s">
        <v>857</v>
      </c>
      <c r="D9" s="13"/>
      <c r="E9" s="266"/>
      <c r="F9" s="266"/>
      <c r="G9" s="316"/>
      <c r="H9" s="317"/>
    </row>
    <row r="10" spans="2:8" ht="18">
      <c r="B10" s="81"/>
      <c r="C10" s="84" t="s">
        <v>278</v>
      </c>
      <c r="D10" s="13"/>
      <c r="E10" s="266"/>
      <c r="F10" s="266"/>
      <c r="G10" s="316"/>
      <c r="H10" s="317"/>
    </row>
    <row r="11" spans="2:8" ht="18">
      <c r="B11" s="81"/>
      <c r="C11" s="84" t="s">
        <v>279</v>
      </c>
      <c r="D11" s="13"/>
      <c r="E11" s="266"/>
      <c r="F11" s="266"/>
      <c r="G11" s="316"/>
      <c r="H11" s="317"/>
    </row>
    <row r="12" spans="2:8" ht="18">
      <c r="B12" s="81"/>
      <c r="C12" s="84" t="s">
        <v>1007</v>
      </c>
      <c r="D12" s="13"/>
      <c r="E12" s="266"/>
      <c r="F12" s="266"/>
      <c r="G12" s="316"/>
      <c r="H12" s="317"/>
    </row>
    <row r="13" spans="2:8" ht="18">
      <c r="B13" s="81"/>
      <c r="C13" s="82" t="s">
        <v>859</v>
      </c>
      <c r="D13" s="6"/>
      <c r="E13" s="356">
        <f>SUM(E14:E17)</f>
        <v>0</v>
      </c>
      <c r="F13" s="356">
        <f>SUM(F14:F17)</f>
        <v>0</v>
      </c>
      <c r="G13" s="318">
        <f>SUM(G14:G17)</f>
        <v>0</v>
      </c>
      <c r="H13" s="319">
        <f>SUM(H14:H17)</f>
        <v>0</v>
      </c>
    </row>
    <row r="14" spans="2:8" ht="18">
      <c r="B14" s="81"/>
      <c r="C14" s="84" t="s">
        <v>857</v>
      </c>
      <c r="D14" s="13"/>
      <c r="E14" s="266"/>
      <c r="F14" s="266"/>
      <c r="G14" s="316"/>
      <c r="H14" s="317"/>
    </row>
    <row r="15" spans="2:8" ht="18">
      <c r="B15" s="81"/>
      <c r="C15" s="84" t="s">
        <v>278</v>
      </c>
      <c r="D15" s="13"/>
      <c r="E15" s="266"/>
      <c r="F15" s="266"/>
      <c r="G15" s="316"/>
      <c r="H15" s="317"/>
    </row>
    <row r="16" spans="2:8" ht="18">
      <c r="B16" s="81"/>
      <c r="C16" s="84" t="s">
        <v>290</v>
      </c>
      <c r="D16" s="13"/>
      <c r="E16" s="266"/>
      <c r="F16" s="266"/>
      <c r="G16" s="316"/>
      <c r="H16" s="317"/>
    </row>
    <row r="17" spans="2:8" ht="18">
      <c r="B17" s="81"/>
      <c r="C17" s="84" t="s">
        <v>1008</v>
      </c>
      <c r="D17" s="13"/>
      <c r="E17" s="266"/>
      <c r="F17" s="266"/>
      <c r="G17" s="316"/>
      <c r="H17" s="317"/>
    </row>
    <row r="18" spans="2:8" ht="18">
      <c r="B18" s="81"/>
      <c r="C18" s="82" t="s">
        <v>996</v>
      </c>
      <c r="D18" s="6"/>
      <c r="E18" s="356">
        <f>SUM(E19:E22)</f>
        <v>0</v>
      </c>
      <c r="F18" s="356">
        <f>SUM(F19:F22)</f>
        <v>0</v>
      </c>
      <c r="G18" s="318">
        <f>SUM(G19:G22)</f>
        <v>0</v>
      </c>
      <c r="H18" s="319">
        <f>SUM(H19:H22)</f>
        <v>0</v>
      </c>
    </row>
    <row r="19" spans="2:8" ht="18">
      <c r="B19" s="81"/>
      <c r="C19" s="84" t="s">
        <v>857</v>
      </c>
      <c r="D19" s="13"/>
      <c r="E19" s="266"/>
      <c r="F19" s="266"/>
      <c r="G19" s="316"/>
      <c r="H19" s="317"/>
    </row>
    <row r="20" spans="2:8" ht="18">
      <c r="B20" s="81"/>
      <c r="C20" s="84" t="s">
        <v>278</v>
      </c>
      <c r="D20" s="13"/>
      <c r="E20" s="266"/>
      <c r="F20" s="266"/>
      <c r="G20" s="316"/>
      <c r="H20" s="317"/>
    </row>
    <row r="21" spans="2:8" ht="18">
      <c r="B21" s="81"/>
      <c r="C21" s="84" t="s">
        <v>291</v>
      </c>
      <c r="D21" s="13"/>
      <c r="E21" s="266"/>
      <c r="F21" s="266"/>
      <c r="G21" s="316"/>
      <c r="H21" s="317"/>
    </row>
    <row r="22" spans="2:8" ht="18">
      <c r="B22" s="81"/>
      <c r="C22" s="84" t="s">
        <v>1009</v>
      </c>
      <c r="D22" s="13"/>
      <c r="E22" s="266"/>
      <c r="F22" s="266"/>
      <c r="G22" s="316"/>
      <c r="H22" s="317"/>
    </row>
    <row r="23" spans="2:8" ht="19.5" customHeight="1">
      <c r="B23" s="81"/>
      <c r="C23" s="82" t="s">
        <v>860</v>
      </c>
      <c r="D23" s="13"/>
      <c r="E23" s="266"/>
      <c r="F23" s="266"/>
      <c r="G23" s="316"/>
      <c r="H23" s="317"/>
    </row>
    <row r="24" spans="2:8" ht="18">
      <c r="B24" s="81"/>
      <c r="C24" s="82" t="s">
        <v>1015</v>
      </c>
      <c r="D24" s="6"/>
      <c r="E24" s="356">
        <f>SUM(E25:E28)</f>
        <v>0</v>
      </c>
      <c r="F24" s="356">
        <f>SUM(F25:F28)</f>
        <v>0</v>
      </c>
      <c r="G24" s="318">
        <f>SUM(G25:G28)</f>
        <v>0</v>
      </c>
      <c r="H24" s="319">
        <f>SUM(H25:H28)</f>
        <v>0</v>
      </c>
    </row>
    <row r="25" spans="2:8" ht="18">
      <c r="B25" s="81"/>
      <c r="C25" s="84" t="s">
        <v>857</v>
      </c>
      <c r="D25" s="13"/>
      <c r="E25" s="266"/>
      <c r="F25" s="266"/>
      <c r="G25" s="316"/>
      <c r="H25" s="317"/>
    </row>
    <row r="26" spans="2:8" ht="18">
      <c r="B26" s="81"/>
      <c r="C26" s="84" t="s">
        <v>278</v>
      </c>
      <c r="D26" s="13"/>
      <c r="E26" s="266"/>
      <c r="F26" s="266"/>
      <c r="G26" s="316"/>
      <c r="H26" s="317"/>
    </row>
    <row r="27" spans="2:8" ht="18">
      <c r="B27" s="81"/>
      <c r="C27" s="84" t="s">
        <v>292</v>
      </c>
      <c r="D27" s="13"/>
      <c r="E27" s="266"/>
      <c r="F27" s="266"/>
      <c r="G27" s="316"/>
      <c r="H27" s="317"/>
    </row>
    <row r="28" spans="2:8" ht="18">
      <c r="B28" s="81"/>
      <c r="C28" s="84" t="s">
        <v>1010</v>
      </c>
      <c r="D28" s="13"/>
      <c r="E28" s="266"/>
      <c r="F28" s="266"/>
      <c r="G28" s="316"/>
      <c r="H28" s="317"/>
    </row>
    <row r="29" spans="2:8" ht="24.75" customHeight="1">
      <c r="B29" s="79" t="s">
        <v>845</v>
      </c>
      <c r="C29" s="78" t="s">
        <v>293</v>
      </c>
      <c r="D29" s="43"/>
      <c r="E29" s="356">
        <f>E30</f>
        <v>0</v>
      </c>
      <c r="F29" s="356">
        <f>F30</f>
        <v>0</v>
      </c>
      <c r="G29" s="318">
        <f>G30</f>
        <v>0</v>
      </c>
      <c r="H29" s="319">
        <f>H30</f>
        <v>0</v>
      </c>
    </row>
    <row r="30" spans="2:8" ht="18">
      <c r="B30" s="81"/>
      <c r="C30" s="82" t="s">
        <v>294</v>
      </c>
      <c r="D30" s="13"/>
      <c r="E30" s="316"/>
      <c r="F30" s="317"/>
      <c r="G30" s="316"/>
      <c r="H30" s="317"/>
    </row>
    <row r="31" spans="2:8" ht="24.75" customHeight="1">
      <c r="B31" s="79" t="s">
        <v>846</v>
      </c>
      <c r="C31" s="78" t="s">
        <v>841</v>
      </c>
      <c r="D31" s="13"/>
      <c r="E31" s="356">
        <f>SUM(E32:E33)</f>
        <v>0</v>
      </c>
      <c r="F31" s="356">
        <f>SUM(F32:F33)</f>
        <v>0</v>
      </c>
      <c r="G31" s="318">
        <f>SUM(G32:G33)</f>
        <v>0</v>
      </c>
      <c r="H31" s="319">
        <f>SUM(H32:H33)</f>
        <v>0</v>
      </c>
    </row>
    <row r="32" spans="2:8" ht="18">
      <c r="B32" s="80"/>
      <c r="C32" s="82" t="s">
        <v>74</v>
      </c>
      <c r="D32" s="6"/>
      <c r="E32" s="266"/>
      <c r="F32" s="266"/>
      <c r="G32" s="316"/>
      <c r="H32" s="317"/>
    </row>
    <row r="33" spans="2:8" ht="18">
      <c r="B33" s="81"/>
      <c r="C33" s="82" t="s">
        <v>862</v>
      </c>
      <c r="D33" s="6"/>
      <c r="E33" s="356">
        <f>SUM(E34:E39)</f>
        <v>0</v>
      </c>
      <c r="F33" s="356">
        <f>SUM(F34:F39)</f>
        <v>0</v>
      </c>
      <c r="G33" s="318">
        <f>SUM(G34:G39)</f>
        <v>0</v>
      </c>
      <c r="H33" s="319">
        <f>SUM(H34:H39)</f>
        <v>0</v>
      </c>
    </row>
    <row r="34" spans="2:8" ht="18">
      <c r="B34" s="81"/>
      <c r="C34" s="85"/>
      <c r="D34" s="86" t="s">
        <v>993</v>
      </c>
      <c r="E34" s="266"/>
      <c r="F34" s="266"/>
      <c r="G34" s="316"/>
      <c r="H34" s="317"/>
    </row>
    <row r="35" spans="2:8" ht="18">
      <c r="B35" s="81"/>
      <c r="C35" s="85"/>
      <c r="D35" s="86" t="s">
        <v>863</v>
      </c>
      <c r="E35" s="266"/>
      <c r="F35" s="266"/>
      <c r="G35" s="316"/>
      <c r="H35" s="317"/>
    </row>
    <row r="36" spans="2:8" ht="18">
      <c r="B36" s="81"/>
      <c r="C36" s="85"/>
      <c r="D36" s="86" t="s">
        <v>864</v>
      </c>
      <c r="E36" s="266"/>
      <c r="F36" s="266"/>
      <c r="G36" s="316"/>
      <c r="H36" s="317"/>
    </row>
    <row r="37" spans="2:8" ht="18">
      <c r="B37" s="81"/>
      <c r="C37" s="85"/>
      <c r="D37" s="86" t="s">
        <v>295</v>
      </c>
      <c r="E37" s="266"/>
      <c r="F37" s="266"/>
      <c r="G37" s="316"/>
      <c r="H37" s="317"/>
    </row>
    <row r="38" spans="2:8" ht="18">
      <c r="B38" s="81"/>
      <c r="C38" s="83"/>
      <c r="D38" s="13" t="s">
        <v>994</v>
      </c>
      <c r="E38" s="266"/>
      <c r="F38" s="266"/>
      <c r="G38" s="316"/>
      <c r="H38" s="317"/>
    </row>
    <row r="39" spans="2:8" ht="18">
      <c r="B39" s="81"/>
      <c r="C39" s="83"/>
      <c r="D39" s="13" t="s">
        <v>865</v>
      </c>
      <c r="E39" s="266"/>
      <c r="F39" s="266"/>
      <c r="G39" s="316"/>
      <c r="H39" s="317"/>
    </row>
    <row r="40" spans="2:8" ht="24.75" customHeight="1">
      <c r="B40" s="79" t="s">
        <v>847</v>
      </c>
      <c r="C40" s="78" t="s">
        <v>842</v>
      </c>
      <c r="D40" s="6"/>
      <c r="E40" s="356">
        <f>SUM(E41:E42)</f>
        <v>0</v>
      </c>
      <c r="F40" s="356">
        <f>SUM(F41:F42)</f>
        <v>0</v>
      </c>
      <c r="G40" s="318">
        <f>SUM(G41:G42)</f>
        <v>0</v>
      </c>
      <c r="H40" s="319">
        <f>SUM(H41:H42)</f>
        <v>0</v>
      </c>
    </row>
    <row r="41" spans="2:8" ht="18">
      <c r="B41" s="80"/>
      <c r="C41" s="82" t="s">
        <v>999</v>
      </c>
      <c r="D41" s="6"/>
      <c r="E41" s="266"/>
      <c r="F41" s="266"/>
      <c r="G41" s="316"/>
      <c r="H41" s="317"/>
    </row>
    <row r="42" spans="2:8" ht="18">
      <c r="B42" s="80"/>
      <c r="C42" s="82" t="s">
        <v>1000</v>
      </c>
      <c r="D42" s="6"/>
      <c r="E42" s="266"/>
      <c r="F42" s="266"/>
      <c r="G42" s="316"/>
      <c r="H42" s="317"/>
    </row>
    <row r="43" spans="2:8" ht="24.75" customHeight="1">
      <c r="B43" s="79" t="s">
        <v>848</v>
      </c>
      <c r="C43" s="78" t="s">
        <v>843</v>
      </c>
      <c r="D43" s="13"/>
      <c r="E43" s="356">
        <f>SUM(E44,E47,E50,E53,E56)</f>
        <v>0</v>
      </c>
      <c r="F43" s="356">
        <f>SUM(F44,F47,F50,F53,F56)</f>
        <v>0</v>
      </c>
      <c r="G43" s="318">
        <f>SUM(G44,G47,G50,G53,G56)</f>
        <v>0</v>
      </c>
      <c r="H43" s="319">
        <f>SUM(H44,H47,H50,H53,H56)</f>
        <v>0</v>
      </c>
    </row>
    <row r="44" spans="2:8" ht="18">
      <c r="B44" s="81"/>
      <c r="C44" s="82" t="s">
        <v>997</v>
      </c>
      <c r="D44" s="6"/>
      <c r="E44" s="356">
        <f>SUM(E45:E46)</f>
        <v>0</v>
      </c>
      <c r="F44" s="356">
        <f>SUM(F45:F46)</f>
        <v>0</v>
      </c>
      <c r="G44" s="318">
        <f>SUM(G45:G46)</f>
        <v>0</v>
      </c>
      <c r="H44" s="319">
        <f>SUM(H45:H46)</f>
        <v>0</v>
      </c>
    </row>
    <row r="45" spans="2:8" ht="18">
      <c r="B45" s="81"/>
      <c r="C45" s="87" t="s">
        <v>977</v>
      </c>
      <c r="D45" s="13"/>
      <c r="E45" s="266"/>
      <c r="F45" s="266"/>
      <c r="G45" s="316"/>
      <c r="H45" s="317"/>
    </row>
    <row r="46" spans="2:8" ht="18">
      <c r="B46" s="81"/>
      <c r="C46" s="87" t="s">
        <v>978</v>
      </c>
      <c r="D46" s="13"/>
      <c r="E46" s="266"/>
      <c r="F46" s="266"/>
      <c r="G46" s="316"/>
      <c r="H46" s="317"/>
    </row>
    <row r="47" spans="2:8" ht="18">
      <c r="B47" s="81"/>
      <c r="C47" s="82" t="s">
        <v>979</v>
      </c>
      <c r="D47" s="6"/>
      <c r="E47" s="356">
        <f>SUM(E48:E49)</f>
        <v>0</v>
      </c>
      <c r="F47" s="356">
        <f>SUM(F48:F49)</f>
        <v>0</v>
      </c>
      <c r="G47" s="318">
        <f>SUM(G48:G49)</f>
        <v>0</v>
      </c>
      <c r="H47" s="319">
        <f>SUM(H48:H49)</f>
        <v>0</v>
      </c>
    </row>
    <row r="48" spans="2:8" ht="18">
      <c r="B48" s="81"/>
      <c r="C48" s="87" t="s">
        <v>977</v>
      </c>
      <c r="D48" s="13"/>
      <c r="E48" s="266"/>
      <c r="F48" s="266"/>
      <c r="G48" s="316"/>
      <c r="H48" s="317"/>
    </row>
    <row r="49" spans="2:8" ht="18">
      <c r="B49" s="81"/>
      <c r="C49" s="87" t="s">
        <v>978</v>
      </c>
      <c r="D49" s="13"/>
      <c r="E49" s="266"/>
      <c r="F49" s="266"/>
      <c r="G49" s="316"/>
      <c r="H49" s="317"/>
    </row>
    <row r="50" spans="2:8" ht="18">
      <c r="B50" s="81"/>
      <c r="C50" s="82" t="s">
        <v>980</v>
      </c>
      <c r="D50" s="6"/>
      <c r="E50" s="356">
        <f>SUM(E51:E52)</f>
        <v>0</v>
      </c>
      <c r="F50" s="356">
        <f>SUM(F51:F52)</f>
        <v>0</v>
      </c>
      <c r="G50" s="318">
        <f>SUM(G51:G52)</f>
        <v>0</v>
      </c>
      <c r="H50" s="319">
        <f>SUM(H51:H52)</f>
        <v>0</v>
      </c>
    </row>
    <row r="51" spans="2:8" ht="18">
      <c r="B51" s="80"/>
      <c r="C51" s="87" t="s">
        <v>977</v>
      </c>
      <c r="D51" s="13"/>
      <c r="E51" s="266"/>
      <c r="F51" s="266"/>
      <c r="G51" s="316"/>
      <c r="H51" s="317"/>
    </row>
    <row r="52" spans="2:8" ht="18">
      <c r="B52" s="80"/>
      <c r="C52" s="87" t="s">
        <v>978</v>
      </c>
      <c r="D52" s="13"/>
      <c r="E52" s="266"/>
      <c r="F52" s="266"/>
      <c r="G52" s="316"/>
      <c r="H52" s="317"/>
    </row>
    <row r="53" spans="2:8" ht="18" hidden="1">
      <c r="B53" s="81"/>
      <c r="C53" s="82" t="s">
        <v>981</v>
      </c>
      <c r="D53" s="6"/>
      <c r="E53" s="356">
        <f>SUM(E54:E55)</f>
        <v>0</v>
      </c>
      <c r="F53" s="356">
        <f>SUM(F54:F55)</f>
        <v>0</v>
      </c>
      <c r="G53" s="318">
        <f>SUM(G54:G55)</f>
        <v>0</v>
      </c>
      <c r="H53" s="319">
        <f>SUM(H54:H55)</f>
        <v>0</v>
      </c>
    </row>
    <row r="54" spans="2:8" ht="18" hidden="1">
      <c r="B54" s="81"/>
      <c r="C54" s="87" t="s">
        <v>977</v>
      </c>
      <c r="D54" s="13"/>
      <c r="E54" s="266"/>
      <c r="F54" s="266"/>
      <c r="G54" s="316"/>
      <c r="H54" s="317"/>
    </row>
    <row r="55" spans="2:8" ht="18" hidden="1">
      <c r="B55" s="81"/>
      <c r="C55" s="87" t="s">
        <v>978</v>
      </c>
      <c r="D55" s="13"/>
      <c r="E55" s="266"/>
      <c r="F55" s="266"/>
      <c r="G55" s="316"/>
      <c r="H55" s="317"/>
    </row>
    <row r="56" spans="2:8" ht="18">
      <c r="B56" s="81"/>
      <c r="C56" s="42" t="s">
        <v>296</v>
      </c>
      <c r="D56" s="6"/>
      <c r="E56" s="356">
        <f>SUM(E57:E58)</f>
        <v>0</v>
      </c>
      <c r="F56" s="356">
        <f>SUM(F57:F58)</f>
        <v>0</v>
      </c>
      <c r="G56" s="318">
        <f>SUM(G57:G58)</f>
        <v>0</v>
      </c>
      <c r="H56" s="319">
        <f>SUM(H57:H58)</f>
        <v>0</v>
      </c>
    </row>
    <row r="57" spans="2:8" ht="18">
      <c r="B57" s="10"/>
      <c r="C57" s="88" t="s">
        <v>977</v>
      </c>
      <c r="D57" s="6"/>
      <c r="E57" s="266"/>
      <c r="F57" s="266"/>
      <c r="G57" s="316"/>
      <c r="H57" s="317"/>
    </row>
    <row r="58" spans="2:8" ht="18">
      <c r="B58" s="12"/>
      <c r="C58" s="89" t="s">
        <v>978</v>
      </c>
      <c r="D58" s="5"/>
      <c r="E58" s="288"/>
      <c r="F58" s="288"/>
      <c r="G58" s="320"/>
      <c r="H58" s="321"/>
    </row>
    <row r="59" spans="2:8" ht="15.75">
      <c r="B59" s="267"/>
      <c r="C59" s="267"/>
      <c r="D59" s="267"/>
      <c r="E59" s="267"/>
      <c r="F59" s="267"/>
      <c r="G59" s="267"/>
      <c r="H59" s="267"/>
    </row>
    <row r="60" spans="2:8" ht="15.75">
      <c r="B60" s="267"/>
      <c r="C60" s="267"/>
      <c r="D60" s="267"/>
      <c r="E60" s="267"/>
      <c r="F60" s="267"/>
      <c r="G60" s="267"/>
      <c r="H60" s="267"/>
    </row>
    <row r="61" spans="2:8" ht="15.75">
      <c r="B61" s="267"/>
      <c r="C61" s="267"/>
      <c r="D61" s="267"/>
      <c r="E61" s="267"/>
      <c r="F61" s="267"/>
      <c r="G61" s="267"/>
      <c r="H61" s="267"/>
    </row>
    <row r="62" spans="2:8" ht="15.75">
      <c r="B62" s="267"/>
      <c r="C62" s="267"/>
      <c r="D62" s="267"/>
      <c r="E62" s="267"/>
      <c r="F62" s="267"/>
      <c r="G62" s="267"/>
      <c r="H62" s="267"/>
    </row>
    <row r="63" spans="2:8" ht="15.75">
      <c r="B63" s="267"/>
      <c r="C63" s="267"/>
      <c r="D63" s="267"/>
      <c r="E63" s="267"/>
      <c r="F63" s="267"/>
      <c r="G63" s="267"/>
      <c r="H63" s="267"/>
    </row>
    <row r="64" spans="2:8" ht="15.75">
      <c r="B64" s="267"/>
      <c r="C64" s="267"/>
      <c r="D64" s="267"/>
      <c r="E64" s="267"/>
      <c r="F64" s="267"/>
      <c r="G64" s="267"/>
      <c r="H64" s="267"/>
    </row>
  </sheetData>
  <sheetProtection password="EC0E" sheet="1" objects="1" scenarios="1"/>
  <mergeCells count="2">
    <mergeCell ref="G4:H4"/>
    <mergeCell ref="E4:F4"/>
  </mergeCells>
  <dataValidations count="6">
    <dataValidation type="whole" operator="greaterThan" allowBlank="1" showInputMessage="1" showErrorMessage="1" errorTitle="Valor Incorrecto" error="Ingrese sólo cifras enteras con signo positivo." sqref="E47:H47 E50:H50 E53:H55">
      <formula1>0</formula1>
    </dataValidation>
    <dataValidation type="custom" allowBlank="1" showInputMessage="1" showErrorMessage="1" errorTitle="NO EGRESOS EN ESTA PARTIDA" error="No llene esta columna de egresos (el servicio de transporte que brinda una empresa sólo puede producr ingresos, no egresos)." sqref="H9">
      <formula1>"&lt;&gt;0"</formula1>
    </dataValidation>
    <dataValidation type="custom" allowBlank="1" showInputMessage="1" showErrorMessage="1" errorTitle="NO EGRESOS EN ESTA PARTIDA" error="No llene esta celda de egresos (el servicio de transporte que brinda una empresa sólo puede producr ingresos, no egresos)." sqref="F9 F14 H14 F19 H19 F25 H25">
      <formula1>"&lt;&gt;0"</formula1>
    </dataValidation>
    <dataValidation type="custom" allowBlank="1" showInputMessage="1" showErrorMessage="1" errorTitle="NO INGRESOS EN ESTA PARTIDA" error="Dado que el reportante es un residente, sólo se requiere que reporte sus gastos o viáticos en el exterior (egresos)." sqref="E30 G30">
      <formula1>"&lt;&gt;0"</formula1>
    </dataValidation>
    <dataValidation type="whole" operator="greaterThanOrEqual" allowBlank="1" showInputMessage="1" showErrorMessage="1" errorTitle="Valor Incorrecto" error="Ingrese sólo cifras enteras con signo positivo." sqref="H30 F30">
      <formula1>0</formula1>
    </dataValidation>
    <dataValidation type="whole" operator="greaterThanOrEqual" allowBlank="1" showInputMessage="1" showErrorMessage="1" errorTitle="Valor Incorrecto" error="Ingrese cero ó cifras enteras con signo positivo." sqref="E25:E28 F26:H28 G25 E19:E23 F20:F23 G19:G23 H20:H23 E15:H17 G14 E14 E10:H12 E9 G9 E32:H32 E34:H39 E41:H42 E45:H46 E48:H49 E51:H52 E57:H58">
      <formula1>0</formula1>
    </dataValidation>
  </dataValidations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scale="8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T80"/>
  <sheetViews>
    <sheetView zoomScale="85" zoomScaleNormal="85" zoomScalePageLayoutView="0"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E6" sqref="E6"/>
    </sheetView>
  </sheetViews>
  <sheetFormatPr defaultColWidth="11.421875" defaultRowHeight="12.75"/>
  <cols>
    <col min="1" max="1" width="2.7109375" style="267" customWidth="1"/>
    <col min="2" max="2" width="8.421875" style="1" customWidth="1"/>
    <col min="3" max="3" width="7.7109375" style="1" customWidth="1"/>
    <col min="4" max="4" width="80.7109375" style="1" customWidth="1"/>
    <col min="5" max="8" width="19.00390625" style="1" customWidth="1"/>
    <col min="9" max="9" width="7.00390625" style="267" customWidth="1"/>
    <col min="10" max="10" width="40.421875" style="267" customWidth="1"/>
    <col min="11" max="11" width="12.57421875" style="267" customWidth="1"/>
    <col min="12" max="12" width="12.00390625" style="267" customWidth="1"/>
    <col min="13" max="13" width="2.57421875" style="267" customWidth="1"/>
    <col min="14" max="20" width="11.421875" style="267" customWidth="1"/>
    <col min="21" max="16384" width="11.421875" style="1" customWidth="1"/>
  </cols>
  <sheetData>
    <row r="1" spans="2:8" ht="15.75">
      <c r="B1" s="267"/>
      <c r="C1" s="267"/>
      <c r="D1" s="267"/>
      <c r="E1" s="267"/>
      <c r="F1" s="267"/>
      <c r="G1" s="267"/>
      <c r="H1" s="267"/>
    </row>
    <row r="2" spans="2:8" ht="20.25">
      <c r="B2" s="268" t="s">
        <v>876</v>
      </c>
      <c r="C2" s="267"/>
      <c r="D2" s="267"/>
      <c r="E2" s="267"/>
      <c r="F2" s="267"/>
      <c r="G2" s="267"/>
      <c r="H2" s="267"/>
    </row>
    <row r="3" spans="2:8" ht="20.25">
      <c r="B3" s="268" t="s">
        <v>866</v>
      </c>
      <c r="C3" s="267"/>
      <c r="D3" s="267"/>
      <c r="E3" s="267"/>
      <c r="F3" s="267"/>
      <c r="G3" s="267"/>
      <c r="H3" s="267"/>
    </row>
    <row r="4" spans="2:12" ht="20.25">
      <c r="B4" s="95"/>
      <c r="C4" s="96"/>
      <c r="D4" s="96"/>
      <c r="E4" s="646">
        <f>Menu!$C$3-1</f>
        <v>2012</v>
      </c>
      <c r="F4" s="647"/>
      <c r="G4" s="646">
        <f>Menu!$C$3</f>
        <v>2013</v>
      </c>
      <c r="H4" s="647"/>
      <c r="J4" s="299"/>
      <c r="K4" s="299"/>
      <c r="L4" s="299"/>
    </row>
    <row r="5" spans="2:12" ht="18">
      <c r="B5" s="94"/>
      <c r="C5" s="93"/>
      <c r="D5" s="93"/>
      <c r="E5" s="161" t="s">
        <v>161</v>
      </c>
      <c r="F5" s="162" t="s">
        <v>162</v>
      </c>
      <c r="G5" s="161" t="s">
        <v>161</v>
      </c>
      <c r="H5" s="162" t="s">
        <v>162</v>
      </c>
      <c r="I5" s="300"/>
      <c r="J5" s="299"/>
      <c r="K5" s="299"/>
      <c r="L5" s="299"/>
    </row>
    <row r="6" spans="2:12" ht="18">
      <c r="B6" s="92"/>
      <c r="C6" s="91"/>
      <c r="D6" s="91"/>
      <c r="E6" s="314"/>
      <c r="F6" s="315"/>
      <c r="G6" s="314"/>
      <c r="H6" s="315"/>
      <c r="I6" s="301"/>
      <c r="J6" s="299"/>
      <c r="K6" s="299"/>
      <c r="L6" s="299"/>
    </row>
    <row r="7" spans="2:12" ht="18">
      <c r="B7" s="97" t="s">
        <v>877</v>
      </c>
      <c r="C7" s="98" t="s">
        <v>297</v>
      </c>
      <c r="D7" s="91"/>
      <c r="E7" s="316"/>
      <c r="F7" s="317"/>
      <c r="G7" s="316"/>
      <c r="H7" s="317"/>
      <c r="I7" s="302"/>
      <c r="J7" s="299"/>
      <c r="K7" s="299"/>
      <c r="L7" s="299"/>
    </row>
    <row r="8" spans="2:12" ht="24.75" customHeight="1">
      <c r="B8" s="97" t="s">
        <v>878</v>
      </c>
      <c r="C8" s="98" t="s">
        <v>867</v>
      </c>
      <c r="D8" s="99"/>
      <c r="E8" s="318">
        <f>SUM(E9:E10)</f>
        <v>0</v>
      </c>
      <c r="F8" s="319">
        <f>SUM(F9:F10)</f>
        <v>0</v>
      </c>
      <c r="G8" s="318">
        <f>SUM(G9:G10)</f>
        <v>0</v>
      </c>
      <c r="H8" s="319">
        <f>SUM(H9:H10)</f>
        <v>0</v>
      </c>
      <c r="I8" s="303"/>
      <c r="J8" s="299"/>
      <c r="K8" s="299"/>
      <c r="L8" s="299"/>
    </row>
    <row r="9" spans="2:12" ht="18">
      <c r="B9" s="100"/>
      <c r="C9" s="101" t="s">
        <v>886</v>
      </c>
      <c r="D9" s="99"/>
      <c r="E9" s="316"/>
      <c r="F9" s="317"/>
      <c r="G9" s="316"/>
      <c r="H9" s="317"/>
      <c r="I9" s="304"/>
      <c r="J9" s="299"/>
      <c r="K9" s="299"/>
      <c r="L9" s="299"/>
    </row>
    <row r="10" spans="2:12" ht="18">
      <c r="B10" s="100"/>
      <c r="C10" s="101" t="s">
        <v>887</v>
      </c>
      <c r="D10" s="91"/>
      <c r="E10" s="318">
        <f>SUM(E11:E12)</f>
        <v>0</v>
      </c>
      <c r="F10" s="319">
        <f>SUM(F11:F12)</f>
        <v>0</v>
      </c>
      <c r="G10" s="318">
        <f>SUM(G11:G12)</f>
        <v>0</v>
      </c>
      <c r="H10" s="319">
        <f>SUM(H11:H12)</f>
        <v>0</v>
      </c>
      <c r="I10" s="305"/>
      <c r="J10" s="299"/>
      <c r="K10" s="299"/>
      <c r="L10" s="299"/>
    </row>
    <row r="11" spans="2:12" ht="18">
      <c r="B11" s="100"/>
      <c r="C11" s="102"/>
      <c r="D11" s="103" t="s">
        <v>1001</v>
      </c>
      <c r="E11" s="316"/>
      <c r="F11" s="317"/>
      <c r="G11" s="316"/>
      <c r="H11" s="317"/>
      <c r="I11" s="304"/>
      <c r="J11" s="299"/>
      <c r="K11" s="299"/>
      <c r="L11" s="299"/>
    </row>
    <row r="12" spans="2:12" ht="18">
      <c r="B12" s="100"/>
      <c r="C12" s="102"/>
      <c r="D12" s="103" t="s">
        <v>1002</v>
      </c>
      <c r="E12" s="316"/>
      <c r="F12" s="317"/>
      <c r="G12" s="316"/>
      <c r="H12" s="317"/>
      <c r="I12" s="304"/>
      <c r="J12" s="299"/>
      <c r="K12" s="299"/>
      <c r="L12" s="299"/>
    </row>
    <row r="13" spans="2:12" ht="24.75" customHeight="1">
      <c r="B13" s="97" t="s">
        <v>879</v>
      </c>
      <c r="C13" s="98" t="s">
        <v>868</v>
      </c>
      <c r="D13" s="91"/>
      <c r="E13" s="318">
        <f>SUM(E14:E15)</f>
        <v>0</v>
      </c>
      <c r="F13" s="319">
        <f>SUM(F14:F15)</f>
        <v>0</v>
      </c>
      <c r="G13" s="318">
        <f>SUM(G14:G15)</f>
        <v>0</v>
      </c>
      <c r="H13" s="319">
        <f>SUM(H14:H15)</f>
        <v>0</v>
      </c>
      <c r="I13" s="303"/>
      <c r="J13" s="299"/>
      <c r="K13" s="299"/>
      <c r="L13" s="299"/>
    </row>
    <row r="14" spans="2:12" ht="18">
      <c r="B14" s="100"/>
      <c r="C14" s="101" t="s">
        <v>1003</v>
      </c>
      <c r="D14" s="99"/>
      <c r="E14" s="316"/>
      <c r="F14" s="317"/>
      <c r="G14" s="316"/>
      <c r="H14" s="317"/>
      <c r="I14" s="304"/>
      <c r="J14" s="299"/>
      <c r="K14" s="299"/>
      <c r="L14" s="299"/>
    </row>
    <row r="15" spans="2:12" ht="18">
      <c r="B15" s="100"/>
      <c r="C15" s="101" t="s">
        <v>1004</v>
      </c>
      <c r="D15" s="99"/>
      <c r="E15" s="316"/>
      <c r="F15" s="317"/>
      <c r="G15" s="316"/>
      <c r="H15" s="317"/>
      <c r="I15" s="304"/>
      <c r="J15" s="299"/>
      <c r="K15" s="299"/>
      <c r="L15" s="299"/>
    </row>
    <row r="16" spans="2:12" ht="24.75" customHeight="1">
      <c r="B16" s="97" t="s">
        <v>880</v>
      </c>
      <c r="C16" s="98" t="s">
        <v>869</v>
      </c>
      <c r="D16" s="99"/>
      <c r="E16" s="318">
        <f>SUM(E17,E20,E21)</f>
        <v>0</v>
      </c>
      <c r="F16" s="319">
        <f>SUM(F17,F20,F21)</f>
        <v>0</v>
      </c>
      <c r="G16" s="318">
        <f>SUM(G17,G20,G21)</f>
        <v>0</v>
      </c>
      <c r="H16" s="319">
        <f>SUM(H17,H20,H21)</f>
        <v>0</v>
      </c>
      <c r="I16" s="303"/>
      <c r="J16" s="299"/>
      <c r="K16" s="299"/>
      <c r="L16" s="299"/>
    </row>
    <row r="17" spans="2:12" ht="18">
      <c r="B17" s="100"/>
      <c r="C17" s="101" t="s">
        <v>884</v>
      </c>
      <c r="D17" s="99"/>
      <c r="E17" s="318">
        <f>SUM(E18:E19)</f>
        <v>0</v>
      </c>
      <c r="F17" s="319">
        <f>SUM(F18:F19)</f>
        <v>0</v>
      </c>
      <c r="G17" s="318">
        <f>SUM(G18:G19)</f>
        <v>0</v>
      </c>
      <c r="H17" s="319">
        <f>SUM(H18:H19)</f>
        <v>0</v>
      </c>
      <c r="I17" s="305"/>
      <c r="J17" s="299"/>
      <c r="K17" s="299"/>
      <c r="L17" s="299"/>
    </row>
    <row r="18" spans="2:12" ht="18">
      <c r="B18" s="105"/>
      <c r="C18" s="104" t="s">
        <v>298</v>
      </c>
      <c r="D18" s="91"/>
      <c r="E18" s="316"/>
      <c r="F18" s="317"/>
      <c r="G18" s="316"/>
      <c r="H18" s="317"/>
      <c r="I18" s="304"/>
      <c r="J18" s="299"/>
      <c r="K18" s="299"/>
      <c r="L18" s="299"/>
    </row>
    <row r="19" spans="2:12" ht="18" customHeight="1">
      <c r="B19" s="105"/>
      <c r="C19" s="520" t="s">
        <v>1</v>
      </c>
      <c r="D19" s="104"/>
      <c r="E19" s="316"/>
      <c r="F19" s="317"/>
      <c r="G19" s="316"/>
      <c r="H19" s="317"/>
      <c r="I19" s="304"/>
      <c r="J19" s="299"/>
      <c r="K19" s="299"/>
      <c r="L19" s="299"/>
    </row>
    <row r="20" spans="2:12" ht="29.25" customHeight="1">
      <c r="B20" s="100"/>
      <c r="C20" s="648" t="s">
        <v>75</v>
      </c>
      <c r="D20" s="649"/>
      <c r="E20" s="316"/>
      <c r="F20" s="317"/>
      <c r="G20" s="316"/>
      <c r="H20" s="317"/>
      <c r="I20" s="304"/>
      <c r="J20" s="299"/>
      <c r="K20" s="299"/>
      <c r="L20" s="299"/>
    </row>
    <row r="21" spans="2:12" ht="18">
      <c r="B21" s="100"/>
      <c r="C21" s="101" t="s">
        <v>885</v>
      </c>
      <c r="D21" s="99"/>
      <c r="E21" s="318">
        <f>SUM(E22,E26:E30,E34:E35)</f>
        <v>0</v>
      </c>
      <c r="F21" s="319">
        <f>SUM(F22,F26:F30,F34:F35)</f>
        <v>0</v>
      </c>
      <c r="G21" s="318">
        <f>SUM(G22,G26:G30,G34:G35)</f>
        <v>0</v>
      </c>
      <c r="H21" s="319">
        <f>SUM(H22,H26:H30,H34:H35)</f>
        <v>0</v>
      </c>
      <c r="I21" s="305"/>
      <c r="J21" s="299"/>
      <c r="K21" s="299"/>
      <c r="L21" s="299"/>
    </row>
    <row r="22" spans="2:12" ht="18">
      <c r="B22" s="100"/>
      <c r="C22" s="106"/>
      <c r="D22" s="91" t="s">
        <v>888</v>
      </c>
      <c r="E22" s="318">
        <f>SUM(E23:E25)</f>
        <v>0</v>
      </c>
      <c r="F22" s="319">
        <f>SUM(F23:F25)</f>
        <v>0</v>
      </c>
      <c r="G22" s="318">
        <f>SUM(G23:G25)</f>
        <v>0</v>
      </c>
      <c r="H22" s="319">
        <f>SUM(H23:H25)</f>
        <v>0</v>
      </c>
      <c r="I22" s="305"/>
      <c r="J22" s="299"/>
      <c r="K22" s="299"/>
      <c r="L22" s="299"/>
    </row>
    <row r="23" spans="2:12" ht="18">
      <c r="B23" s="105"/>
      <c r="C23" s="103"/>
      <c r="D23" s="104" t="s">
        <v>870</v>
      </c>
      <c r="E23" s="316"/>
      <c r="F23" s="317"/>
      <c r="G23" s="316"/>
      <c r="H23" s="317"/>
      <c r="I23" s="304"/>
      <c r="J23" s="299"/>
      <c r="K23" s="299"/>
      <c r="L23" s="299"/>
    </row>
    <row r="24" spans="2:12" ht="18">
      <c r="B24" s="105"/>
      <c r="C24" s="103"/>
      <c r="D24" s="104" t="s">
        <v>995</v>
      </c>
      <c r="E24" s="316"/>
      <c r="F24" s="317"/>
      <c r="G24" s="316"/>
      <c r="H24" s="317"/>
      <c r="I24" s="304"/>
      <c r="J24" s="299"/>
      <c r="K24" s="299"/>
      <c r="L24" s="299"/>
    </row>
    <row r="25" spans="2:12" ht="18">
      <c r="B25" s="105"/>
      <c r="C25" s="103"/>
      <c r="D25" s="104" t="s">
        <v>871</v>
      </c>
      <c r="E25" s="316"/>
      <c r="F25" s="317"/>
      <c r="G25" s="316"/>
      <c r="H25" s="317"/>
      <c r="I25" s="304"/>
      <c r="J25" s="299"/>
      <c r="K25" s="299"/>
      <c r="L25" s="299"/>
    </row>
    <row r="26" spans="2:12" ht="18">
      <c r="B26" s="100"/>
      <c r="C26" s="107"/>
      <c r="D26" s="91" t="s">
        <v>889</v>
      </c>
      <c r="E26" s="316"/>
      <c r="F26" s="317"/>
      <c r="G26" s="316"/>
      <c r="H26" s="317"/>
      <c r="I26" s="304"/>
      <c r="J26" s="299"/>
      <c r="K26" s="299"/>
      <c r="L26" s="299"/>
    </row>
    <row r="27" spans="2:12" ht="18">
      <c r="B27" s="100"/>
      <c r="C27" s="107"/>
      <c r="D27" s="91" t="s">
        <v>890</v>
      </c>
      <c r="E27" s="316"/>
      <c r="F27" s="317"/>
      <c r="G27" s="316"/>
      <c r="H27" s="317"/>
      <c r="I27" s="304"/>
      <c r="J27" s="299"/>
      <c r="K27" s="299"/>
      <c r="L27" s="299"/>
    </row>
    <row r="28" spans="2:12" ht="18">
      <c r="B28" s="100"/>
      <c r="C28" s="107"/>
      <c r="D28" s="91" t="s">
        <v>891</v>
      </c>
      <c r="E28" s="316"/>
      <c r="F28" s="317"/>
      <c r="G28" s="316"/>
      <c r="H28" s="317"/>
      <c r="I28" s="304"/>
      <c r="J28" s="299"/>
      <c r="K28" s="299"/>
      <c r="L28" s="299"/>
    </row>
    <row r="29" spans="2:12" ht="18">
      <c r="B29" s="100"/>
      <c r="C29" s="107"/>
      <c r="D29" s="110" t="s">
        <v>1034</v>
      </c>
      <c r="E29" s="316"/>
      <c r="F29" s="317"/>
      <c r="G29" s="316"/>
      <c r="H29" s="317"/>
      <c r="I29" s="304"/>
      <c r="J29" s="299"/>
      <c r="K29" s="299"/>
      <c r="L29" s="299"/>
    </row>
    <row r="30" spans="2:12" ht="18">
      <c r="B30" s="100"/>
      <c r="C30" s="106"/>
      <c r="D30" s="91" t="s">
        <v>894</v>
      </c>
      <c r="E30" s="318">
        <f>SUM(E31:E33)</f>
        <v>0</v>
      </c>
      <c r="F30" s="319">
        <f>SUM(F31:F33)</f>
        <v>0</v>
      </c>
      <c r="G30" s="318">
        <f>SUM(G31:G33)</f>
        <v>0</v>
      </c>
      <c r="H30" s="319">
        <f>SUM(H31:H33)</f>
        <v>0</v>
      </c>
      <c r="I30" s="305"/>
      <c r="J30" s="299"/>
      <c r="K30" s="299"/>
      <c r="L30" s="299"/>
    </row>
    <row r="31" spans="2:12" ht="18">
      <c r="B31" s="105"/>
      <c r="C31" s="103"/>
      <c r="D31" s="104" t="s">
        <v>895</v>
      </c>
      <c r="E31" s="316"/>
      <c r="F31" s="317"/>
      <c r="G31" s="316"/>
      <c r="H31" s="317"/>
      <c r="I31" s="304"/>
      <c r="J31" s="299"/>
      <c r="K31" s="299"/>
      <c r="L31" s="299"/>
    </row>
    <row r="32" spans="2:12" ht="18">
      <c r="B32" s="105"/>
      <c r="C32" s="103"/>
      <c r="D32" s="104" t="s">
        <v>892</v>
      </c>
      <c r="E32" s="316"/>
      <c r="F32" s="317"/>
      <c r="G32" s="316"/>
      <c r="H32" s="317"/>
      <c r="I32" s="304"/>
      <c r="J32" s="299"/>
      <c r="K32" s="299"/>
      <c r="L32" s="299"/>
    </row>
    <row r="33" spans="2:12" ht="18">
      <c r="B33" s="105"/>
      <c r="C33" s="103"/>
      <c r="D33" s="135" t="s">
        <v>1037</v>
      </c>
      <c r="E33" s="316"/>
      <c r="F33" s="317"/>
      <c r="G33" s="316"/>
      <c r="H33" s="317"/>
      <c r="I33" s="304"/>
      <c r="J33" s="299"/>
      <c r="K33" s="299"/>
      <c r="L33" s="299"/>
    </row>
    <row r="34" spans="2:12" ht="18">
      <c r="B34" s="105"/>
      <c r="C34" s="107"/>
      <c r="D34" s="91" t="s">
        <v>1035</v>
      </c>
      <c r="E34" s="316"/>
      <c r="F34" s="317"/>
      <c r="G34" s="316"/>
      <c r="H34" s="317"/>
      <c r="I34" s="304"/>
      <c r="J34" s="299"/>
      <c r="K34" s="299"/>
      <c r="L34" s="299"/>
    </row>
    <row r="35" spans="2:12" ht="18">
      <c r="B35" s="105"/>
      <c r="C35" s="107"/>
      <c r="D35" s="91" t="s">
        <v>1036</v>
      </c>
      <c r="E35" s="316"/>
      <c r="F35" s="317"/>
      <c r="G35" s="316"/>
      <c r="H35" s="317"/>
      <c r="I35" s="304"/>
      <c r="J35" s="299"/>
      <c r="K35" s="299"/>
      <c r="L35" s="299"/>
    </row>
    <row r="36" spans="2:12" ht="24.75" customHeight="1">
      <c r="B36" s="97" t="s">
        <v>881</v>
      </c>
      <c r="C36" s="98" t="s">
        <v>872</v>
      </c>
      <c r="D36" s="99"/>
      <c r="E36" s="318">
        <f>SUM(E37:E38)</f>
        <v>0</v>
      </c>
      <c r="F36" s="319">
        <f>SUM(F37:F38)</f>
        <v>0</v>
      </c>
      <c r="G36" s="318">
        <f>SUM(G37:G38)</f>
        <v>0</v>
      </c>
      <c r="H36" s="319">
        <f>SUM(H37:H38)</f>
        <v>0</v>
      </c>
      <c r="I36" s="303"/>
      <c r="J36" s="299"/>
      <c r="K36" s="299"/>
      <c r="L36" s="299"/>
    </row>
    <row r="37" spans="2:12" ht="18">
      <c r="B37" s="100"/>
      <c r="C37" s="101" t="s">
        <v>882</v>
      </c>
      <c r="D37" s="99"/>
      <c r="E37" s="316"/>
      <c r="F37" s="317"/>
      <c r="G37" s="316"/>
      <c r="H37" s="317"/>
      <c r="I37" s="304"/>
      <c r="J37" s="299"/>
      <c r="K37" s="299"/>
      <c r="L37" s="299"/>
    </row>
    <row r="38" spans="2:12" ht="18">
      <c r="B38" s="100"/>
      <c r="C38" s="101" t="s">
        <v>883</v>
      </c>
      <c r="D38" s="99"/>
      <c r="E38" s="318">
        <f>SUM(E39:E41)</f>
        <v>0</v>
      </c>
      <c r="F38" s="319">
        <f>SUM(F39:F41)</f>
        <v>0</v>
      </c>
      <c r="G38" s="318">
        <f>SUM(G39:G41)</f>
        <v>0</v>
      </c>
      <c r="H38" s="319">
        <f>SUM(H39:H41)</f>
        <v>0</v>
      </c>
      <c r="I38" s="305"/>
      <c r="J38" s="299"/>
      <c r="K38" s="299"/>
      <c r="L38" s="299"/>
    </row>
    <row r="39" spans="2:12" ht="18">
      <c r="B39" s="105"/>
      <c r="C39" s="107" t="s">
        <v>1005</v>
      </c>
      <c r="D39" s="103"/>
      <c r="E39" s="316"/>
      <c r="F39" s="317"/>
      <c r="G39" s="316"/>
      <c r="H39" s="317"/>
      <c r="I39" s="304"/>
      <c r="J39" s="299"/>
      <c r="K39" s="299"/>
      <c r="L39" s="299"/>
    </row>
    <row r="40" spans="2:12" ht="18">
      <c r="B40" s="105"/>
      <c r="C40" s="107" t="s">
        <v>1006</v>
      </c>
      <c r="D40" s="103"/>
      <c r="E40" s="316"/>
      <c r="F40" s="317"/>
      <c r="G40" s="316"/>
      <c r="H40" s="317"/>
      <c r="I40" s="304"/>
      <c r="J40" s="299"/>
      <c r="K40" s="299"/>
      <c r="L40" s="299"/>
    </row>
    <row r="41" spans="2:12" ht="18">
      <c r="B41" s="105"/>
      <c r="C41" s="107" t="s">
        <v>300</v>
      </c>
      <c r="D41" s="103"/>
      <c r="E41" s="316"/>
      <c r="F41" s="317"/>
      <c r="G41" s="316"/>
      <c r="H41" s="317"/>
      <c r="I41" s="304"/>
      <c r="J41" s="299"/>
      <c r="K41" s="299"/>
      <c r="L41" s="299"/>
    </row>
    <row r="42" spans="2:12" ht="18">
      <c r="B42" s="97">
        <v>11</v>
      </c>
      <c r="C42" s="98" t="s">
        <v>850</v>
      </c>
      <c r="D42" s="99"/>
      <c r="E42" s="316"/>
      <c r="F42" s="317"/>
      <c r="G42" s="316"/>
      <c r="H42" s="317"/>
      <c r="I42" s="304"/>
      <c r="J42" s="299"/>
      <c r="K42" s="299"/>
      <c r="L42" s="299"/>
    </row>
    <row r="43" spans="2:12" ht="24.75" customHeight="1">
      <c r="B43" s="97" t="s">
        <v>851</v>
      </c>
      <c r="C43" s="98" t="s">
        <v>873</v>
      </c>
      <c r="D43" s="99"/>
      <c r="E43" s="318">
        <f>SUM(E44:E46)</f>
        <v>0</v>
      </c>
      <c r="F43" s="319">
        <f>SUM(F44:F46)</f>
        <v>0</v>
      </c>
      <c r="G43" s="318">
        <f>SUM(G44:G46)</f>
        <v>0</v>
      </c>
      <c r="H43" s="319">
        <f>SUM(H44:H46)</f>
        <v>0</v>
      </c>
      <c r="I43" s="303"/>
      <c r="J43" s="299"/>
      <c r="K43" s="299"/>
      <c r="L43" s="299"/>
    </row>
    <row r="44" spans="2:12" ht="18">
      <c r="B44" s="92"/>
      <c r="C44" s="102" t="s">
        <v>874</v>
      </c>
      <c r="D44" s="99"/>
      <c r="E44" s="316"/>
      <c r="F44" s="317"/>
      <c r="G44" s="316"/>
      <c r="H44" s="317"/>
      <c r="I44" s="304"/>
      <c r="J44" s="299"/>
      <c r="K44" s="299"/>
      <c r="L44" s="299"/>
    </row>
    <row r="45" spans="2:12" ht="18">
      <c r="B45" s="92"/>
      <c r="C45" s="102" t="s">
        <v>875</v>
      </c>
      <c r="D45" s="99"/>
      <c r="E45" s="316"/>
      <c r="F45" s="317"/>
      <c r="G45" s="266"/>
      <c r="H45" s="317"/>
      <c r="I45" s="304"/>
      <c r="J45" s="299"/>
      <c r="K45" s="299"/>
      <c r="L45" s="299"/>
    </row>
    <row r="46" spans="2:12" ht="18">
      <c r="B46" s="94"/>
      <c r="C46" s="108" t="s">
        <v>858</v>
      </c>
      <c r="D46" s="109"/>
      <c r="E46" s="320"/>
      <c r="F46" s="321"/>
      <c r="G46" s="288"/>
      <c r="H46" s="321"/>
      <c r="I46" s="304"/>
      <c r="J46" s="299"/>
      <c r="K46" s="299"/>
      <c r="L46" s="299"/>
    </row>
    <row r="47" spans="2:9" ht="24.75" customHeight="1">
      <c r="B47" s="128"/>
      <c r="C47" s="129" t="s">
        <v>893</v>
      </c>
      <c r="D47" s="130"/>
      <c r="E47" s="322">
        <f>SUM(Servicios1!E7,Servicios1!E29,Servicios1!E31,Servicios1!E40,Servicios1!E43,Servicios2!E7,Servicios2!E8,Servicios2!E13,Servicios2!E16,Servicios2!E36,Servicios2!E42,Servicios2!E43)</f>
        <v>0</v>
      </c>
      <c r="F47" s="323">
        <f>SUM(Servicios1!F7,Servicios1!F29,Servicios1!F31,Servicios1!F40,Servicios1!F43,Servicios2!F7,Servicios2!F8,Servicios2!F13,Servicios2!F16,Servicios2!F36,Servicios2!F42,Servicios2!F43)</f>
        <v>0</v>
      </c>
      <c r="G47" s="324">
        <f>SUM(Servicios1!G7,Servicios1!G29,Servicios1!G31,Servicios1!G40,Servicios1!G43,Servicios2!G7,Servicios2!G8,Servicios2!G13,Servicios2!G16,Servicios2!G36,Servicios2!G42,Servicios2!G43)</f>
        <v>0</v>
      </c>
      <c r="H47" s="323">
        <f>SUM(Servicios1!H7,Servicios1!H29,Servicios1!H31,Servicios1!H40,Servicios1!H43,Servicios2!H7,Servicios2!H8,Servicios2!H13,Servicios2!H16,Servicios2!H36,Servicios2!H42,Servicios2!H43)</f>
        <v>0</v>
      </c>
      <c r="I47" s="305"/>
    </row>
    <row r="48" spans="2:9" ht="15.75">
      <c r="B48" s="299"/>
      <c r="C48" s="299"/>
      <c r="D48" s="299"/>
      <c r="E48" s="299"/>
      <c r="F48" s="299"/>
      <c r="G48" s="299"/>
      <c r="H48" s="299"/>
      <c r="I48" s="299"/>
    </row>
    <row r="49" spans="2:12" s="267" customFormat="1" ht="20.25">
      <c r="B49" s="310" t="str">
        <f>CONCATENATE("A.3 Servcios con el exterior, principales países. Periodo ",Menu!H3)</f>
        <v>A.3 Servcios con el exterior, principales países. Periodo (Ene - Dic) 2013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</row>
    <row r="50" spans="2:12" s="267" customFormat="1" ht="18">
      <c r="B50" s="311" t="s">
        <v>897</v>
      </c>
      <c r="C50" s="299"/>
      <c r="D50" s="299"/>
      <c r="E50" s="299"/>
      <c r="F50" s="299"/>
      <c r="G50" s="299"/>
      <c r="H50" s="299"/>
      <c r="I50" s="299"/>
      <c r="J50" s="306"/>
      <c r="K50" s="306"/>
      <c r="L50" s="299"/>
    </row>
    <row r="51" spans="2:12" s="267" customFormat="1" ht="16.5" thickBot="1">
      <c r="B51" s="299"/>
      <c r="C51" s="299"/>
      <c r="D51" s="299"/>
      <c r="E51" s="299"/>
      <c r="F51" s="299"/>
      <c r="G51" s="301"/>
      <c r="H51" s="301"/>
      <c r="I51" s="301"/>
      <c r="J51" s="299"/>
      <c r="K51" s="299"/>
      <c r="L51" s="299"/>
    </row>
    <row r="52" spans="1:20" s="3" customFormat="1" ht="45.75" customHeight="1" thickBot="1">
      <c r="A52" s="269"/>
      <c r="B52" s="59" t="s">
        <v>821</v>
      </c>
      <c r="C52" s="60"/>
      <c r="D52" s="148">
        <f>IF(SUM(E54:E58)&gt;100,"¡CORREGIR!. Estructura no puede ser &gt; 100%","")</f>
      </c>
      <c r="E52" s="227" t="str">
        <f>+K52</f>
        <v>%</v>
      </c>
      <c r="F52" s="74" t="s">
        <v>840</v>
      </c>
      <c r="G52" s="269"/>
      <c r="H52" s="59" t="s">
        <v>822</v>
      </c>
      <c r="I52" s="146"/>
      <c r="J52" s="149">
        <f>IF(SUM(K54:K58)&gt;100,"¡CORREGIR!. Estructura no puede ser &gt; 100%","")</f>
      </c>
      <c r="K52" s="228" t="s">
        <v>896</v>
      </c>
      <c r="L52" s="74" t="s">
        <v>840</v>
      </c>
      <c r="M52" s="269"/>
      <c r="N52" s="640" t="s">
        <v>852</v>
      </c>
      <c r="O52" s="641"/>
      <c r="P52" s="641"/>
      <c r="Q52" s="642"/>
      <c r="R52" s="269"/>
      <c r="S52" s="269"/>
      <c r="T52" s="269"/>
    </row>
    <row r="53" spans="2:17" ht="9.75" customHeight="1">
      <c r="B53" s="40"/>
      <c r="C53" s="41"/>
      <c r="D53" s="41"/>
      <c r="E53" s="73"/>
      <c r="F53" s="75"/>
      <c r="G53" s="309"/>
      <c r="H53" s="54"/>
      <c r="I53" s="147"/>
      <c r="J53" s="147"/>
      <c r="K53" s="147"/>
      <c r="L53" s="339"/>
      <c r="N53" s="643"/>
      <c r="O53" s="644"/>
      <c r="P53" s="644"/>
      <c r="Q53" s="645"/>
    </row>
    <row r="54" spans="2:12" ht="24.75" customHeight="1">
      <c r="B54" s="8" t="str">
        <f>VLOOKUP(Menu!O2,Menu!J3:K248,2)</f>
        <v>1E</v>
      </c>
      <c r="C54" s="44">
        <v>1</v>
      </c>
      <c r="D54" s="6"/>
      <c r="E54" s="329"/>
      <c r="F54" s="330">
        <f>$G$47*E54/100</f>
        <v>0</v>
      </c>
      <c r="G54" s="312"/>
      <c r="H54" s="53" t="str">
        <f>VLOOKUP(Menu!P2,Menu!J3:K248,2)</f>
        <v>1E</v>
      </c>
      <c r="I54" s="56">
        <v>1</v>
      </c>
      <c r="J54" s="14"/>
      <c r="K54" s="334"/>
      <c r="L54" s="335">
        <f>$H$47*K54/100</f>
        <v>0</v>
      </c>
    </row>
    <row r="55" spans="2:12" ht="24.75" customHeight="1">
      <c r="B55" s="8" t="str">
        <f>VLOOKUP(Menu!O3,Menu!J3:K248,2)</f>
        <v>1E</v>
      </c>
      <c r="C55" s="44">
        <v>2</v>
      </c>
      <c r="D55" s="6"/>
      <c r="E55" s="329"/>
      <c r="F55" s="330">
        <f>$G$47*E55/100</f>
        <v>0</v>
      </c>
      <c r="G55" s="312"/>
      <c r="H55" s="53" t="str">
        <f>VLOOKUP(Menu!P3,Menu!J3:K248,2)</f>
        <v>1E</v>
      </c>
      <c r="I55" s="56">
        <v>2</v>
      </c>
      <c r="J55" s="14"/>
      <c r="K55" s="334"/>
      <c r="L55" s="335">
        <f>$H$47*K55/100</f>
        <v>0</v>
      </c>
    </row>
    <row r="56" spans="2:12" ht="24.75" customHeight="1">
      <c r="B56" s="8" t="str">
        <f>VLOOKUP(Menu!O4,Menu!J3:K248,2)</f>
        <v>1E</v>
      </c>
      <c r="C56" s="44">
        <v>3</v>
      </c>
      <c r="D56" s="6"/>
      <c r="E56" s="329"/>
      <c r="F56" s="330">
        <f>$G$47*E56/100</f>
        <v>0</v>
      </c>
      <c r="G56" s="312"/>
      <c r="H56" s="53" t="str">
        <f>VLOOKUP(Menu!P4,Menu!J3:K248,2)</f>
        <v>1E</v>
      </c>
      <c r="I56" s="56">
        <v>3</v>
      </c>
      <c r="J56" s="14"/>
      <c r="K56" s="334"/>
      <c r="L56" s="335">
        <f>$H$47*K56/100</f>
        <v>0</v>
      </c>
    </row>
    <row r="57" spans="2:12" ht="24.75" customHeight="1">
      <c r="B57" s="8" t="str">
        <f>VLOOKUP(Menu!O5,Menu!J3:K248,2)</f>
        <v>1E</v>
      </c>
      <c r="C57" s="44">
        <v>4</v>
      </c>
      <c r="D57" s="6"/>
      <c r="E57" s="329"/>
      <c r="F57" s="330">
        <f>$G$47*E57/100</f>
        <v>0</v>
      </c>
      <c r="G57" s="312"/>
      <c r="H57" s="53" t="str">
        <f>VLOOKUP(Menu!P5,Menu!J3:K248,2)</f>
        <v>1E</v>
      </c>
      <c r="I57" s="56">
        <v>4</v>
      </c>
      <c r="J57" s="14"/>
      <c r="K57" s="334"/>
      <c r="L57" s="335">
        <f>$H$47*K57/100</f>
        <v>0</v>
      </c>
    </row>
    <row r="58" spans="2:12" ht="24.75" customHeight="1" thickBot="1">
      <c r="B58" s="31" t="str">
        <f>VLOOKUP(Menu!O6,Menu!J3:K248,2)</f>
        <v>1E</v>
      </c>
      <c r="C58" s="50">
        <v>5</v>
      </c>
      <c r="D58" s="7"/>
      <c r="E58" s="331"/>
      <c r="F58" s="332">
        <f>$G$47*E58/100</f>
        <v>0</v>
      </c>
      <c r="G58" s="312"/>
      <c r="H58" s="55" t="str">
        <f>VLOOKUP(Menu!P6,Menu!J3:K248,2)</f>
        <v>1E</v>
      </c>
      <c r="I58" s="57">
        <v>5</v>
      </c>
      <c r="J58" s="336"/>
      <c r="K58" s="337"/>
      <c r="L58" s="338">
        <f>$H$47*K58/100</f>
        <v>0</v>
      </c>
    </row>
    <row r="59" spans="5:12" s="267" customFormat="1" ht="18">
      <c r="E59" s="333"/>
      <c r="F59" s="311"/>
      <c r="G59" s="229"/>
      <c r="K59" s="229"/>
      <c r="L59" s="299"/>
    </row>
    <row r="60" spans="5:12" s="267" customFormat="1" ht="18">
      <c r="E60" s="333"/>
      <c r="F60" s="311"/>
      <c r="K60" s="229"/>
      <c r="L60" s="299"/>
    </row>
    <row r="61" spans="2:12" s="267" customFormat="1" ht="20.25">
      <c r="B61" s="268" t="str">
        <f>CONCATENATE("A.4 Servcios con el exterior por tipo de empresa. Periodo ",Menu!H3)</f>
        <v>A.4 Servcios con el exterior por tipo de empresa. Periodo (Ene - Dic) 2013</v>
      </c>
      <c r="E61" s="333"/>
      <c r="F61" s="311"/>
      <c r="K61" s="229"/>
      <c r="L61" s="299"/>
    </row>
    <row r="62" spans="2:12" s="267" customFormat="1" ht="18">
      <c r="B62" s="290" t="s">
        <v>898</v>
      </c>
      <c r="E62" s="333"/>
      <c r="F62" s="311"/>
      <c r="J62" s="307"/>
      <c r="K62" s="308"/>
      <c r="L62" s="299"/>
    </row>
    <row r="63" spans="5:12" s="267" customFormat="1" ht="18.75" thickBot="1">
      <c r="E63" s="333"/>
      <c r="F63" s="311"/>
      <c r="K63" s="229"/>
      <c r="L63" s="299"/>
    </row>
    <row r="64" spans="1:20" s="3" customFormat="1" ht="42" customHeight="1" thickBot="1">
      <c r="A64" s="269"/>
      <c r="B64" s="59" t="s">
        <v>821</v>
      </c>
      <c r="C64" s="58"/>
      <c r="D64" s="148">
        <f>IF(SUM(E66:E70)&gt;100,"¡CORREGIR!. Estructura no puede ser &gt; 100%","")</f>
      </c>
      <c r="E64" s="325" t="str">
        <f>E52</f>
        <v>%</v>
      </c>
      <c r="F64" s="326" t="s">
        <v>840</v>
      </c>
      <c r="G64" s="313"/>
      <c r="H64" s="59" t="s">
        <v>822</v>
      </c>
      <c r="I64" s="145"/>
      <c r="J64" s="149">
        <f>IF(SUM(K66:K70)&gt;100,"¡CORREGIR!. Estructura no puede ser &gt; 100%","")</f>
      </c>
      <c r="K64" s="226" t="str">
        <f>+K52</f>
        <v>%</v>
      </c>
      <c r="L64" s="76" t="str">
        <f>F64</f>
        <v>En Miles</v>
      </c>
      <c r="M64" s="269"/>
      <c r="N64" s="269"/>
      <c r="O64" s="269"/>
      <c r="P64" s="269"/>
      <c r="Q64" s="269"/>
      <c r="R64" s="269"/>
      <c r="S64" s="269"/>
      <c r="T64" s="269"/>
    </row>
    <row r="65" spans="2:12" ht="9.75" customHeight="1">
      <c r="B65" s="40"/>
      <c r="C65" s="41"/>
      <c r="D65" s="41"/>
      <c r="E65" s="327"/>
      <c r="F65" s="328"/>
      <c r="G65" s="309"/>
      <c r="H65" s="52"/>
      <c r="I65" s="51"/>
      <c r="J65" s="147"/>
      <c r="K65" s="147"/>
      <c r="L65" s="339"/>
    </row>
    <row r="66" spans="2:12" ht="24.75" customHeight="1">
      <c r="B66" s="28" t="s">
        <v>584</v>
      </c>
      <c r="C66" s="352" t="s">
        <v>816</v>
      </c>
      <c r="D66" s="19"/>
      <c r="E66" s="340"/>
      <c r="F66" s="341">
        <f>$G$47*E66/100</f>
        <v>0</v>
      </c>
      <c r="G66" s="342"/>
      <c r="H66" s="343" t="s">
        <v>584</v>
      </c>
      <c r="I66" s="354" t="s">
        <v>816</v>
      </c>
      <c r="J66" s="279"/>
      <c r="K66" s="344"/>
      <c r="L66" s="345">
        <f>$H$47*K66/100</f>
        <v>0</v>
      </c>
    </row>
    <row r="67" spans="2:12" ht="24.75" customHeight="1">
      <c r="B67" s="28" t="s">
        <v>456</v>
      </c>
      <c r="C67" s="352" t="s">
        <v>818</v>
      </c>
      <c r="D67" s="19"/>
      <c r="E67" s="340"/>
      <c r="F67" s="341">
        <f>$G$47*E67/100</f>
        <v>0</v>
      </c>
      <c r="G67" s="342"/>
      <c r="H67" s="343" t="s">
        <v>456</v>
      </c>
      <c r="I67" s="354" t="s">
        <v>818</v>
      </c>
      <c r="J67" s="279"/>
      <c r="K67" s="344"/>
      <c r="L67" s="345">
        <f>$H$47*K67/100</f>
        <v>0</v>
      </c>
    </row>
    <row r="68" spans="2:12" ht="24.75" customHeight="1">
      <c r="B68" s="28" t="s">
        <v>833</v>
      </c>
      <c r="C68" s="352" t="s">
        <v>819</v>
      </c>
      <c r="D68" s="19"/>
      <c r="E68" s="340"/>
      <c r="F68" s="341">
        <f>$G$47*E68/100</f>
        <v>0</v>
      </c>
      <c r="G68" s="342"/>
      <c r="H68" s="343" t="s">
        <v>833</v>
      </c>
      <c r="I68" s="354" t="s">
        <v>819</v>
      </c>
      <c r="J68" s="279"/>
      <c r="K68" s="344"/>
      <c r="L68" s="345">
        <f>$H$47*K68/100</f>
        <v>0</v>
      </c>
    </row>
    <row r="69" spans="2:12" ht="24.75" customHeight="1">
      <c r="B69" s="28" t="s">
        <v>834</v>
      </c>
      <c r="C69" s="352" t="s">
        <v>820</v>
      </c>
      <c r="D69" s="19"/>
      <c r="E69" s="340"/>
      <c r="F69" s="341">
        <f>$G$47*E69/100</f>
        <v>0</v>
      </c>
      <c r="G69" s="342"/>
      <c r="H69" s="343" t="s">
        <v>834</v>
      </c>
      <c r="I69" s="354" t="s">
        <v>820</v>
      </c>
      <c r="J69" s="279"/>
      <c r="K69" s="344"/>
      <c r="L69" s="345">
        <f>$H$47*K69/100</f>
        <v>0</v>
      </c>
    </row>
    <row r="70" spans="2:12" ht="24.75" customHeight="1" thickBot="1">
      <c r="B70" s="26" t="s">
        <v>680</v>
      </c>
      <c r="C70" s="353" t="s">
        <v>835</v>
      </c>
      <c r="D70" s="18"/>
      <c r="E70" s="346"/>
      <c r="F70" s="347">
        <f>$G$47*E70/100</f>
        <v>0</v>
      </c>
      <c r="G70" s="342"/>
      <c r="H70" s="348" t="s">
        <v>680</v>
      </c>
      <c r="I70" s="355" t="s">
        <v>835</v>
      </c>
      <c r="J70" s="349"/>
      <c r="K70" s="350"/>
      <c r="L70" s="351">
        <f>$H$47*K70/100</f>
        <v>0</v>
      </c>
    </row>
    <row r="71" spans="2:8" ht="15.75">
      <c r="B71" s="267"/>
      <c r="C71" s="267"/>
      <c r="D71" s="267"/>
      <c r="E71" s="267"/>
      <c r="F71" s="267"/>
      <c r="G71" s="267"/>
      <c r="H71" s="267"/>
    </row>
    <row r="72" spans="2:8" ht="15.75">
      <c r="B72" s="267"/>
      <c r="C72" s="267"/>
      <c r="D72" s="267"/>
      <c r="E72" s="267"/>
      <c r="F72" s="267"/>
      <c r="G72" s="267"/>
      <c r="H72" s="267"/>
    </row>
    <row r="73" spans="2:8" ht="15.75">
      <c r="B73" s="267"/>
      <c r="C73" s="267"/>
      <c r="D73" s="267"/>
      <c r="E73" s="267"/>
      <c r="F73" s="267"/>
      <c r="G73" s="267"/>
      <c r="H73" s="267"/>
    </row>
    <row r="74" spans="2:8" ht="15.75">
      <c r="B74" s="267"/>
      <c r="C74" s="267"/>
      <c r="D74" s="267"/>
      <c r="E74" s="267"/>
      <c r="F74" s="267"/>
      <c r="G74" s="267"/>
      <c r="H74" s="267"/>
    </row>
    <row r="75" spans="2:8" ht="15.75">
      <c r="B75" s="267"/>
      <c r="C75" s="267"/>
      <c r="D75" s="267"/>
      <c r="E75" s="267"/>
      <c r="F75" s="267"/>
      <c r="G75" s="267"/>
      <c r="H75" s="267"/>
    </row>
    <row r="76" spans="2:8" ht="15.75">
      <c r="B76" s="267"/>
      <c r="C76" s="267"/>
      <c r="D76" s="267"/>
      <c r="E76" s="267"/>
      <c r="F76" s="267"/>
      <c r="G76" s="267"/>
      <c r="H76" s="267"/>
    </row>
    <row r="77" spans="2:8" ht="15.75">
      <c r="B77" s="267"/>
      <c r="C77" s="267"/>
      <c r="D77" s="267"/>
      <c r="E77" s="267"/>
      <c r="F77" s="267"/>
      <c r="G77" s="267"/>
      <c r="H77" s="267"/>
    </row>
    <row r="78" spans="2:8" ht="15.75">
      <c r="B78" s="267"/>
      <c r="C78" s="267"/>
      <c r="D78" s="267"/>
      <c r="E78" s="267"/>
      <c r="F78" s="267"/>
      <c r="G78" s="267"/>
      <c r="H78" s="267"/>
    </row>
    <row r="79" spans="2:8" ht="15.75">
      <c r="B79" s="267"/>
      <c r="C79" s="267"/>
      <c r="D79" s="267"/>
      <c r="E79" s="267"/>
      <c r="F79" s="267"/>
      <c r="G79" s="267"/>
      <c r="H79" s="267"/>
    </row>
    <row r="80" spans="2:8" ht="15.75">
      <c r="B80" s="267"/>
      <c r="C80" s="267"/>
      <c r="D80" s="267"/>
      <c r="E80" s="267"/>
      <c r="F80" s="267"/>
      <c r="G80" s="267"/>
      <c r="H80" s="267"/>
    </row>
  </sheetData>
  <sheetProtection password="EC0E" sheet="1" objects="1" scenarios="1"/>
  <mergeCells count="4">
    <mergeCell ref="N52:Q53"/>
    <mergeCell ref="G4:H4"/>
    <mergeCell ref="E4:F4"/>
    <mergeCell ref="C20:D20"/>
  </mergeCells>
  <dataValidations count="2">
    <dataValidation type="whole" operator="greaterThan" allowBlank="1" showInputMessage="1" showErrorMessage="1" errorTitle="Valor Incorrecto" error="Ingrese sólo cifras enteras con signo positivo." sqref="I14:I15 I11:I12 I18:I20 I9 I23:I27 I31:I35 I37 I39:I42 I44:I46">
      <formula1>0</formula1>
    </dataValidation>
    <dataValidation type="whole" operator="greaterThanOrEqual" allowBlank="1" showInputMessage="1" showErrorMessage="1" errorTitle="Valor Incorrecto" error="Ingrese cero ó cifras enteras con signo positivo." sqref="E7:H7 E9:H9 E11:H12 E14:H15 E18:H20 E23:H29 E31:H35 E37:H37 E39:H42 E44:H46">
      <formula1>0</formula1>
    </dataValidation>
  </dataValidations>
  <hyperlinks>
    <hyperlink ref="N52:Q53" r:id="rId1" display="Si no fuera posible la selección de moneda, haga &quot;click&quot; aquí y siga las instrucciones que allí se indica."/>
  </hyperlinks>
  <printOptions gridLines="1" horizontalCentered="1" verticalCentered="1"/>
  <pageMargins left="0.75" right="0.75" top="1" bottom="1" header="0" footer="0"/>
  <pageSetup fitToHeight="1" fitToWidth="1" horizontalDpi="600" verticalDpi="600" orientation="portrait" paperSize="9" scale="4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E2587"/>
  <sheetViews>
    <sheetView zoomScalePageLayoutView="0" workbookViewId="0" topLeftCell="A1">
      <pane ySplit="1" topLeftCell="BM2556" activePane="bottomLeft" state="frozen"/>
      <selection pane="topLeft" activeCell="A1" sqref="A1"/>
      <selection pane="bottomLeft" activeCell="A2575" sqref="A2575"/>
    </sheetView>
  </sheetViews>
  <sheetFormatPr defaultColWidth="11.421875" defaultRowHeight="12.75"/>
  <cols>
    <col min="1" max="1" width="14.00390625" style="223" customWidth="1"/>
    <col min="2" max="2" width="39.140625" style="166" bestFit="1" customWidth="1"/>
    <col min="3" max="3" width="12.28125" style="166" customWidth="1"/>
    <col min="4" max="4" width="32.421875" style="0" bestFit="1" customWidth="1"/>
    <col min="5" max="5" width="27.8515625" style="166" customWidth="1"/>
    <col min="6" max="6" width="64.7109375" style="0" customWidth="1"/>
  </cols>
  <sheetData>
    <row r="1" spans="1:5" ht="12.75">
      <c r="A1" s="572" t="s">
        <v>827</v>
      </c>
      <c r="B1" s="573" t="s">
        <v>28</v>
      </c>
      <c r="C1" s="573" t="s">
        <v>29</v>
      </c>
      <c r="D1" s="573" t="s">
        <v>1052</v>
      </c>
      <c r="E1" s="573" t="s">
        <v>1067</v>
      </c>
    </row>
    <row r="2" spans="1:5" ht="12.75">
      <c r="A2" s="166">
        <v>20511866210</v>
      </c>
      <c r="B2" s="166" t="s">
        <v>1047</v>
      </c>
      <c r="C2" s="166">
        <v>5722</v>
      </c>
      <c r="D2" t="s">
        <v>1053</v>
      </c>
      <c r="E2" s="166" t="str">
        <f aca="true" t="shared" si="0" ref="E2:E65">IF(MID(D2,14,1)="@",MID(D2,12,2),"0"&amp;MID(D2,12,1))</f>
        <v>06</v>
      </c>
    </row>
    <row r="3" spans="1:5" ht="12.75">
      <c r="A3" s="166">
        <v>20524418381</v>
      </c>
      <c r="B3" s="166" t="s">
        <v>1047</v>
      </c>
      <c r="C3" s="166">
        <v>5722</v>
      </c>
      <c r="D3" t="s">
        <v>1053</v>
      </c>
      <c r="E3" s="166" t="str">
        <f t="shared" si="0"/>
        <v>06</v>
      </c>
    </row>
    <row r="4" spans="1:5" ht="12.75">
      <c r="A4" s="166">
        <v>20501663256</v>
      </c>
      <c r="B4" s="166" t="s">
        <v>1047</v>
      </c>
      <c r="C4" s="166">
        <v>5722</v>
      </c>
      <c r="D4" t="s">
        <v>1053</v>
      </c>
      <c r="E4" s="166" t="str">
        <f t="shared" si="0"/>
        <v>06</v>
      </c>
    </row>
    <row r="5" spans="1:5" ht="12.75">
      <c r="A5" s="166">
        <v>20515094041</v>
      </c>
      <c r="B5" s="166" t="s">
        <v>1047</v>
      </c>
      <c r="C5" s="166">
        <v>5722</v>
      </c>
      <c r="D5" t="s">
        <v>1053</v>
      </c>
      <c r="E5" s="166" t="str">
        <f t="shared" si="0"/>
        <v>06</v>
      </c>
    </row>
    <row r="6" spans="1:5" ht="12.75">
      <c r="A6" s="166">
        <v>20502437616</v>
      </c>
      <c r="B6" s="166" t="s">
        <v>1047</v>
      </c>
      <c r="C6" s="166">
        <v>5722</v>
      </c>
      <c r="D6" t="s">
        <v>1053</v>
      </c>
      <c r="E6" s="166" t="str">
        <f t="shared" si="0"/>
        <v>06</v>
      </c>
    </row>
    <row r="7" spans="1:5" ht="12.75">
      <c r="A7" s="166">
        <v>20502187679</v>
      </c>
      <c r="B7" s="166" t="s">
        <v>1047</v>
      </c>
      <c r="C7" s="166">
        <v>5722</v>
      </c>
      <c r="D7" t="s">
        <v>1053</v>
      </c>
      <c r="E7" s="166" t="str">
        <f t="shared" si="0"/>
        <v>06</v>
      </c>
    </row>
    <row r="8" spans="1:5" ht="12.75">
      <c r="A8" s="166">
        <v>20522094715</v>
      </c>
      <c r="B8" s="166" t="s">
        <v>1047</v>
      </c>
      <c r="C8" s="166">
        <v>5722</v>
      </c>
      <c r="D8" t="s">
        <v>1053</v>
      </c>
      <c r="E8" s="166" t="str">
        <f t="shared" si="0"/>
        <v>06</v>
      </c>
    </row>
    <row r="9" spans="1:5" ht="12.75">
      <c r="A9" s="166">
        <v>20502604539</v>
      </c>
      <c r="B9" s="166" t="s">
        <v>1047</v>
      </c>
      <c r="C9" s="166">
        <v>5722</v>
      </c>
      <c r="D9" t="s">
        <v>1053</v>
      </c>
      <c r="E9" s="166" t="str">
        <f t="shared" si="0"/>
        <v>06</v>
      </c>
    </row>
    <row r="10" spans="1:5" ht="12.75">
      <c r="A10" s="166">
        <v>20502953541</v>
      </c>
      <c r="B10" s="166" t="s">
        <v>1047</v>
      </c>
      <c r="C10" s="166">
        <v>5722</v>
      </c>
      <c r="D10" t="s">
        <v>1053</v>
      </c>
      <c r="E10" s="166" t="str">
        <f t="shared" si="0"/>
        <v>06</v>
      </c>
    </row>
    <row r="11" spans="1:5" ht="12.75">
      <c r="A11" s="166">
        <v>20505203586</v>
      </c>
      <c r="B11" s="166" t="s">
        <v>1047</v>
      </c>
      <c r="C11" s="166">
        <v>5722</v>
      </c>
      <c r="D11" t="s">
        <v>1053</v>
      </c>
      <c r="E11" s="166" t="str">
        <f t="shared" si="0"/>
        <v>06</v>
      </c>
    </row>
    <row r="12" spans="1:5" ht="12.75">
      <c r="A12" s="166">
        <v>20497434166</v>
      </c>
      <c r="B12" s="166" t="s">
        <v>1047</v>
      </c>
      <c r="C12" s="166">
        <v>5722</v>
      </c>
      <c r="D12" t="s">
        <v>1053</v>
      </c>
      <c r="E12" s="166" t="str">
        <f t="shared" si="0"/>
        <v>06</v>
      </c>
    </row>
    <row r="13" spans="1:5" ht="12.75">
      <c r="A13" s="166">
        <v>20502797230</v>
      </c>
      <c r="B13" s="166" t="s">
        <v>1047</v>
      </c>
      <c r="C13" s="166">
        <v>5722</v>
      </c>
      <c r="D13" t="s">
        <v>1053</v>
      </c>
      <c r="E13" s="166" t="str">
        <f t="shared" si="0"/>
        <v>06</v>
      </c>
    </row>
    <row r="14" spans="1:5" ht="12.75">
      <c r="A14" s="166">
        <v>20513939532</v>
      </c>
      <c r="B14" s="166" t="s">
        <v>1047</v>
      </c>
      <c r="C14" s="166">
        <v>5722</v>
      </c>
      <c r="D14" t="s">
        <v>1053</v>
      </c>
      <c r="E14" s="166" t="str">
        <f t="shared" si="0"/>
        <v>06</v>
      </c>
    </row>
    <row r="15" spans="1:5" ht="12.75">
      <c r="A15" s="166">
        <v>20508787678</v>
      </c>
      <c r="B15" s="166" t="s">
        <v>1047</v>
      </c>
      <c r="C15" s="166">
        <v>5722</v>
      </c>
      <c r="D15" t="s">
        <v>1053</v>
      </c>
      <c r="E15" s="166" t="str">
        <f t="shared" si="0"/>
        <v>06</v>
      </c>
    </row>
    <row r="16" spans="1:5" ht="12.75">
      <c r="A16" s="166">
        <v>20506866473</v>
      </c>
      <c r="B16" s="166" t="s">
        <v>1047</v>
      </c>
      <c r="C16" s="166">
        <v>5722</v>
      </c>
      <c r="D16" t="s">
        <v>1053</v>
      </c>
      <c r="E16" s="166" t="str">
        <f t="shared" si="0"/>
        <v>06</v>
      </c>
    </row>
    <row r="17" spans="1:5" ht="12.75">
      <c r="A17" s="166">
        <v>20517295281</v>
      </c>
      <c r="B17" s="166" t="s">
        <v>1047</v>
      </c>
      <c r="C17" s="166">
        <v>5722</v>
      </c>
      <c r="D17" t="s">
        <v>1053</v>
      </c>
      <c r="E17" s="166" t="str">
        <f t="shared" si="0"/>
        <v>06</v>
      </c>
    </row>
    <row r="18" spans="1:5" ht="12.75">
      <c r="A18" s="166">
        <v>20504591361</v>
      </c>
      <c r="B18" s="166" t="s">
        <v>1047</v>
      </c>
      <c r="C18" s="166">
        <v>5722</v>
      </c>
      <c r="D18" t="s">
        <v>1053</v>
      </c>
      <c r="E18" s="166" t="str">
        <f t="shared" si="0"/>
        <v>06</v>
      </c>
    </row>
    <row r="19" spans="1:5" ht="12.75">
      <c r="A19" s="166">
        <v>20502772831</v>
      </c>
      <c r="B19" s="166" t="s">
        <v>1047</v>
      </c>
      <c r="C19" s="166">
        <v>5722</v>
      </c>
      <c r="D19" t="s">
        <v>1053</v>
      </c>
      <c r="E19" s="166" t="str">
        <f t="shared" si="0"/>
        <v>06</v>
      </c>
    </row>
    <row r="20" spans="1:5" ht="12.75">
      <c r="A20" s="166">
        <v>20498337849</v>
      </c>
      <c r="B20" s="166" t="s">
        <v>1047</v>
      </c>
      <c r="C20" s="166">
        <v>5722</v>
      </c>
      <c r="D20" t="s">
        <v>1053</v>
      </c>
      <c r="E20" s="166" t="str">
        <f t="shared" si="0"/>
        <v>06</v>
      </c>
    </row>
    <row r="21" spans="1:5" ht="12.75">
      <c r="A21" s="166">
        <v>20502028104</v>
      </c>
      <c r="B21" s="166" t="s">
        <v>1047</v>
      </c>
      <c r="C21" s="166">
        <v>5722</v>
      </c>
      <c r="D21" t="s">
        <v>1053</v>
      </c>
      <c r="E21" s="166" t="str">
        <f t="shared" si="0"/>
        <v>06</v>
      </c>
    </row>
    <row r="22" spans="1:5" ht="12.75">
      <c r="A22" s="166">
        <v>20506901058</v>
      </c>
      <c r="B22" s="166" t="s">
        <v>1047</v>
      </c>
      <c r="C22" s="166">
        <v>5722</v>
      </c>
      <c r="D22" t="s">
        <v>1053</v>
      </c>
      <c r="E22" s="166" t="str">
        <f t="shared" si="0"/>
        <v>06</v>
      </c>
    </row>
    <row r="23" spans="1:5" ht="12.75">
      <c r="A23" s="166">
        <v>20506918376</v>
      </c>
      <c r="B23" s="166" t="s">
        <v>1047</v>
      </c>
      <c r="C23" s="166">
        <v>5722</v>
      </c>
      <c r="D23" t="s">
        <v>1053</v>
      </c>
      <c r="E23" s="166" t="str">
        <f t="shared" si="0"/>
        <v>06</v>
      </c>
    </row>
    <row r="24" spans="1:5" ht="12.75">
      <c r="A24" s="166">
        <v>20509167231</v>
      </c>
      <c r="B24" s="166" t="s">
        <v>1047</v>
      </c>
      <c r="C24" s="166">
        <v>5722</v>
      </c>
      <c r="D24" t="s">
        <v>1053</v>
      </c>
      <c r="E24" s="166" t="str">
        <f t="shared" si="0"/>
        <v>06</v>
      </c>
    </row>
    <row r="25" spans="1:5" ht="12.75">
      <c r="A25" s="166">
        <v>20515758659</v>
      </c>
      <c r="B25" s="166" t="s">
        <v>1047</v>
      </c>
      <c r="C25" s="166">
        <v>5722</v>
      </c>
      <c r="D25" t="s">
        <v>1053</v>
      </c>
      <c r="E25" s="166" t="str">
        <f t="shared" si="0"/>
        <v>06</v>
      </c>
    </row>
    <row r="26" spans="1:5" ht="12.75">
      <c r="A26" s="166">
        <v>20502804384</v>
      </c>
      <c r="B26" s="166" t="s">
        <v>1047</v>
      </c>
      <c r="C26" s="166">
        <v>5722</v>
      </c>
      <c r="D26" t="s">
        <v>1053</v>
      </c>
      <c r="E26" s="166" t="str">
        <f t="shared" si="0"/>
        <v>06</v>
      </c>
    </row>
    <row r="27" spans="1:5" ht="12.75">
      <c r="A27" s="166">
        <v>20503957231</v>
      </c>
      <c r="B27" s="166" t="s">
        <v>1047</v>
      </c>
      <c r="C27" s="166">
        <v>5722</v>
      </c>
      <c r="D27" t="s">
        <v>1053</v>
      </c>
      <c r="E27" s="166" t="str">
        <f t="shared" si="0"/>
        <v>06</v>
      </c>
    </row>
    <row r="28" spans="1:5" ht="12.75">
      <c r="A28" s="166">
        <v>20534870338</v>
      </c>
      <c r="B28" s="166" t="s">
        <v>1047</v>
      </c>
      <c r="C28" s="166">
        <v>5722</v>
      </c>
      <c r="D28" t="s">
        <v>1053</v>
      </c>
      <c r="E28" s="166" t="str">
        <f t="shared" si="0"/>
        <v>06</v>
      </c>
    </row>
    <row r="29" spans="1:5" ht="12.75">
      <c r="A29" s="166">
        <v>20502129806</v>
      </c>
      <c r="B29" s="166" t="s">
        <v>1047</v>
      </c>
      <c r="C29" s="166">
        <v>5722</v>
      </c>
      <c r="D29" t="s">
        <v>1053</v>
      </c>
      <c r="E29" s="166" t="str">
        <f t="shared" si="0"/>
        <v>06</v>
      </c>
    </row>
    <row r="30" spans="1:5" ht="12.75">
      <c r="A30" s="166">
        <v>20506643504</v>
      </c>
      <c r="B30" s="166" t="s">
        <v>1047</v>
      </c>
      <c r="C30" s="166">
        <v>5722</v>
      </c>
      <c r="D30" t="s">
        <v>1053</v>
      </c>
      <c r="E30" s="166" t="str">
        <f t="shared" si="0"/>
        <v>06</v>
      </c>
    </row>
    <row r="31" spans="1:5" ht="12.75">
      <c r="A31" s="166">
        <v>20516564661</v>
      </c>
      <c r="B31" s="166" t="s">
        <v>1047</v>
      </c>
      <c r="C31" s="166">
        <v>5722</v>
      </c>
      <c r="D31" t="s">
        <v>1053</v>
      </c>
      <c r="E31" s="166" t="str">
        <f t="shared" si="0"/>
        <v>06</v>
      </c>
    </row>
    <row r="32" spans="1:5" ht="12.75">
      <c r="A32" s="166">
        <v>20512016805</v>
      </c>
      <c r="B32" s="166" t="s">
        <v>1047</v>
      </c>
      <c r="C32" s="166">
        <v>5722</v>
      </c>
      <c r="D32" t="s">
        <v>1053</v>
      </c>
      <c r="E32" s="166" t="str">
        <f t="shared" si="0"/>
        <v>06</v>
      </c>
    </row>
    <row r="33" spans="1:5" ht="12.75">
      <c r="A33" s="166">
        <v>20513294736</v>
      </c>
      <c r="B33" s="166" t="s">
        <v>1047</v>
      </c>
      <c r="C33" s="166">
        <v>5722</v>
      </c>
      <c r="D33" t="s">
        <v>1053</v>
      </c>
      <c r="E33" s="166" t="str">
        <f t="shared" si="0"/>
        <v>06</v>
      </c>
    </row>
    <row r="34" spans="1:5" ht="12.75">
      <c r="A34" s="166">
        <v>20519219841</v>
      </c>
      <c r="B34" s="166" t="s">
        <v>1047</v>
      </c>
      <c r="C34" s="166">
        <v>5722</v>
      </c>
      <c r="D34" t="s">
        <v>1053</v>
      </c>
      <c r="E34" s="166" t="str">
        <f t="shared" si="0"/>
        <v>06</v>
      </c>
    </row>
    <row r="35" spans="1:5" ht="12.75">
      <c r="A35" s="166">
        <v>20515172298</v>
      </c>
      <c r="B35" s="166" t="s">
        <v>1047</v>
      </c>
      <c r="C35" s="166">
        <v>5722</v>
      </c>
      <c r="D35" t="s">
        <v>1053</v>
      </c>
      <c r="E35" s="166" t="str">
        <f t="shared" si="0"/>
        <v>06</v>
      </c>
    </row>
    <row r="36" spans="1:5" ht="12.75">
      <c r="A36" s="166">
        <v>20506545243</v>
      </c>
      <c r="B36" s="166" t="s">
        <v>1047</v>
      </c>
      <c r="C36" s="166">
        <v>5722</v>
      </c>
      <c r="D36" t="s">
        <v>1053</v>
      </c>
      <c r="E36" s="166" t="str">
        <f t="shared" si="0"/>
        <v>06</v>
      </c>
    </row>
    <row r="37" spans="1:5" ht="12.75">
      <c r="A37" s="166">
        <v>20524489300</v>
      </c>
      <c r="B37" s="166" t="s">
        <v>1047</v>
      </c>
      <c r="C37" s="166">
        <v>5722</v>
      </c>
      <c r="D37" t="s">
        <v>1053</v>
      </c>
      <c r="E37" s="166" t="str">
        <f t="shared" si="0"/>
        <v>06</v>
      </c>
    </row>
    <row r="38" spans="1:5" ht="12.75">
      <c r="A38" s="166">
        <v>20502407385</v>
      </c>
      <c r="B38" s="166" t="s">
        <v>1047</v>
      </c>
      <c r="C38" s="166">
        <v>5722</v>
      </c>
      <c r="D38" t="s">
        <v>1053</v>
      </c>
      <c r="E38" s="166" t="str">
        <f t="shared" si="0"/>
        <v>06</v>
      </c>
    </row>
    <row r="39" spans="1:5" ht="12.75">
      <c r="A39" s="166">
        <v>20532128677</v>
      </c>
      <c r="B39" s="166" t="s">
        <v>1047</v>
      </c>
      <c r="C39" s="166">
        <v>5722</v>
      </c>
      <c r="D39" t="s">
        <v>1053</v>
      </c>
      <c r="E39" s="166" t="str">
        <f t="shared" si="0"/>
        <v>06</v>
      </c>
    </row>
    <row r="40" spans="1:5" ht="12.75">
      <c r="A40" s="166">
        <v>20492185087</v>
      </c>
      <c r="B40" s="166" t="s">
        <v>1047</v>
      </c>
      <c r="C40" s="166">
        <v>5722</v>
      </c>
      <c r="D40" t="s">
        <v>1053</v>
      </c>
      <c r="E40" s="166" t="str">
        <f t="shared" si="0"/>
        <v>06</v>
      </c>
    </row>
    <row r="41" spans="1:5" ht="12.75">
      <c r="A41" s="166">
        <v>20502632231</v>
      </c>
      <c r="B41" s="166" t="s">
        <v>1047</v>
      </c>
      <c r="C41" s="166">
        <v>5722</v>
      </c>
      <c r="D41" t="s">
        <v>1053</v>
      </c>
      <c r="E41" s="166" t="str">
        <f t="shared" si="0"/>
        <v>06</v>
      </c>
    </row>
    <row r="42" spans="1:5" ht="12.75">
      <c r="A42" s="166">
        <v>20508061201</v>
      </c>
      <c r="B42" s="166" t="s">
        <v>1047</v>
      </c>
      <c r="C42" s="166">
        <v>5722</v>
      </c>
      <c r="D42" t="s">
        <v>1053</v>
      </c>
      <c r="E42" s="166" t="str">
        <f t="shared" si="0"/>
        <v>06</v>
      </c>
    </row>
    <row r="43" spans="1:5" ht="12.75">
      <c r="A43" s="166">
        <v>20535234800</v>
      </c>
      <c r="B43" s="166" t="s">
        <v>1047</v>
      </c>
      <c r="C43" s="166">
        <v>5722</v>
      </c>
      <c r="D43" t="s">
        <v>1053</v>
      </c>
      <c r="E43" s="166" t="str">
        <f t="shared" si="0"/>
        <v>06</v>
      </c>
    </row>
    <row r="44" spans="1:5" ht="12.75">
      <c r="A44" s="166">
        <v>20505467214</v>
      </c>
      <c r="B44" s="166" t="s">
        <v>1047</v>
      </c>
      <c r="C44" s="166">
        <v>5722</v>
      </c>
      <c r="D44" t="s">
        <v>1053</v>
      </c>
      <c r="E44" s="166" t="str">
        <f t="shared" si="0"/>
        <v>06</v>
      </c>
    </row>
    <row r="45" spans="1:5" ht="12.75">
      <c r="A45" s="166">
        <v>20512942891</v>
      </c>
      <c r="B45" s="166" t="s">
        <v>1047</v>
      </c>
      <c r="C45" s="166">
        <v>5722</v>
      </c>
      <c r="D45" t="s">
        <v>1053</v>
      </c>
      <c r="E45" s="166" t="str">
        <f t="shared" si="0"/>
        <v>06</v>
      </c>
    </row>
    <row r="46" spans="1:5" ht="12.75">
      <c r="A46" s="166">
        <v>20514951528</v>
      </c>
      <c r="B46" s="166" t="s">
        <v>1047</v>
      </c>
      <c r="C46" s="166">
        <v>5722</v>
      </c>
      <c r="D46" t="s">
        <v>1053</v>
      </c>
      <c r="E46" s="166" t="str">
        <f t="shared" si="0"/>
        <v>06</v>
      </c>
    </row>
    <row r="47" spans="1:5" ht="12.75">
      <c r="A47" s="166">
        <v>20309120397</v>
      </c>
      <c r="B47" s="166" t="s">
        <v>1047</v>
      </c>
      <c r="C47" s="166">
        <v>5722</v>
      </c>
      <c r="D47" t="s">
        <v>1053</v>
      </c>
      <c r="E47" s="166" t="str">
        <f t="shared" si="0"/>
        <v>06</v>
      </c>
    </row>
    <row r="48" spans="1:5" ht="12.75">
      <c r="A48" s="166">
        <v>20517680517</v>
      </c>
      <c r="B48" s="166" t="s">
        <v>1047</v>
      </c>
      <c r="C48" s="166">
        <v>5722</v>
      </c>
      <c r="D48" t="s">
        <v>1053</v>
      </c>
      <c r="E48" s="166" t="str">
        <f t="shared" si="0"/>
        <v>06</v>
      </c>
    </row>
    <row r="49" spans="1:5" ht="12.75">
      <c r="A49" s="166">
        <v>20506840326</v>
      </c>
      <c r="B49" s="166" t="s">
        <v>1047</v>
      </c>
      <c r="C49" s="166">
        <v>5722</v>
      </c>
      <c r="D49" t="s">
        <v>1053</v>
      </c>
      <c r="E49" s="166" t="str">
        <f t="shared" si="0"/>
        <v>06</v>
      </c>
    </row>
    <row r="50" spans="1:5" ht="12.75">
      <c r="A50" s="166">
        <v>20499141051</v>
      </c>
      <c r="B50" s="166" t="s">
        <v>1047</v>
      </c>
      <c r="C50" s="166">
        <v>5722</v>
      </c>
      <c r="D50" t="s">
        <v>1053</v>
      </c>
      <c r="E50" s="166" t="str">
        <f t="shared" si="0"/>
        <v>06</v>
      </c>
    </row>
    <row r="51" spans="1:5" ht="12.75">
      <c r="A51" s="166">
        <v>20522948609</v>
      </c>
      <c r="B51" s="166" t="s">
        <v>1047</v>
      </c>
      <c r="C51" s="166">
        <v>5722</v>
      </c>
      <c r="D51" t="s">
        <v>1053</v>
      </c>
      <c r="E51" s="166" t="str">
        <f t="shared" si="0"/>
        <v>06</v>
      </c>
    </row>
    <row r="52" spans="1:5" ht="12.75">
      <c r="A52" s="166">
        <v>20501844986</v>
      </c>
      <c r="B52" s="166" t="s">
        <v>1047</v>
      </c>
      <c r="C52" s="166">
        <v>5722</v>
      </c>
      <c r="D52" t="s">
        <v>1053</v>
      </c>
      <c r="E52" s="166" t="str">
        <f t="shared" si="0"/>
        <v>06</v>
      </c>
    </row>
    <row r="53" spans="1:5" ht="12.75">
      <c r="A53" s="166">
        <v>20527485691</v>
      </c>
      <c r="B53" s="166" t="s">
        <v>1047</v>
      </c>
      <c r="C53" s="166">
        <v>5722</v>
      </c>
      <c r="D53" t="s">
        <v>1053</v>
      </c>
      <c r="E53" s="166" t="str">
        <f t="shared" si="0"/>
        <v>06</v>
      </c>
    </row>
    <row r="54" spans="1:5" ht="12.75">
      <c r="A54" s="166">
        <v>20519303125</v>
      </c>
      <c r="B54" s="166" t="s">
        <v>1047</v>
      </c>
      <c r="C54" s="166">
        <v>5722</v>
      </c>
      <c r="D54" t="s">
        <v>1053</v>
      </c>
      <c r="E54" s="166" t="str">
        <f t="shared" si="0"/>
        <v>06</v>
      </c>
    </row>
    <row r="55" spans="1:5" ht="12.75">
      <c r="A55" s="166">
        <v>20519315212</v>
      </c>
      <c r="B55" s="166" t="s">
        <v>1047</v>
      </c>
      <c r="C55" s="166">
        <v>5722</v>
      </c>
      <c r="D55" t="s">
        <v>1053</v>
      </c>
      <c r="E55" s="166" t="str">
        <f t="shared" si="0"/>
        <v>06</v>
      </c>
    </row>
    <row r="56" spans="1:5" ht="12.75">
      <c r="A56" s="166">
        <v>20498144706</v>
      </c>
      <c r="B56" s="166" t="s">
        <v>1047</v>
      </c>
      <c r="C56" s="166">
        <v>5722</v>
      </c>
      <c r="D56" t="s">
        <v>1053</v>
      </c>
      <c r="E56" s="166" t="str">
        <f t="shared" si="0"/>
        <v>06</v>
      </c>
    </row>
    <row r="57" spans="1:5" ht="12.75">
      <c r="A57" s="166">
        <v>20513670223</v>
      </c>
      <c r="B57" s="166" t="s">
        <v>1047</v>
      </c>
      <c r="C57" s="166">
        <v>5722</v>
      </c>
      <c r="D57" t="s">
        <v>1053</v>
      </c>
      <c r="E57" s="166" t="str">
        <f t="shared" si="0"/>
        <v>06</v>
      </c>
    </row>
    <row r="58" spans="1:5" ht="12.75">
      <c r="A58" s="166">
        <v>20513670657</v>
      </c>
      <c r="B58" s="166" t="s">
        <v>1047</v>
      </c>
      <c r="C58" s="166">
        <v>5722</v>
      </c>
      <c r="D58" t="s">
        <v>1053</v>
      </c>
      <c r="E58" s="166" t="str">
        <f t="shared" si="0"/>
        <v>06</v>
      </c>
    </row>
    <row r="59" spans="1:5" ht="12.75">
      <c r="A59" s="166">
        <v>20507360751</v>
      </c>
      <c r="B59" s="166" t="s">
        <v>1047</v>
      </c>
      <c r="C59" s="166">
        <v>5722</v>
      </c>
      <c r="D59" t="s">
        <v>1053</v>
      </c>
      <c r="E59" s="166" t="str">
        <f t="shared" si="0"/>
        <v>06</v>
      </c>
    </row>
    <row r="60" spans="1:5" ht="12.75">
      <c r="A60" s="166">
        <v>20519233593</v>
      </c>
      <c r="B60" s="166" t="s">
        <v>1047</v>
      </c>
      <c r="C60" s="166">
        <v>5722</v>
      </c>
      <c r="D60" t="s">
        <v>1053</v>
      </c>
      <c r="E60" s="166" t="str">
        <f t="shared" si="0"/>
        <v>06</v>
      </c>
    </row>
    <row r="61" spans="1:5" ht="12.75">
      <c r="A61" s="166">
        <v>20505114648</v>
      </c>
      <c r="B61" s="166" t="s">
        <v>1047</v>
      </c>
      <c r="C61" s="166">
        <v>5722</v>
      </c>
      <c r="D61" t="s">
        <v>1053</v>
      </c>
      <c r="E61" s="166" t="str">
        <f t="shared" si="0"/>
        <v>06</v>
      </c>
    </row>
    <row r="62" spans="1:5" ht="12.75">
      <c r="A62" s="166">
        <v>20521116413</v>
      </c>
      <c r="B62" s="166" t="s">
        <v>1047</v>
      </c>
      <c r="C62" s="166">
        <v>5722</v>
      </c>
      <c r="D62" t="s">
        <v>1053</v>
      </c>
      <c r="E62" s="166" t="str">
        <f t="shared" si="0"/>
        <v>06</v>
      </c>
    </row>
    <row r="63" spans="1:5" ht="12.75">
      <c r="A63" s="166">
        <v>20524534453</v>
      </c>
      <c r="B63" s="166" t="s">
        <v>1047</v>
      </c>
      <c r="C63" s="166">
        <v>5722</v>
      </c>
      <c r="D63" t="s">
        <v>1053</v>
      </c>
      <c r="E63" s="166" t="str">
        <f t="shared" si="0"/>
        <v>06</v>
      </c>
    </row>
    <row r="64" spans="1:5" ht="12.75">
      <c r="A64" s="166">
        <v>20520694839</v>
      </c>
      <c r="B64" s="166" t="s">
        <v>1047</v>
      </c>
      <c r="C64" s="166">
        <v>5722</v>
      </c>
      <c r="D64" t="s">
        <v>1053</v>
      </c>
      <c r="E64" s="166" t="str">
        <f t="shared" si="0"/>
        <v>06</v>
      </c>
    </row>
    <row r="65" spans="1:5" ht="12.75">
      <c r="A65" s="166">
        <v>20548001006</v>
      </c>
      <c r="B65" s="166" t="s">
        <v>1047</v>
      </c>
      <c r="C65" s="166">
        <v>5722</v>
      </c>
      <c r="D65" t="s">
        <v>1053</v>
      </c>
      <c r="E65" s="166" t="str">
        <f t="shared" si="0"/>
        <v>06</v>
      </c>
    </row>
    <row r="66" spans="1:5" ht="12.75">
      <c r="A66" s="166">
        <v>20504937764</v>
      </c>
      <c r="B66" s="166" t="s">
        <v>1047</v>
      </c>
      <c r="C66" s="166">
        <v>5722</v>
      </c>
      <c r="D66" t="s">
        <v>1053</v>
      </c>
      <c r="E66" s="166" t="str">
        <f aca="true" t="shared" si="1" ref="E66:E129">IF(MID(D66,14,1)="@",MID(D66,12,2),"0"&amp;MID(D66,12,1))</f>
        <v>06</v>
      </c>
    </row>
    <row r="67" spans="1:5" ht="12.75">
      <c r="A67" s="166">
        <v>20512637401</v>
      </c>
      <c r="B67" s="166" t="s">
        <v>1047</v>
      </c>
      <c r="C67" s="166">
        <v>5722</v>
      </c>
      <c r="D67" t="s">
        <v>1053</v>
      </c>
      <c r="E67" s="166" t="str">
        <f t="shared" si="1"/>
        <v>06</v>
      </c>
    </row>
    <row r="68" spans="1:5" ht="12.75">
      <c r="A68" s="166">
        <v>20205467603</v>
      </c>
      <c r="B68" s="166" t="s">
        <v>1047</v>
      </c>
      <c r="C68" s="166">
        <v>5722</v>
      </c>
      <c r="D68" t="s">
        <v>1053</v>
      </c>
      <c r="E68" s="166" t="str">
        <f t="shared" si="1"/>
        <v>06</v>
      </c>
    </row>
    <row r="69" spans="1:5" ht="12.75">
      <c r="A69" s="166">
        <v>20501842771</v>
      </c>
      <c r="B69" s="166" t="s">
        <v>1047</v>
      </c>
      <c r="C69" s="166">
        <v>5722</v>
      </c>
      <c r="D69" t="s">
        <v>1053</v>
      </c>
      <c r="E69" s="166" t="str">
        <f t="shared" si="1"/>
        <v>06</v>
      </c>
    </row>
    <row r="70" spans="1:5" ht="12.75">
      <c r="A70" s="166">
        <v>20512271406</v>
      </c>
      <c r="B70" s="166" t="s">
        <v>1047</v>
      </c>
      <c r="C70" s="166">
        <v>5722</v>
      </c>
      <c r="D70" t="s">
        <v>1053</v>
      </c>
      <c r="E70" s="166" t="str">
        <f t="shared" si="1"/>
        <v>06</v>
      </c>
    </row>
    <row r="71" spans="1:5" ht="12.75">
      <c r="A71" s="166">
        <v>20519053188</v>
      </c>
      <c r="B71" s="166" t="s">
        <v>1047</v>
      </c>
      <c r="C71" s="166">
        <v>5722</v>
      </c>
      <c r="D71" t="s">
        <v>1053</v>
      </c>
      <c r="E71" s="166" t="str">
        <f t="shared" si="1"/>
        <v>06</v>
      </c>
    </row>
    <row r="72" spans="1:5" ht="12.75">
      <c r="A72" s="166">
        <v>20503314585</v>
      </c>
      <c r="B72" s="166" t="s">
        <v>1047</v>
      </c>
      <c r="C72" s="166">
        <v>5722</v>
      </c>
      <c r="D72" t="s">
        <v>1053</v>
      </c>
      <c r="E72" s="166" t="str">
        <f t="shared" si="1"/>
        <v>06</v>
      </c>
    </row>
    <row r="73" spans="1:5" ht="12.75">
      <c r="A73" s="166">
        <v>20522590020</v>
      </c>
      <c r="B73" s="166" t="s">
        <v>1047</v>
      </c>
      <c r="C73" s="166">
        <v>5722</v>
      </c>
      <c r="D73" t="s">
        <v>1053</v>
      </c>
      <c r="E73" s="166" t="str">
        <f t="shared" si="1"/>
        <v>06</v>
      </c>
    </row>
    <row r="74" spans="1:5" ht="12.75">
      <c r="A74" s="166">
        <v>20388829452</v>
      </c>
      <c r="B74" s="166" t="s">
        <v>1047</v>
      </c>
      <c r="C74" s="166">
        <v>5722</v>
      </c>
      <c r="D74" t="s">
        <v>1053</v>
      </c>
      <c r="E74" s="166" t="str">
        <f t="shared" si="1"/>
        <v>06</v>
      </c>
    </row>
    <row r="75" spans="1:5" ht="12.75">
      <c r="A75" s="166">
        <v>20503021561</v>
      </c>
      <c r="B75" s="166" t="s">
        <v>1047</v>
      </c>
      <c r="C75" s="166">
        <v>5722</v>
      </c>
      <c r="D75" t="s">
        <v>1053</v>
      </c>
      <c r="E75" s="166" t="str">
        <f t="shared" si="1"/>
        <v>06</v>
      </c>
    </row>
    <row r="76" spans="1:5" ht="12.75">
      <c r="A76" s="166">
        <v>20505226446</v>
      </c>
      <c r="B76" s="166" t="s">
        <v>1047</v>
      </c>
      <c r="C76" s="166">
        <v>5722</v>
      </c>
      <c r="D76" t="s">
        <v>1053</v>
      </c>
      <c r="E76" s="166" t="str">
        <f t="shared" si="1"/>
        <v>06</v>
      </c>
    </row>
    <row r="77" spans="1:5" ht="12.75">
      <c r="A77" s="166">
        <v>20301409151</v>
      </c>
      <c r="B77" s="166" t="s">
        <v>1047</v>
      </c>
      <c r="C77" s="166">
        <v>5722</v>
      </c>
      <c r="D77" t="s">
        <v>1053</v>
      </c>
      <c r="E77" s="166" t="str">
        <f t="shared" si="1"/>
        <v>06</v>
      </c>
    </row>
    <row r="78" spans="1:5" ht="12.75">
      <c r="A78" s="166">
        <v>20502773136</v>
      </c>
      <c r="B78" s="166" t="s">
        <v>1047</v>
      </c>
      <c r="C78" s="166">
        <v>5722</v>
      </c>
      <c r="D78" t="s">
        <v>1053</v>
      </c>
      <c r="E78" s="166" t="str">
        <f t="shared" si="1"/>
        <v>06</v>
      </c>
    </row>
    <row r="79" spans="1:5" ht="12.75">
      <c r="A79" s="166">
        <v>20107301128</v>
      </c>
      <c r="B79" s="166" t="s">
        <v>1047</v>
      </c>
      <c r="C79" s="166">
        <v>5722</v>
      </c>
      <c r="D79" t="s">
        <v>1053</v>
      </c>
      <c r="E79" s="166" t="str">
        <f t="shared" si="1"/>
        <v>06</v>
      </c>
    </row>
    <row r="80" spans="1:5" ht="12.75">
      <c r="A80" s="166">
        <v>20492418952</v>
      </c>
      <c r="B80" s="166" t="s">
        <v>1047</v>
      </c>
      <c r="C80" s="166">
        <v>5722</v>
      </c>
      <c r="D80" t="s">
        <v>1053</v>
      </c>
      <c r="E80" s="166" t="str">
        <f t="shared" si="1"/>
        <v>06</v>
      </c>
    </row>
    <row r="81" spans="1:5" ht="12.75">
      <c r="A81" s="166">
        <v>20100007348</v>
      </c>
      <c r="B81" s="166" t="s">
        <v>1047</v>
      </c>
      <c r="C81" s="166">
        <v>5722</v>
      </c>
      <c r="D81" t="s">
        <v>1053</v>
      </c>
      <c r="E81" s="166" t="str">
        <f t="shared" si="1"/>
        <v>06</v>
      </c>
    </row>
    <row r="82" spans="1:5" ht="12.75">
      <c r="A82" s="166">
        <v>20510394918</v>
      </c>
      <c r="B82" s="166" t="s">
        <v>1047</v>
      </c>
      <c r="C82" s="166">
        <v>5722</v>
      </c>
      <c r="D82" t="s">
        <v>1053</v>
      </c>
      <c r="E82" s="166" t="str">
        <f t="shared" si="1"/>
        <v>06</v>
      </c>
    </row>
    <row r="83" spans="1:5" ht="12.75">
      <c r="A83" s="166">
        <v>20509497967</v>
      </c>
      <c r="B83" s="166" t="s">
        <v>1047</v>
      </c>
      <c r="C83" s="166">
        <v>5722</v>
      </c>
      <c r="D83" t="s">
        <v>1053</v>
      </c>
      <c r="E83" s="166" t="str">
        <f t="shared" si="1"/>
        <v>06</v>
      </c>
    </row>
    <row r="84" spans="1:5" ht="12.75">
      <c r="A84" s="166">
        <v>20102089635</v>
      </c>
      <c r="B84" s="166" t="s">
        <v>1047</v>
      </c>
      <c r="C84" s="166">
        <v>5722</v>
      </c>
      <c r="D84" t="s">
        <v>1053</v>
      </c>
      <c r="E84" s="166" t="str">
        <f t="shared" si="1"/>
        <v>06</v>
      </c>
    </row>
    <row r="85" spans="1:5" ht="12.75">
      <c r="A85" s="166">
        <v>20505238371</v>
      </c>
      <c r="B85" s="166" t="s">
        <v>1047</v>
      </c>
      <c r="C85" s="166">
        <v>5722</v>
      </c>
      <c r="D85" t="s">
        <v>1053</v>
      </c>
      <c r="E85" s="166" t="str">
        <f t="shared" si="1"/>
        <v>06</v>
      </c>
    </row>
    <row r="86" spans="1:5" ht="12.75">
      <c r="A86" s="166">
        <v>20510804164</v>
      </c>
      <c r="B86" s="166" t="s">
        <v>1047</v>
      </c>
      <c r="C86" s="166">
        <v>5722</v>
      </c>
      <c r="D86" t="s">
        <v>1053</v>
      </c>
      <c r="E86" s="166" t="str">
        <f t="shared" si="1"/>
        <v>06</v>
      </c>
    </row>
    <row r="87" spans="1:5" ht="12.75">
      <c r="A87" s="166">
        <v>20122745059</v>
      </c>
      <c r="B87" s="166" t="s">
        <v>1047</v>
      </c>
      <c r="C87" s="166">
        <v>5722</v>
      </c>
      <c r="D87" t="s">
        <v>1053</v>
      </c>
      <c r="E87" s="166" t="str">
        <f t="shared" si="1"/>
        <v>06</v>
      </c>
    </row>
    <row r="88" spans="1:5" ht="12.75">
      <c r="A88" s="166">
        <v>20510923929</v>
      </c>
      <c r="B88" s="166" t="s">
        <v>1047</v>
      </c>
      <c r="C88" s="166">
        <v>5722</v>
      </c>
      <c r="D88" t="s">
        <v>1053</v>
      </c>
      <c r="E88" s="166" t="str">
        <f t="shared" si="1"/>
        <v>06</v>
      </c>
    </row>
    <row r="89" spans="1:5" ht="12.75">
      <c r="A89" s="166">
        <v>20499859164</v>
      </c>
      <c r="B89" s="166" t="s">
        <v>1047</v>
      </c>
      <c r="C89" s="166">
        <v>5722</v>
      </c>
      <c r="D89" t="s">
        <v>1053</v>
      </c>
      <c r="E89" s="166" t="str">
        <f t="shared" si="1"/>
        <v>06</v>
      </c>
    </row>
    <row r="90" spans="1:5" ht="12.75">
      <c r="A90" s="166">
        <v>20492522342</v>
      </c>
      <c r="B90" s="166" t="s">
        <v>1047</v>
      </c>
      <c r="C90" s="166">
        <v>5722</v>
      </c>
      <c r="D90" t="s">
        <v>1053</v>
      </c>
      <c r="E90" s="166" t="str">
        <f t="shared" si="1"/>
        <v>06</v>
      </c>
    </row>
    <row r="91" spans="1:5" ht="12.75">
      <c r="A91" s="166">
        <v>20415077565</v>
      </c>
      <c r="B91" s="166" t="s">
        <v>1047</v>
      </c>
      <c r="C91" s="166">
        <v>5722</v>
      </c>
      <c r="D91" t="s">
        <v>1053</v>
      </c>
      <c r="E91" s="166" t="str">
        <f t="shared" si="1"/>
        <v>06</v>
      </c>
    </row>
    <row r="92" spans="1:5" ht="12.75">
      <c r="A92" s="166">
        <v>20506363480</v>
      </c>
      <c r="B92" s="166" t="s">
        <v>1047</v>
      </c>
      <c r="C92" s="166">
        <v>5722</v>
      </c>
      <c r="D92" t="s">
        <v>1053</v>
      </c>
      <c r="E92" s="166" t="str">
        <f t="shared" si="1"/>
        <v>06</v>
      </c>
    </row>
    <row r="93" spans="1:5" ht="12.75">
      <c r="A93" s="166">
        <v>20293670600</v>
      </c>
      <c r="B93" s="166" t="s">
        <v>1047</v>
      </c>
      <c r="C93" s="166">
        <v>5722</v>
      </c>
      <c r="D93" t="s">
        <v>1053</v>
      </c>
      <c r="E93" s="166" t="str">
        <f t="shared" si="1"/>
        <v>06</v>
      </c>
    </row>
    <row r="94" spans="1:5" ht="12.75">
      <c r="A94" s="166">
        <v>20500985322</v>
      </c>
      <c r="B94" s="166" t="s">
        <v>1047</v>
      </c>
      <c r="C94" s="166">
        <v>5722</v>
      </c>
      <c r="D94" t="s">
        <v>1053</v>
      </c>
      <c r="E94" s="166" t="str">
        <f t="shared" si="1"/>
        <v>06</v>
      </c>
    </row>
    <row r="95" spans="1:5" ht="12.75">
      <c r="A95" s="166">
        <v>20332940008</v>
      </c>
      <c r="B95" s="166" t="s">
        <v>1047</v>
      </c>
      <c r="C95" s="166">
        <v>5722</v>
      </c>
      <c r="D95" t="s">
        <v>1053</v>
      </c>
      <c r="E95" s="166" t="str">
        <f t="shared" si="1"/>
        <v>06</v>
      </c>
    </row>
    <row r="96" spans="1:5" ht="12.75">
      <c r="A96" s="166">
        <v>20101025617</v>
      </c>
      <c r="B96" s="166" t="s">
        <v>1047</v>
      </c>
      <c r="C96" s="166">
        <v>5722</v>
      </c>
      <c r="D96" t="s">
        <v>1053</v>
      </c>
      <c r="E96" s="166" t="str">
        <f t="shared" si="1"/>
        <v>06</v>
      </c>
    </row>
    <row r="97" spans="1:5" ht="12.75">
      <c r="A97" s="166">
        <v>20106653705</v>
      </c>
      <c r="B97" s="166" t="s">
        <v>1047</v>
      </c>
      <c r="C97" s="166">
        <v>5722</v>
      </c>
      <c r="D97" t="s">
        <v>1053</v>
      </c>
      <c r="E97" s="166" t="str">
        <f t="shared" si="1"/>
        <v>06</v>
      </c>
    </row>
    <row r="98" spans="1:5" ht="12.75">
      <c r="A98" s="166">
        <v>20416191809</v>
      </c>
      <c r="B98" s="166" t="s">
        <v>1047</v>
      </c>
      <c r="C98" s="166">
        <v>5722</v>
      </c>
      <c r="D98" t="s">
        <v>1053</v>
      </c>
      <c r="E98" s="166" t="str">
        <f t="shared" si="1"/>
        <v>06</v>
      </c>
    </row>
    <row r="99" spans="1:5" ht="12.75">
      <c r="A99" s="166">
        <v>20512657690</v>
      </c>
      <c r="B99" s="166" t="s">
        <v>1047</v>
      </c>
      <c r="C99" s="166">
        <v>5722</v>
      </c>
      <c r="D99" t="s">
        <v>1053</v>
      </c>
      <c r="E99" s="166" t="str">
        <f t="shared" si="1"/>
        <v>06</v>
      </c>
    </row>
    <row r="100" spans="1:5" ht="12.75">
      <c r="A100" s="166">
        <v>20112273922</v>
      </c>
      <c r="B100" s="166" t="s">
        <v>1047</v>
      </c>
      <c r="C100" s="166">
        <v>5722</v>
      </c>
      <c r="D100" t="s">
        <v>1053</v>
      </c>
      <c r="E100" s="166" t="str">
        <f t="shared" si="1"/>
        <v>06</v>
      </c>
    </row>
    <row r="101" spans="1:5" ht="12.75">
      <c r="A101" s="166">
        <v>20332705262</v>
      </c>
      <c r="B101" s="166" t="s">
        <v>1047</v>
      </c>
      <c r="C101" s="166">
        <v>5722</v>
      </c>
      <c r="D101" t="s">
        <v>1053</v>
      </c>
      <c r="E101" s="166" t="str">
        <f t="shared" si="1"/>
        <v>06</v>
      </c>
    </row>
    <row r="102" spans="1:5" ht="12.75">
      <c r="A102" s="166">
        <v>20492092313</v>
      </c>
      <c r="B102" s="166" t="s">
        <v>1047</v>
      </c>
      <c r="C102" s="166">
        <v>5722</v>
      </c>
      <c r="D102" t="s">
        <v>1053</v>
      </c>
      <c r="E102" s="166" t="str">
        <f t="shared" si="1"/>
        <v>06</v>
      </c>
    </row>
    <row r="103" spans="1:5" ht="12.75">
      <c r="A103" s="166">
        <v>20307195225</v>
      </c>
      <c r="B103" s="166" t="s">
        <v>1047</v>
      </c>
      <c r="C103" s="166">
        <v>5722</v>
      </c>
      <c r="D103" t="s">
        <v>1053</v>
      </c>
      <c r="E103" s="166" t="str">
        <f t="shared" si="1"/>
        <v>06</v>
      </c>
    </row>
    <row r="104" spans="1:5" ht="12.75">
      <c r="A104" s="166">
        <v>20495843182</v>
      </c>
      <c r="B104" s="166" t="s">
        <v>1047</v>
      </c>
      <c r="C104" s="166">
        <v>5722</v>
      </c>
      <c r="D104" t="s">
        <v>1053</v>
      </c>
      <c r="E104" s="166" t="str">
        <f t="shared" si="1"/>
        <v>06</v>
      </c>
    </row>
    <row r="105" spans="1:5" ht="12.75">
      <c r="A105" s="166">
        <v>20503653282</v>
      </c>
      <c r="B105" s="166" t="s">
        <v>1047</v>
      </c>
      <c r="C105" s="166">
        <v>5722</v>
      </c>
      <c r="D105" t="s">
        <v>1053</v>
      </c>
      <c r="E105" s="166" t="str">
        <f t="shared" si="1"/>
        <v>06</v>
      </c>
    </row>
    <row r="106" spans="1:5" ht="12.75">
      <c r="A106" s="166">
        <v>20100074371</v>
      </c>
      <c r="B106" s="166" t="s">
        <v>1047</v>
      </c>
      <c r="C106" s="166">
        <v>5722</v>
      </c>
      <c r="D106" t="s">
        <v>1053</v>
      </c>
      <c r="E106" s="166" t="str">
        <f t="shared" si="1"/>
        <v>06</v>
      </c>
    </row>
    <row r="107" spans="1:5" ht="12.75">
      <c r="A107" s="166">
        <v>20100192226</v>
      </c>
      <c r="B107" s="166" t="s">
        <v>1047</v>
      </c>
      <c r="C107" s="166">
        <v>5722</v>
      </c>
      <c r="D107" t="s">
        <v>1053</v>
      </c>
      <c r="E107" s="166" t="str">
        <f t="shared" si="1"/>
        <v>06</v>
      </c>
    </row>
    <row r="108" spans="1:5" ht="12.75">
      <c r="A108" s="166">
        <v>20503258901</v>
      </c>
      <c r="B108" s="166" t="s">
        <v>1047</v>
      </c>
      <c r="C108" s="166">
        <v>5722</v>
      </c>
      <c r="D108" t="s">
        <v>1053</v>
      </c>
      <c r="E108" s="166" t="str">
        <f t="shared" si="1"/>
        <v>06</v>
      </c>
    </row>
    <row r="109" spans="1:5" ht="12.75">
      <c r="A109" s="166">
        <v>20100006538</v>
      </c>
      <c r="B109" s="166" t="s">
        <v>1047</v>
      </c>
      <c r="C109" s="166">
        <v>5722</v>
      </c>
      <c r="D109" t="s">
        <v>1053</v>
      </c>
      <c r="E109" s="166" t="str">
        <f t="shared" si="1"/>
        <v>06</v>
      </c>
    </row>
    <row r="110" spans="1:5" ht="12.75">
      <c r="A110" s="166">
        <v>20513632569</v>
      </c>
      <c r="B110" s="166" t="s">
        <v>1047</v>
      </c>
      <c r="C110" s="166">
        <v>5722</v>
      </c>
      <c r="D110" t="s">
        <v>1053</v>
      </c>
      <c r="E110" s="166" t="str">
        <f t="shared" si="1"/>
        <v>06</v>
      </c>
    </row>
    <row r="111" spans="1:5" ht="12.75">
      <c r="A111" s="166">
        <v>20520551302</v>
      </c>
      <c r="B111" s="166" t="s">
        <v>1047</v>
      </c>
      <c r="C111" s="166">
        <v>5722</v>
      </c>
      <c r="D111" t="s">
        <v>1053</v>
      </c>
      <c r="E111" s="166" t="str">
        <f t="shared" si="1"/>
        <v>06</v>
      </c>
    </row>
    <row r="112" spans="1:5" ht="12.75">
      <c r="A112" s="166">
        <v>20100126193</v>
      </c>
      <c r="B112" s="166" t="s">
        <v>1047</v>
      </c>
      <c r="C112" s="166">
        <v>5722</v>
      </c>
      <c r="D112" t="s">
        <v>1053</v>
      </c>
      <c r="E112" s="166" t="str">
        <f t="shared" si="1"/>
        <v>06</v>
      </c>
    </row>
    <row r="113" spans="1:5" ht="12.75">
      <c r="A113" s="166">
        <v>20505519893</v>
      </c>
      <c r="B113" s="166" t="s">
        <v>1047</v>
      </c>
      <c r="C113" s="166">
        <v>5722</v>
      </c>
      <c r="D113" t="s">
        <v>1053</v>
      </c>
      <c r="E113" s="166" t="str">
        <f t="shared" si="1"/>
        <v>06</v>
      </c>
    </row>
    <row r="114" spans="1:5" ht="12.75">
      <c r="A114" s="166">
        <v>20329921531</v>
      </c>
      <c r="B114" s="166" t="s">
        <v>1047</v>
      </c>
      <c r="C114" s="166">
        <v>5722</v>
      </c>
      <c r="D114" t="s">
        <v>1053</v>
      </c>
      <c r="E114" s="166" t="str">
        <f t="shared" si="1"/>
        <v>06</v>
      </c>
    </row>
    <row r="115" spans="1:5" ht="12.75">
      <c r="A115" s="166">
        <v>20502333322</v>
      </c>
      <c r="B115" s="166" t="s">
        <v>1047</v>
      </c>
      <c r="C115" s="166">
        <v>5722</v>
      </c>
      <c r="D115" t="s">
        <v>1053</v>
      </c>
      <c r="E115" s="166" t="str">
        <f t="shared" si="1"/>
        <v>06</v>
      </c>
    </row>
    <row r="116" spans="1:5" ht="12.75">
      <c r="A116" s="166">
        <v>20127745910</v>
      </c>
      <c r="B116" s="166" t="s">
        <v>1047</v>
      </c>
      <c r="C116" s="166">
        <v>5722</v>
      </c>
      <c r="D116" t="s">
        <v>1053</v>
      </c>
      <c r="E116" s="166" t="str">
        <f t="shared" si="1"/>
        <v>06</v>
      </c>
    </row>
    <row r="117" spans="1:5" ht="12.75">
      <c r="A117" s="166">
        <v>20266402709</v>
      </c>
      <c r="B117" s="166" t="s">
        <v>1047</v>
      </c>
      <c r="C117" s="166">
        <v>5722</v>
      </c>
      <c r="D117" t="s">
        <v>1053</v>
      </c>
      <c r="E117" s="166" t="str">
        <f t="shared" si="1"/>
        <v>06</v>
      </c>
    </row>
    <row r="118" spans="1:5" ht="12.75">
      <c r="A118" s="166">
        <v>20519188946</v>
      </c>
      <c r="B118" s="166" t="s">
        <v>1047</v>
      </c>
      <c r="C118" s="166">
        <v>5722</v>
      </c>
      <c r="D118" t="s">
        <v>1053</v>
      </c>
      <c r="E118" s="166" t="str">
        <f t="shared" si="1"/>
        <v>06</v>
      </c>
    </row>
    <row r="119" spans="1:5" ht="12.75">
      <c r="A119" s="166">
        <v>20258197993</v>
      </c>
      <c r="B119" s="166" t="s">
        <v>1047</v>
      </c>
      <c r="C119" s="166">
        <v>5722</v>
      </c>
      <c r="D119" t="s">
        <v>1053</v>
      </c>
      <c r="E119" s="166" t="str">
        <f t="shared" si="1"/>
        <v>06</v>
      </c>
    </row>
    <row r="120" spans="1:5" ht="12.75">
      <c r="A120" s="166">
        <v>20100018625</v>
      </c>
      <c r="B120" s="166" t="s">
        <v>1047</v>
      </c>
      <c r="C120" s="166">
        <v>5722</v>
      </c>
      <c r="D120" t="s">
        <v>1053</v>
      </c>
      <c r="E120" s="166" t="str">
        <f t="shared" si="1"/>
        <v>06</v>
      </c>
    </row>
    <row r="121" spans="1:5" ht="12.75">
      <c r="A121" s="166">
        <v>20536058690</v>
      </c>
      <c r="B121" s="166" t="s">
        <v>1047</v>
      </c>
      <c r="C121" s="166">
        <v>5722</v>
      </c>
      <c r="D121" t="s">
        <v>1053</v>
      </c>
      <c r="E121" s="166" t="str">
        <f t="shared" si="1"/>
        <v>06</v>
      </c>
    </row>
    <row r="122" spans="1:5" ht="12.75">
      <c r="A122" s="166">
        <v>20536823914</v>
      </c>
      <c r="B122" s="166" t="s">
        <v>1047</v>
      </c>
      <c r="C122" s="166">
        <v>5722</v>
      </c>
      <c r="D122" t="s">
        <v>1053</v>
      </c>
      <c r="E122" s="166" t="str">
        <f t="shared" si="1"/>
        <v>06</v>
      </c>
    </row>
    <row r="123" spans="1:5" ht="12.75">
      <c r="A123" s="166">
        <v>20511914125</v>
      </c>
      <c r="B123" s="166" t="s">
        <v>1047</v>
      </c>
      <c r="C123" s="166">
        <v>5722</v>
      </c>
      <c r="D123" t="s">
        <v>1053</v>
      </c>
      <c r="E123" s="166" t="str">
        <f t="shared" si="1"/>
        <v>06</v>
      </c>
    </row>
    <row r="124" spans="1:5" ht="12.75">
      <c r="A124" s="166">
        <v>20510598246</v>
      </c>
      <c r="B124" s="166" t="s">
        <v>1047</v>
      </c>
      <c r="C124" s="166">
        <v>5722</v>
      </c>
      <c r="D124" t="s">
        <v>1053</v>
      </c>
      <c r="E124" s="166" t="str">
        <f t="shared" si="1"/>
        <v>06</v>
      </c>
    </row>
    <row r="125" spans="1:5" ht="12.75">
      <c r="A125" s="166">
        <v>20516102706</v>
      </c>
      <c r="B125" s="166" t="s">
        <v>1047</v>
      </c>
      <c r="C125" s="166">
        <v>5722</v>
      </c>
      <c r="D125" t="s">
        <v>1053</v>
      </c>
      <c r="E125" s="166" t="str">
        <f t="shared" si="1"/>
        <v>06</v>
      </c>
    </row>
    <row r="126" spans="1:5" ht="12.75">
      <c r="A126" s="166">
        <v>20100099447</v>
      </c>
      <c r="B126" s="166" t="s">
        <v>1047</v>
      </c>
      <c r="C126" s="166">
        <v>5722</v>
      </c>
      <c r="D126" t="s">
        <v>1053</v>
      </c>
      <c r="E126" s="166" t="str">
        <f t="shared" si="1"/>
        <v>06</v>
      </c>
    </row>
    <row r="127" spans="1:5" ht="12.75">
      <c r="A127" s="166">
        <v>20100582792</v>
      </c>
      <c r="B127" s="166" t="s">
        <v>1047</v>
      </c>
      <c r="C127" s="166">
        <v>5722</v>
      </c>
      <c r="D127" t="s">
        <v>1053</v>
      </c>
      <c r="E127" s="166" t="str">
        <f t="shared" si="1"/>
        <v>06</v>
      </c>
    </row>
    <row r="128" spans="1:5" ht="12.75">
      <c r="A128" s="166">
        <v>20100166811</v>
      </c>
      <c r="B128" s="166" t="s">
        <v>1047</v>
      </c>
      <c r="C128" s="166">
        <v>5722</v>
      </c>
      <c r="D128" t="s">
        <v>1053</v>
      </c>
      <c r="E128" s="166" t="str">
        <f t="shared" si="1"/>
        <v>06</v>
      </c>
    </row>
    <row r="129" spans="1:5" ht="12.75">
      <c r="A129" s="166">
        <v>20504795790</v>
      </c>
      <c r="B129" s="166" t="s">
        <v>1047</v>
      </c>
      <c r="C129" s="166">
        <v>5722</v>
      </c>
      <c r="D129" t="s">
        <v>1053</v>
      </c>
      <c r="E129" s="166" t="str">
        <f t="shared" si="1"/>
        <v>06</v>
      </c>
    </row>
    <row r="130" spans="1:5" ht="12.75">
      <c r="A130" s="166">
        <v>20305909611</v>
      </c>
      <c r="B130" s="166" t="s">
        <v>1047</v>
      </c>
      <c r="C130" s="166">
        <v>5722</v>
      </c>
      <c r="D130" t="s">
        <v>1053</v>
      </c>
      <c r="E130" s="166" t="str">
        <f aca="true" t="shared" si="2" ref="E130:E193">IF(MID(D130,14,1)="@",MID(D130,12,2),"0"&amp;MID(D130,12,1))</f>
        <v>06</v>
      </c>
    </row>
    <row r="131" spans="1:5" ht="12.75">
      <c r="A131" s="166">
        <v>20170291345</v>
      </c>
      <c r="B131" s="166" t="s">
        <v>1047</v>
      </c>
      <c r="C131" s="166">
        <v>5722</v>
      </c>
      <c r="D131" t="s">
        <v>1053</v>
      </c>
      <c r="E131" s="166" t="str">
        <f t="shared" si="2"/>
        <v>06</v>
      </c>
    </row>
    <row r="132" spans="1:5" ht="12.75">
      <c r="A132" s="166">
        <v>20422626175</v>
      </c>
      <c r="B132" s="166" t="s">
        <v>1047</v>
      </c>
      <c r="C132" s="166">
        <v>5722</v>
      </c>
      <c r="D132" t="s">
        <v>1053</v>
      </c>
      <c r="E132" s="166" t="str">
        <f t="shared" si="2"/>
        <v>06</v>
      </c>
    </row>
    <row r="133" spans="1:5" ht="12.75">
      <c r="A133" s="166">
        <v>20100192650</v>
      </c>
      <c r="B133" s="166" t="s">
        <v>1047</v>
      </c>
      <c r="C133" s="166">
        <v>5722</v>
      </c>
      <c r="D133" t="s">
        <v>1053</v>
      </c>
      <c r="E133" s="166" t="str">
        <f t="shared" si="2"/>
        <v>06</v>
      </c>
    </row>
    <row r="134" spans="1:5" ht="12.75">
      <c r="A134" s="166">
        <v>20492744833</v>
      </c>
      <c r="B134" s="166" t="s">
        <v>1047</v>
      </c>
      <c r="C134" s="166">
        <v>5722</v>
      </c>
      <c r="D134" t="s">
        <v>1053</v>
      </c>
      <c r="E134" s="166" t="str">
        <f t="shared" si="2"/>
        <v>06</v>
      </c>
    </row>
    <row r="135" spans="1:5" ht="12.75">
      <c r="A135" s="166">
        <v>20513397543</v>
      </c>
      <c r="B135" s="166" t="s">
        <v>1047</v>
      </c>
      <c r="C135" s="166">
        <v>5722</v>
      </c>
      <c r="D135" t="s">
        <v>1053</v>
      </c>
      <c r="E135" s="166" t="str">
        <f t="shared" si="2"/>
        <v>06</v>
      </c>
    </row>
    <row r="136" spans="1:5" ht="12.75">
      <c r="A136" s="166">
        <v>20101327036</v>
      </c>
      <c r="B136" s="166" t="s">
        <v>1047</v>
      </c>
      <c r="C136" s="166">
        <v>5722</v>
      </c>
      <c r="D136" t="s">
        <v>1053</v>
      </c>
      <c r="E136" s="166" t="str">
        <f t="shared" si="2"/>
        <v>06</v>
      </c>
    </row>
    <row r="137" spans="1:5" ht="12.75">
      <c r="A137" s="166">
        <v>20510656629</v>
      </c>
      <c r="B137" s="166" t="s">
        <v>1047</v>
      </c>
      <c r="C137" s="166">
        <v>5722</v>
      </c>
      <c r="D137" t="s">
        <v>1053</v>
      </c>
      <c r="E137" s="166" t="str">
        <f t="shared" si="2"/>
        <v>06</v>
      </c>
    </row>
    <row r="138" spans="1:5" ht="12.75">
      <c r="A138" s="166">
        <v>20513023201</v>
      </c>
      <c r="B138" s="166" t="s">
        <v>1047</v>
      </c>
      <c r="C138" s="166">
        <v>5722</v>
      </c>
      <c r="D138" t="s">
        <v>1053</v>
      </c>
      <c r="E138" s="166" t="str">
        <f t="shared" si="2"/>
        <v>06</v>
      </c>
    </row>
    <row r="139" spans="1:5" ht="12.75">
      <c r="A139" s="166">
        <v>20132367800</v>
      </c>
      <c r="B139" s="166" t="s">
        <v>1047</v>
      </c>
      <c r="C139" s="166">
        <v>5722</v>
      </c>
      <c r="D139" t="s">
        <v>1053</v>
      </c>
      <c r="E139" s="166" t="str">
        <f t="shared" si="2"/>
        <v>06</v>
      </c>
    </row>
    <row r="140" spans="1:5" ht="12.75">
      <c r="A140" s="166">
        <v>20516105632</v>
      </c>
      <c r="B140" s="166" t="s">
        <v>1047</v>
      </c>
      <c r="C140" s="166">
        <v>5722</v>
      </c>
      <c r="D140" t="s">
        <v>1053</v>
      </c>
      <c r="E140" s="166" t="str">
        <f t="shared" si="2"/>
        <v>06</v>
      </c>
    </row>
    <row r="141" spans="1:5" ht="12.75">
      <c r="A141" s="166">
        <v>20427637485</v>
      </c>
      <c r="B141" s="166" t="s">
        <v>1047</v>
      </c>
      <c r="C141" s="166">
        <v>5722</v>
      </c>
      <c r="D141" t="s">
        <v>1053</v>
      </c>
      <c r="E141" s="166" t="str">
        <f t="shared" si="2"/>
        <v>06</v>
      </c>
    </row>
    <row r="142" spans="1:5" ht="12.75">
      <c r="A142" s="166">
        <v>20513328223</v>
      </c>
      <c r="B142" s="166" t="s">
        <v>1047</v>
      </c>
      <c r="C142" s="166">
        <v>5722</v>
      </c>
      <c r="D142" t="s">
        <v>1053</v>
      </c>
      <c r="E142" s="166" t="str">
        <f t="shared" si="2"/>
        <v>06</v>
      </c>
    </row>
    <row r="143" spans="1:5" ht="12.75">
      <c r="A143" s="166">
        <v>20501620107</v>
      </c>
      <c r="B143" s="166" t="s">
        <v>1047</v>
      </c>
      <c r="C143" s="166">
        <v>5722</v>
      </c>
      <c r="D143" t="s">
        <v>1053</v>
      </c>
      <c r="E143" s="166" t="str">
        <f t="shared" si="2"/>
        <v>06</v>
      </c>
    </row>
    <row r="144" spans="1:5" ht="12.75">
      <c r="A144" s="166">
        <v>20107290177</v>
      </c>
      <c r="B144" s="166" t="s">
        <v>1047</v>
      </c>
      <c r="C144" s="166">
        <v>5722</v>
      </c>
      <c r="D144" t="s">
        <v>1053</v>
      </c>
      <c r="E144" s="166" t="str">
        <f t="shared" si="2"/>
        <v>06</v>
      </c>
    </row>
    <row r="145" spans="1:5" ht="12.75">
      <c r="A145" s="166">
        <v>20505174896</v>
      </c>
      <c r="B145" s="166" t="s">
        <v>1047</v>
      </c>
      <c r="C145" s="166">
        <v>5722</v>
      </c>
      <c r="D145" t="s">
        <v>1053</v>
      </c>
      <c r="E145" s="166" t="str">
        <f t="shared" si="2"/>
        <v>06</v>
      </c>
    </row>
    <row r="146" spans="1:5" ht="12.75">
      <c r="A146" s="166">
        <v>20507975977</v>
      </c>
      <c r="B146" s="166" t="s">
        <v>1047</v>
      </c>
      <c r="C146" s="166">
        <v>5722</v>
      </c>
      <c r="D146" t="s">
        <v>1053</v>
      </c>
      <c r="E146" s="166" t="str">
        <f t="shared" si="2"/>
        <v>06</v>
      </c>
    </row>
    <row r="147" spans="1:5" ht="12.75">
      <c r="A147" s="166">
        <v>20262051405</v>
      </c>
      <c r="B147" s="166" t="s">
        <v>1047</v>
      </c>
      <c r="C147" s="166">
        <v>5722</v>
      </c>
      <c r="D147" t="s">
        <v>1053</v>
      </c>
      <c r="E147" s="166" t="str">
        <f t="shared" si="2"/>
        <v>06</v>
      </c>
    </row>
    <row r="148" spans="1:5" ht="12.75">
      <c r="A148" s="166">
        <v>20262850545</v>
      </c>
      <c r="B148" s="166" t="s">
        <v>1047</v>
      </c>
      <c r="C148" s="166">
        <v>5722</v>
      </c>
      <c r="D148" t="s">
        <v>1053</v>
      </c>
      <c r="E148" s="166" t="str">
        <f t="shared" si="2"/>
        <v>06</v>
      </c>
    </row>
    <row r="149" spans="1:5" ht="12.75">
      <c r="A149" s="166">
        <v>20297299051</v>
      </c>
      <c r="B149" s="166" t="s">
        <v>1047</v>
      </c>
      <c r="C149" s="166">
        <v>5722</v>
      </c>
      <c r="D149" t="s">
        <v>1053</v>
      </c>
      <c r="E149" s="166" t="str">
        <f t="shared" si="2"/>
        <v>06</v>
      </c>
    </row>
    <row r="150" spans="1:5" ht="12.75">
      <c r="A150" s="166">
        <v>20505792042</v>
      </c>
      <c r="B150" s="166" t="s">
        <v>1047</v>
      </c>
      <c r="C150" s="166">
        <v>5722</v>
      </c>
      <c r="D150" t="s">
        <v>1053</v>
      </c>
      <c r="E150" s="166" t="str">
        <f t="shared" si="2"/>
        <v>06</v>
      </c>
    </row>
    <row r="151" spans="1:5" ht="12.75">
      <c r="A151" s="166">
        <v>20460352674</v>
      </c>
      <c r="B151" s="166" t="s">
        <v>1047</v>
      </c>
      <c r="C151" s="166">
        <v>5722</v>
      </c>
      <c r="D151" t="s">
        <v>1053</v>
      </c>
      <c r="E151" s="166" t="str">
        <f t="shared" si="2"/>
        <v>06</v>
      </c>
    </row>
    <row r="152" spans="1:5" ht="12.75">
      <c r="A152" s="166">
        <v>20511105103</v>
      </c>
      <c r="B152" s="166" t="s">
        <v>1047</v>
      </c>
      <c r="C152" s="166">
        <v>5722</v>
      </c>
      <c r="D152" t="s">
        <v>1053</v>
      </c>
      <c r="E152" s="166" t="str">
        <f t="shared" si="2"/>
        <v>06</v>
      </c>
    </row>
    <row r="153" spans="1:5" ht="12.75">
      <c r="A153" s="166">
        <v>20100136156</v>
      </c>
      <c r="B153" s="166" t="s">
        <v>1047</v>
      </c>
      <c r="C153" s="166">
        <v>5722</v>
      </c>
      <c r="D153" t="s">
        <v>1053</v>
      </c>
      <c r="E153" s="166" t="str">
        <f t="shared" si="2"/>
        <v>06</v>
      </c>
    </row>
    <row r="154" spans="1:5" ht="12.75">
      <c r="A154" s="166">
        <v>20256211310</v>
      </c>
      <c r="B154" s="166" t="s">
        <v>1047</v>
      </c>
      <c r="C154" s="166">
        <v>5722</v>
      </c>
      <c r="D154" t="s">
        <v>1053</v>
      </c>
      <c r="E154" s="166" t="str">
        <f t="shared" si="2"/>
        <v>06</v>
      </c>
    </row>
    <row r="155" spans="1:5" ht="12.75">
      <c r="A155" s="166">
        <v>20100117364</v>
      </c>
      <c r="B155" s="166" t="s">
        <v>1047</v>
      </c>
      <c r="C155" s="166">
        <v>5722</v>
      </c>
      <c r="D155" t="s">
        <v>1053</v>
      </c>
      <c r="E155" s="166" t="str">
        <f t="shared" si="2"/>
        <v>06</v>
      </c>
    </row>
    <row r="156" spans="1:5" ht="12.75">
      <c r="A156" s="166">
        <v>20100002621</v>
      </c>
      <c r="B156" s="166" t="s">
        <v>1047</v>
      </c>
      <c r="C156" s="166">
        <v>5722</v>
      </c>
      <c r="D156" t="s">
        <v>1053</v>
      </c>
      <c r="E156" s="166" t="str">
        <f t="shared" si="2"/>
        <v>06</v>
      </c>
    </row>
    <row r="157" spans="1:5" ht="12.75">
      <c r="A157" s="166">
        <v>20257364357</v>
      </c>
      <c r="B157" s="166" t="s">
        <v>1047</v>
      </c>
      <c r="C157" s="166">
        <v>5722</v>
      </c>
      <c r="D157" t="s">
        <v>1053</v>
      </c>
      <c r="E157" s="166" t="str">
        <f t="shared" si="2"/>
        <v>06</v>
      </c>
    </row>
    <row r="158" spans="1:5" ht="12.75">
      <c r="A158" s="166">
        <v>20505469420</v>
      </c>
      <c r="B158" s="166" t="s">
        <v>1047</v>
      </c>
      <c r="C158" s="166">
        <v>5722</v>
      </c>
      <c r="D158" t="s">
        <v>1053</v>
      </c>
      <c r="E158" s="166" t="str">
        <f t="shared" si="2"/>
        <v>06</v>
      </c>
    </row>
    <row r="159" spans="1:5" ht="12.75">
      <c r="A159" s="166">
        <v>20100045517</v>
      </c>
      <c r="B159" s="166" t="s">
        <v>1047</v>
      </c>
      <c r="C159" s="166">
        <v>5722</v>
      </c>
      <c r="D159" t="s">
        <v>1053</v>
      </c>
      <c r="E159" s="166" t="str">
        <f t="shared" si="2"/>
        <v>06</v>
      </c>
    </row>
    <row r="160" spans="1:5" ht="12.75">
      <c r="A160" s="166">
        <v>20100079683</v>
      </c>
      <c r="B160" s="166" t="s">
        <v>1047</v>
      </c>
      <c r="C160" s="166">
        <v>5722</v>
      </c>
      <c r="D160" t="s">
        <v>1053</v>
      </c>
      <c r="E160" s="166" t="str">
        <f t="shared" si="2"/>
        <v>06</v>
      </c>
    </row>
    <row r="161" spans="1:5" ht="12.75">
      <c r="A161" s="166">
        <v>20101461786</v>
      </c>
      <c r="B161" s="166" t="s">
        <v>1047</v>
      </c>
      <c r="C161" s="166">
        <v>5722</v>
      </c>
      <c r="D161" t="s">
        <v>1053</v>
      </c>
      <c r="E161" s="166" t="str">
        <f t="shared" si="2"/>
        <v>06</v>
      </c>
    </row>
    <row r="162" spans="1:5" ht="12.75">
      <c r="A162" s="166">
        <v>20509309559</v>
      </c>
      <c r="B162" s="166" t="s">
        <v>1047</v>
      </c>
      <c r="C162" s="166">
        <v>5722</v>
      </c>
      <c r="D162" t="s">
        <v>1053</v>
      </c>
      <c r="E162" s="166" t="str">
        <f t="shared" si="2"/>
        <v>06</v>
      </c>
    </row>
    <row r="163" spans="1:5" ht="12.75">
      <c r="A163" s="166">
        <v>20136962761</v>
      </c>
      <c r="B163" s="166" t="s">
        <v>1047</v>
      </c>
      <c r="C163" s="166">
        <v>5722</v>
      </c>
      <c r="D163" t="s">
        <v>1053</v>
      </c>
      <c r="E163" s="166" t="str">
        <f t="shared" si="2"/>
        <v>06</v>
      </c>
    </row>
    <row r="164" spans="1:5" ht="12.75">
      <c r="A164" s="166">
        <v>20300454080</v>
      </c>
      <c r="B164" s="166" t="s">
        <v>1047</v>
      </c>
      <c r="C164" s="166">
        <v>5722</v>
      </c>
      <c r="D164" t="s">
        <v>1053</v>
      </c>
      <c r="E164" s="166" t="str">
        <f t="shared" si="2"/>
        <v>06</v>
      </c>
    </row>
    <row r="165" spans="1:5" ht="12.75">
      <c r="A165" s="166">
        <v>20153154237</v>
      </c>
      <c r="B165" s="166" t="s">
        <v>1047</v>
      </c>
      <c r="C165" s="166">
        <v>5722</v>
      </c>
      <c r="D165" t="s">
        <v>1053</v>
      </c>
      <c r="E165" s="166" t="str">
        <f t="shared" si="2"/>
        <v>06</v>
      </c>
    </row>
    <row r="166" spans="1:5" ht="12.75">
      <c r="A166" s="166">
        <v>20137464439</v>
      </c>
      <c r="B166" s="166" t="s">
        <v>1047</v>
      </c>
      <c r="C166" s="166">
        <v>5722</v>
      </c>
      <c r="D166" t="s">
        <v>1053</v>
      </c>
      <c r="E166" s="166" t="str">
        <f t="shared" si="2"/>
        <v>06</v>
      </c>
    </row>
    <row r="167" spans="1:5" ht="12.75">
      <c r="A167" s="166">
        <v>20508126698</v>
      </c>
      <c r="B167" s="166" t="s">
        <v>1047</v>
      </c>
      <c r="C167" s="166">
        <v>5722</v>
      </c>
      <c r="D167" t="s">
        <v>1053</v>
      </c>
      <c r="E167" s="166" t="str">
        <f t="shared" si="2"/>
        <v>06</v>
      </c>
    </row>
    <row r="168" spans="1:5" ht="12.75">
      <c r="A168" s="166">
        <v>20502175743</v>
      </c>
      <c r="B168" s="166" t="s">
        <v>1047</v>
      </c>
      <c r="C168" s="166">
        <v>5722</v>
      </c>
      <c r="D168" t="s">
        <v>1053</v>
      </c>
      <c r="E168" s="166" t="str">
        <f t="shared" si="2"/>
        <v>06</v>
      </c>
    </row>
    <row r="169" spans="1:5" ht="12.75">
      <c r="A169" s="166">
        <v>20468150175</v>
      </c>
      <c r="B169" s="166" t="s">
        <v>1047</v>
      </c>
      <c r="C169" s="166">
        <v>5722</v>
      </c>
      <c r="D169" t="s">
        <v>1053</v>
      </c>
      <c r="E169" s="166" t="str">
        <f t="shared" si="2"/>
        <v>06</v>
      </c>
    </row>
    <row r="170" spans="1:5" ht="12.75">
      <c r="A170" s="166">
        <v>20519241006</v>
      </c>
      <c r="B170" s="166" t="s">
        <v>1047</v>
      </c>
      <c r="C170" s="166">
        <v>5722</v>
      </c>
      <c r="D170" t="s">
        <v>1053</v>
      </c>
      <c r="E170" s="166" t="str">
        <f t="shared" si="2"/>
        <v>06</v>
      </c>
    </row>
    <row r="171" spans="1:5" ht="12.75">
      <c r="A171" s="166">
        <v>20388203111</v>
      </c>
      <c r="B171" s="166" t="s">
        <v>1047</v>
      </c>
      <c r="C171" s="166">
        <v>5722</v>
      </c>
      <c r="D171" t="s">
        <v>1053</v>
      </c>
      <c r="E171" s="166" t="str">
        <f t="shared" si="2"/>
        <v>06</v>
      </c>
    </row>
    <row r="172" spans="1:5" ht="12.75">
      <c r="A172" s="166">
        <v>20100128137</v>
      </c>
      <c r="B172" s="166" t="s">
        <v>1047</v>
      </c>
      <c r="C172" s="166">
        <v>5722</v>
      </c>
      <c r="D172" t="s">
        <v>1053</v>
      </c>
      <c r="E172" s="166" t="str">
        <f t="shared" si="2"/>
        <v>06</v>
      </c>
    </row>
    <row r="173" spans="1:5" ht="12.75">
      <c r="A173" s="166">
        <v>20552010133</v>
      </c>
      <c r="B173" s="166" t="s">
        <v>1047</v>
      </c>
      <c r="C173" s="166">
        <v>5722</v>
      </c>
      <c r="D173" t="s">
        <v>1053</v>
      </c>
      <c r="E173" s="166" t="str">
        <f t="shared" si="2"/>
        <v>06</v>
      </c>
    </row>
    <row r="174" spans="1:5" ht="12.75">
      <c r="A174" s="166">
        <v>20100011451</v>
      </c>
      <c r="B174" s="166" t="s">
        <v>1047</v>
      </c>
      <c r="C174" s="166">
        <v>5722</v>
      </c>
      <c r="D174" t="s">
        <v>1053</v>
      </c>
      <c r="E174" s="166" t="str">
        <f t="shared" si="2"/>
        <v>06</v>
      </c>
    </row>
    <row r="175" spans="1:5" ht="12.75">
      <c r="A175" s="166">
        <v>20100007852</v>
      </c>
      <c r="B175" s="166" t="s">
        <v>1047</v>
      </c>
      <c r="C175" s="166">
        <v>5722</v>
      </c>
      <c r="D175" t="s">
        <v>1053</v>
      </c>
      <c r="E175" s="166" t="str">
        <f t="shared" si="2"/>
        <v>06</v>
      </c>
    </row>
    <row r="176" spans="1:5" ht="12.75">
      <c r="A176" s="166">
        <v>20100010217</v>
      </c>
      <c r="B176" s="166" t="s">
        <v>1047</v>
      </c>
      <c r="C176" s="166">
        <v>5722</v>
      </c>
      <c r="D176" t="s">
        <v>1053</v>
      </c>
      <c r="E176" s="166" t="str">
        <f t="shared" si="2"/>
        <v>06</v>
      </c>
    </row>
    <row r="177" spans="1:5" ht="12.75">
      <c r="A177" s="166">
        <v>20470145901</v>
      </c>
      <c r="B177" s="166" t="s">
        <v>1047</v>
      </c>
      <c r="C177" s="166">
        <v>5722</v>
      </c>
      <c r="D177" t="s">
        <v>1053</v>
      </c>
      <c r="E177" s="166" t="str">
        <f t="shared" si="2"/>
        <v>06</v>
      </c>
    </row>
    <row r="178" spans="1:5" ht="12.75">
      <c r="A178" s="166">
        <v>20267178331</v>
      </c>
      <c r="B178" s="166" t="s">
        <v>1047</v>
      </c>
      <c r="C178" s="166">
        <v>5722</v>
      </c>
      <c r="D178" t="s">
        <v>1053</v>
      </c>
      <c r="E178" s="166" t="str">
        <f t="shared" si="2"/>
        <v>06</v>
      </c>
    </row>
    <row r="179" spans="1:5" ht="12.75">
      <c r="A179" s="166">
        <v>20100051169</v>
      </c>
      <c r="B179" s="166" t="s">
        <v>1047</v>
      </c>
      <c r="C179" s="166">
        <v>5722</v>
      </c>
      <c r="D179" t="s">
        <v>1053</v>
      </c>
      <c r="E179" s="166" t="str">
        <f t="shared" si="2"/>
        <v>06</v>
      </c>
    </row>
    <row r="180" spans="1:5" ht="12.75">
      <c r="A180" s="166">
        <v>20504312403</v>
      </c>
      <c r="B180" s="166" t="s">
        <v>1047</v>
      </c>
      <c r="C180" s="166">
        <v>5722</v>
      </c>
      <c r="D180" t="s">
        <v>1053</v>
      </c>
      <c r="E180" s="166" t="str">
        <f t="shared" si="2"/>
        <v>06</v>
      </c>
    </row>
    <row r="181" spans="1:5" ht="12.75">
      <c r="A181" s="166">
        <v>20125625780</v>
      </c>
      <c r="B181" s="166" t="s">
        <v>1047</v>
      </c>
      <c r="C181" s="166">
        <v>5722</v>
      </c>
      <c r="D181" t="s">
        <v>1053</v>
      </c>
      <c r="E181" s="166" t="str">
        <f t="shared" si="2"/>
        <v>06</v>
      </c>
    </row>
    <row r="182" spans="1:5" ht="12.75">
      <c r="A182" s="166">
        <v>20100129028</v>
      </c>
      <c r="B182" s="166" t="s">
        <v>1047</v>
      </c>
      <c r="C182" s="166">
        <v>5722</v>
      </c>
      <c r="D182" t="s">
        <v>1053</v>
      </c>
      <c r="E182" s="166" t="str">
        <f t="shared" si="2"/>
        <v>06</v>
      </c>
    </row>
    <row r="183" spans="1:5" ht="12.75">
      <c r="A183" s="166">
        <v>20101705839</v>
      </c>
      <c r="B183" s="166" t="s">
        <v>1047</v>
      </c>
      <c r="C183" s="166">
        <v>5722</v>
      </c>
      <c r="D183" t="s">
        <v>1053</v>
      </c>
      <c r="E183" s="166" t="str">
        <f t="shared" si="2"/>
        <v>06</v>
      </c>
    </row>
    <row r="184" spans="1:5" ht="12.75">
      <c r="A184" s="166">
        <v>20144976411</v>
      </c>
      <c r="B184" s="166" t="s">
        <v>1047</v>
      </c>
      <c r="C184" s="166">
        <v>5722</v>
      </c>
      <c r="D184" t="s">
        <v>1053</v>
      </c>
      <c r="E184" s="166" t="str">
        <f t="shared" si="2"/>
        <v>06</v>
      </c>
    </row>
    <row r="185" spans="1:5" ht="12.75">
      <c r="A185" s="166">
        <v>20510204051</v>
      </c>
      <c r="B185" s="166" t="s">
        <v>1047</v>
      </c>
      <c r="C185" s="166">
        <v>5722</v>
      </c>
      <c r="D185" t="s">
        <v>1053</v>
      </c>
      <c r="E185" s="166" t="str">
        <f t="shared" si="2"/>
        <v>06</v>
      </c>
    </row>
    <row r="186" spans="1:5" ht="12.75">
      <c r="A186" s="166">
        <v>20144215649</v>
      </c>
      <c r="B186" s="166" t="s">
        <v>1047</v>
      </c>
      <c r="C186" s="166">
        <v>5722</v>
      </c>
      <c r="D186" t="s">
        <v>1053</v>
      </c>
      <c r="E186" s="166" t="str">
        <f t="shared" si="2"/>
        <v>06</v>
      </c>
    </row>
    <row r="187" spans="1:5" ht="12.75">
      <c r="A187" s="166">
        <v>20522003345</v>
      </c>
      <c r="B187" s="166" t="s">
        <v>1047</v>
      </c>
      <c r="C187" s="166">
        <v>5722</v>
      </c>
      <c r="D187" t="s">
        <v>1053</v>
      </c>
      <c r="E187" s="166" t="str">
        <f t="shared" si="2"/>
        <v>06</v>
      </c>
    </row>
    <row r="188" spans="1:5" ht="12.75">
      <c r="A188" s="166">
        <v>20501439020</v>
      </c>
      <c r="B188" s="166" t="s">
        <v>1047</v>
      </c>
      <c r="C188" s="166">
        <v>5722</v>
      </c>
      <c r="D188" t="s">
        <v>1053</v>
      </c>
      <c r="E188" s="166" t="str">
        <f t="shared" si="2"/>
        <v>06</v>
      </c>
    </row>
    <row r="189" spans="1:5" ht="12.75">
      <c r="A189" s="166">
        <v>20508977701</v>
      </c>
      <c r="B189" s="166" t="s">
        <v>1047</v>
      </c>
      <c r="C189" s="166">
        <v>5722</v>
      </c>
      <c r="D189" t="s">
        <v>1053</v>
      </c>
      <c r="E189" s="166" t="str">
        <f t="shared" si="2"/>
        <v>06</v>
      </c>
    </row>
    <row r="190" spans="1:5" ht="12.75">
      <c r="A190" s="166">
        <v>20376289215</v>
      </c>
      <c r="B190" s="166" t="s">
        <v>1047</v>
      </c>
      <c r="C190" s="166">
        <v>5722</v>
      </c>
      <c r="D190" t="s">
        <v>1053</v>
      </c>
      <c r="E190" s="166" t="str">
        <f t="shared" si="2"/>
        <v>06</v>
      </c>
    </row>
    <row r="191" spans="1:5" ht="12.75">
      <c r="A191" s="166">
        <v>20508009977</v>
      </c>
      <c r="B191" s="166" t="s">
        <v>1047</v>
      </c>
      <c r="C191" s="166">
        <v>5722</v>
      </c>
      <c r="D191" t="s">
        <v>1053</v>
      </c>
      <c r="E191" s="166" t="str">
        <f t="shared" si="2"/>
        <v>06</v>
      </c>
    </row>
    <row r="192" spans="1:5" ht="12.75">
      <c r="A192" s="166">
        <v>20502351908</v>
      </c>
      <c r="B192" s="166" t="s">
        <v>1047</v>
      </c>
      <c r="C192" s="166">
        <v>5722</v>
      </c>
      <c r="D192" t="s">
        <v>1053</v>
      </c>
      <c r="E192" s="166" t="str">
        <f t="shared" si="2"/>
        <v>06</v>
      </c>
    </row>
    <row r="193" spans="1:5" ht="12.75">
      <c r="A193" s="166">
        <v>20503727405</v>
      </c>
      <c r="B193" s="166" t="s">
        <v>1047</v>
      </c>
      <c r="C193" s="166">
        <v>5722</v>
      </c>
      <c r="D193" t="s">
        <v>1053</v>
      </c>
      <c r="E193" s="166" t="str">
        <f t="shared" si="2"/>
        <v>06</v>
      </c>
    </row>
    <row r="194" spans="1:5" ht="12.75">
      <c r="A194" s="166">
        <v>20216072155</v>
      </c>
      <c r="B194" s="166" t="s">
        <v>1047</v>
      </c>
      <c r="C194" s="166">
        <v>5722</v>
      </c>
      <c r="D194" t="s">
        <v>1053</v>
      </c>
      <c r="E194" s="166" t="str">
        <f aca="true" t="shared" si="3" ref="E194:E257">IF(MID(D194,14,1)="@",MID(D194,12,2),"0"&amp;MID(D194,12,1))</f>
        <v>06</v>
      </c>
    </row>
    <row r="195" spans="1:5" ht="12.75">
      <c r="A195" s="166">
        <v>20501259552</v>
      </c>
      <c r="B195" s="166" t="s">
        <v>1047</v>
      </c>
      <c r="C195" s="166">
        <v>5722</v>
      </c>
      <c r="D195" t="s">
        <v>1053</v>
      </c>
      <c r="E195" s="166" t="str">
        <f t="shared" si="3"/>
        <v>06</v>
      </c>
    </row>
    <row r="196" spans="1:5" ht="12.75">
      <c r="A196" s="166">
        <v>20207770796</v>
      </c>
      <c r="B196" s="166" t="s">
        <v>1047</v>
      </c>
      <c r="C196" s="166">
        <v>5722</v>
      </c>
      <c r="D196" t="s">
        <v>1053</v>
      </c>
      <c r="E196" s="166" t="str">
        <f t="shared" si="3"/>
        <v>06</v>
      </c>
    </row>
    <row r="197" spans="1:5" ht="12.75">
      <c r="A197" s="166">
        <v>20101333940</v>
      </c>
      <c r="B197" s="166" t="s">
        <v>1047</v>
      </c>
      <c r="C197" s="166">
        <v>5722</v>
      </c>
      <c r="D197" t="s">
        <v>1053</v>
      </c>
      <c r="E197" s="166" t="str">
        <f t="shared" si="3"/>
        <v>06</v>
      </c>
    </row>
    <row r="198" spans="1:5" ht="12.75">
      <c r="A198" s="166">
        <v>20342762779</v>
      </c>
      <c r="B198" s="166" t="s">
        <v>1047</v>
      </c>
      <c r="C198" s="166">
        <v>5722</v>
      </c>
      <c r="D198" t="s">
        <v>1053</v>
      </c>
      <c r="E198" s="166" t="str">
        <f t="shared" si="3"/>
        <v>06</v>
      </c>
    </row>
    <row r="199" spans="1:5" ht="12.75">
      <c r="A199" s="166">
        <v>20101996205</v>
      </c>
      <c r="B199" s="166" t="s">
        <v>1047</v>
      </c>
      <c r="C199" s="166">
        <v>5722</v>
      </c>
      <c r="D199" t="s">
        <v>1053</v>
      </c>
      <c r="E199" s="166" t="str">
        <f t="shared" si="3"/>
        <v>06</v>
      </c>
    </row>
    <row r="200" spans="1:5" ht="12.75">
      <c r="A200" s="166">
        <v>20470531968</v>
      </c>
      <c r="B200" s="166" t="s">
        <v>1047</v>
      </c>
      <c r="C200" s="166">
        <v>5722</v>
      </c>
      <c r="D200" t="s">
        <v>1053</v>
      </c>
      <c r="E200" s="166" t="str">
        <f t="shared" si="3"/>
        <v>06</v>
      </c>
    </row>
    <row r="201" spans="1:5" ht="12.75">
      <c r="A201" s="166">
        <v>20503310911</v>
      </c>
      <c r="B201" s="166" t="s">
        <v>1047</v>
      </c>
      <c r="C201" s="166">
        <v>5722</v>
      </c>
      <c r="D201" t="s">
        <v>1053</v>
      </c>
      <c r="E201" s="166" t="str">
        <f t="shared" si="3"/>
        <v>06</v>
      </c>
    </row>
    <row r="202" spans="1:5" ht="12.75">
      <c r="A202" s="166">
        <v>20110837144</v>
      </c>
      <c r="B202" s="166" t="s">
        <v>1047</v>
      </c>
      <c r="C202" s="166">
        <v>5722</v>
      </c>
      <c r="D202" t="s">
        <v>1053</v>
      </c>
      <c r="E202" s="166" t="str">
        <f t="shared" si="3"/>
        <v>06</v>
      </c>
    </row>
    <row r="203" spans="1:5" ht="12.75">
      <c r="A203" s="166">
        <v>20100093830</v>
      </c>
      <c r="B203" s="166" t="s">
        <v>1047</v>
      </c>
      <c r="C203" s="166">
        <v>5722</v>
      </c>
      <c r="D203" t="s">
        <v>1053</v>
      </c>
      <c r="E203" s="166" t="str">
        <f t="shared" si="3"/>
        <v>06</v>
      </c>
    </row>
    <row r="204" spans="1:5" ht="12.75">
      <c r="A204" s="166">
        <v>20100165849</v>
      </c>
      <c r="B204" s="166" t="s">
        <v>1047</v>
      </c>
      <c r="C204" s="166">
        <v>5722</v>
      </c>
      <c r="D204" t="s">
        <v>1053</v>
      </c>
      <c r="E204" s="166" t="str">
        <f t="shared" si="3"/>
        <v>06</v>
      </c>
    </row>
    <row r="205" spans="1:5" ht="12.75">
      <c r="A205" s="166">
        <v>20348735692</v>
      </c>
      <c r="B205" s="166" t="s">
        <v>1047</v>
      </c>
      <c r="C205" s="166">
        <v>5722</v>
      </c>
      <c r="D205" t="s">
        <v>1053</v>
      </c>
      <c r="E205" s="166" t="str">
        <f t="shared" si="3"/>
        <v>06</v>
      </c>
    </row>
    <row r="206" spans="1:5" ht="12.75">
      <c r="A206" s="166">
        <v>20110386894</v>
      </c>
      <c r="B206" s="166" t="s">
        <v>1047</v>
      </c>
      <c r="C206" s="166">
        <v>5722</v>
      </c>
      <c r="D206" t="s">
        <v>1053</v>
      </c>
      <c r="E206" s="166" t="str">
        <f t="shared" si="3"/>
        <v>06</v>
      </c>
    </row>
    <row r="207" spans="1:5" ht="12.75">
      <c r="A207" s="166">
        <v>20100047641</v>
      </c>
      <c r="B207" s="166" t="s">
        <v>1047</v>
      </c>
      <c r="C207" s="166">
        <v>5722</v>
      </c>
      <c r="D207" t="s">
        <v>1053</v>
      </c>
      <c r="E207" s="166" t="str">
        <f t="shared" si="3"/>
        <v>06</v>
      </c>
    </row>
    <row r="208" spans="1:5" ht="12.75">
      <c r="A208" s="166">
        <v>20511855366</v>
      </c>
      <c r="B208" s="166" t="s">
        <v>1047</v>
      </c>
      <c r="C208" s="166">
        <v>5722</v>
      </c>
      <c r="D208" t="s">
        <v>1053</v>
      </c>
      <c r="E208" s="166" t="str">
        <f t="shared" si="3"/>
        <v>06</v>
      </c>
    </row>
    <row r="209" spans="1:5" ht="12.75">
      <c r="A209" s="166">
        <v>20509667129</v>
      </c>
      <c r="B209" s="166" t="s">
        <v>1047</v>
      </c>
      <c r="C209" s="166">
        <v>5722</v>
      </c>
      <c r="D209" t="s">
        <v>1053</v>
      </c>
      <c r="E209" s="166" t="str">
        <f t="shared" si="3"/>
        <v>06</v>
      </c>
    </row>
    <row r="210" spans="1:5" ht="12.75">
      <c r="A210" s="166">
        <v>20106975737</v>
      </c>
      <c r="B210" s="166" t="s">
        <v>1047</v>
      </c>
      <c r="C210" s="166">
        <v>5722</v>
      </c>
      <c r="D210" t="s">
        <v>1053</v>
      </c>
      <c r="E210" s="166" t="str">
        <f t="shared" si="3"/>
        <v>06</v>
      </c>
    </row>
    <row r="211" spans="1:5" ht="12.75">
      <c r="A211" s="166">
        <v>20430772873</v>
      </c>
      <c r="B211" s="166" t="s">
        <v>1047</v>
      </c>
      <c r="C211" s="166">
        <v>5722</v>
      </c>
      <c r="D211" t="s">
        <v>1053</v>
      </c>
      <c r="E211" s="166" t="str">
        <f t="shared" si="3"/>
        <v>06</v>
      </c>
    </row>
    <row r="212" spans="1:5" ht="12.75">
      <c r="A212" s="166">
        <v>20100328225</v>
      </c>
      <c r="B212" s="166" t="s">
        <v>1047</v>
      </c>
      <c r="C212" s="166">
        <v>5722</v>
      </c>
      <c r="D212" t="s">
        <v>1053</v>
      </c>
      <c r="E212" s="166" t="str">
        <f t="shared" si="3"/>
        <v>06</v>
      </c>
    </row>
    <row r="213" spans="1:5" ht="12.75">
      <c r="A213" s="166">
        <v>20131495006</v>
      </c>
      <c r="B213" s="166" t="s">
        <v>1047</v>
      </c>
      <c r="C213" s="166">
        <v>5722</v>
      </c>
      <c r="D213" t="s">
        <v>1053</v>
      </c>
      <c r="E213" s="166" t="str">
        <f t="shared" si="3"/>
        <v>06</v>
      </c>
    </row>
    <row r="214" spans="1:5" ht="12.75">
      <c r="A214" s="166">
        <v>20523183941</v>
      </c>
      <c r="B214" s="166" t="s">
        <v>1047</v>
      </c>
      <c r="C214" s="166">
        <v>5722</v>
      </c>
      <c r="D214" t="s">
        <v>1053</v>
      </c>
      <c r="E214" s="166" t="str">
        <f t="shared" si="3"/>
        <v>06</v>
      </c>
    </row>
    <row r="215" spans="1:5" ht="12.75">
      <c r="A215" s="166">
        <v>20101031773</v>
      </c>
      <c r="B215" s="166" t="s">
        <v>1047</v>
      </c>
      <c r="C215" s="166">
        <v>5722</v>
      </c>
      <c r="D215" t="s">
        <v>1053</v>
      </c>
      <c r="E215" s="166" t="str">
        <f t="shared" si="3"/>
        <v>06</v>
      </c>
    </row>
    <row r="216" spans="1:5" ht="12.75">
      <c r="A216" s="166">
        <v>20135459446</v>
      </c>
      <c r="B216" s="166" t="s">
        <v>1047</v>
      </c>
      <c r="C216" s="166">
        <v>5722</v>
      </c>
      <c r="D216" t="s">
        <v>1053</v>
      </c>
      <c r="E216" s="166" t="str">
        <f t="shared" si="3"/>
        <v>06</v>
      </c>
    </row>
    <row r="217" spans="1:5" ht="12.75">
      <c r="A217" s="166">
        <v>20100302773</v>
      </c>
      <c r="B217" s="166" t="s">
        <v>1047</v>
      </c>
      <c r="C217" s="166">
        <v>5722</v>
      </c>
      <c r="D217" t="s">
        <v>1053</v>
      </c>
      <c r="E217" s="166" t="str">
        <f t="shared" si="3"/>
        <v>06</v>
      </c>
    </row>
    <row r="218" spans="1:5" ht="12.75">
      <c r="A218" s="166">
        <v>20492392031</v>
      </c>
      <c r="B218" s="166" t="s">
        <v>1047</v>
      </c>
      <c r="C218" s="166">
        <v>5722</v>
      </c>
      <c r="D218" t="s">
        <v>1053</v>
      </c>
      <c r="E218" s="166" t="str">
        <f t="shared" si="3"/>
        <v>06</v>
      </c>
    </row>
    <row r="219" spans="1:5" ht="12.75">
      <c r="A219" s="166">
        <v>20122742114</v>
      </c>
      <c r="B219" s="166" t="s">
        <v>1047</v>
      </c>
      <c r="C219" s="166">
        <v>5722</v>
      </c>
      <c r="D219" t="s">
        <v>1053</v>
      </c>
      <c r="E219" s="166" t="str">
        <f t="shared" si="3"/>
        <v>06</v>
      </c>
    </row>
    <row r="220" spans="1:5" ht="12.75">
      <c r="A220" s="166">
        <v>20508163461</v>
      </c>
      <c r="B220" s="166" t="s">
        <v>1047</v>
      </c>
      <c r="C220" s="166">
        <v>5722</v>
      </c>
      <c r="D220" t="s">
        <v>1053</v>
      </c>
      <c r="E220" s="166" t="str">
        <f t="shared" si="3"/>
        <v>06</v>
      </c>
    </row>
    <row r="221" spans="1:5" ht="12.75">
      <c r="A221" s="166">
        <v>20414407677</v>
      </c>
      <c r="B221" s="166" t="s">
        <v>1047</v>
      </c>
      <c r="C221" s="166">
        <v>5722</v>
      </c>
      <c r="D221" t="s">
        <v>1053</v>
      </c>
      <c r="E221" s="166" t="str">
        <f t="shared" si="3"/>
        <v>06</v>
      </c>
    </row>
    <row r="222" spans="1:5" ht="12.75">
      <c r="A222" s="166">
        <v>20100136237</v>
      </c>
      <c r="B222" s="166" t="s">
        <v>1047</v>
      </c>
      <c r="C222" s="166">
        <v>5722</v>
      </c>
      <c r="D222" t="s">
        <v>1053</v>
      </c>
      <c r="E222" s="166" t="str">
        <f t="shared" si="3"/>
        <v>06</v>
      </c>
    </row>
    <row r="223" spans="1:5" ht="12.75">
      <c r="A223" s="166">
        <v>20100052050</v>
      </c>
      <c r="B223" s="166" t="s">
        <v>1047</v>
      </c>
      <c r="C223" s="166">
        <v>5722</v>
      </c>
      <c r="D223" t="s">
        <v>1053</v>
      </c>
      <c r="E223" s="166" t="str">
        <f t="shared" si="3"/>
        <v>06</v>
      </c>
    </row>
    <row r="224" spans="1:5" ht="12.75">
      <c r="A224" s="166">
        <v>20196785044</v>
      </c>
      <c r="B224" s="166" t="s">
        <v>1047</v>
      </c>
      <c r="C224" s="166">
        <v>5722</v>
      </c>
      <c r="D224" t="s">
        <v>1053</v>
      </c>
      <c r="E224" s="166" t="str">
        <f t="shared" si="3"/>
        <v>06</v>
      </c>
    </row>
    <row r="225" spans="1:5" ht="12.75">
      <c r="A225" s="166">
        <v>20100175569</v>
      </c>
      <c r="B225" s="166" t="s">
        <v>1047</v>
      </c>
      <c r="C225" s="166">
        <v>5722</v>
      </c>
      <c r="D225" t="s">
        <v>1053</v>
      </c>
      <c r="E225" s="166" t="str">
        <f t="shared" si="3"/>
        <v>06</v>
      </c>
    </row>
    <row r="226" spans="1:5" ht="12.75">
      <c r="A226" s="166">
        <v>20518042280</v>
      </c>
      <c r="B226" s="166" t="s">
        <v>1047</v>
      </c>
      <c r="C226" s="166">
        <v>5722</v>
      </c>
      <c r="D226" t="s">
        <v>1053</v>
      </c>
      <c r="E226" s="166" t="str">
        <f t="shared" si="3"/>
        <v>06</v>
      </c>
    </row>
    <row r="227" spans="1:5" ht="12.75">
      <c r="A227" s="166">
        <v>20493092791</v>
      </c>
      <c r="B227" s="166" t="s">
        <v>1047</v>
      </c>
      <c r="C227" s="166">
        <v>5722</v>
      </c>
      <c r="D227" t="s">
        <v>1053</v>
      </c>
      <c r="E227" s="166" t="str">
        <f t="shared" si="3"/>
        <v>06</v>
      </c>
    </row>
    <row r="228" spans="1:5" ht="12.75">
      <c r="A228" s="166">
        <v>20504595863</v>
      </c>
      <c r="B228" s="166" t="s">
        <v>1047</v>
      </c>
      <c r="C228" s="166">
        <v>5722</v>
      </c>
      <c r="D228" t="s">
        <v>1053</v>
      </c>
      <c r="E228" s="166" t="str">
        <f t="shared" si="3"/>
        <v>06</v>
      </c>
    </row>
    <row r="229" spans="1:5" ht="12.75">
      <c r="A229" s="166">
        <v>20380336384</v>
      </c>
      <c r="B229" s="166" t="s">
        <v>1047</v>
      </c>
      <c r="C229" s="166">
        <v>5722</v>
      </c>
      <c r="D229" t="s">
        <v>1053</v>
      </c>
      <c r="E229" s="166" t="str">
        <f t="shared" si="3"/>
        <v>06</v>
      </c>
    </row>
    <row r="230" spans="1:5" ht="12.75">
      <c r="A230" s="166">
        <v>20136165667</v>
      </c>
      <c r="B230" s="166" t="s">
        <v>1047</v>
      </c>
      <c r="C230" s="166">
        <v>5722</v>
      </c>
      <c r="D230" t="s">
        <v>1053</v>
      </c>
      <c r="E230" s="166" t="str">
        <f t="shared" si="3"/>
        <v>06</v>
      </c>
    </row>
    <row r="231" spans="1:5" ht="12.75">
      <c r="A231" s="166">
        <v>20509121754</v>
      </c>
      <c r="B231" s="166" t="s">
        <v>1047</v>
      </c>
      <c r="C231" s="166">
        <v>5722</v>
      </c>
      <c r="D231" t="s">
        <v>1053</v>
      </c>
      <c r="E231" s="166" t="str">
        <f t="shared" si="3"/>
        <v>06</v>
      </c>
    </row>
    <row r="232" spans="1:5" ht="12.75">
      <c r="A232" s="166">
        <v>20103744211</v>
      </c>
      <c r="B232" s="166" t="s">
        <v>1047</v>
      </c>
      <c r="C232" s="166">
        <v>5722</v>
      </c>
      <c r="D232" t="s">
        <v>1053</v>
      </c>
      <c r="E232" s="166" t="str">
        <f t="shared" si="3"/>
        <v>06</v>
      </c>
    </row>
    <row r="233" spans="1:5" ht="12.75">
      <c r="A233" s="166">
        <v>20100998115</v>
      </c>
      <c r="B233" s="166" t="s">
        <v>1047</v>
      </c>
      <c r="C233" s="166">
        <v>5722</v>
      </c>
      <c r="D233" t="s">
        <v>1053</v>
      </c>
      <c r="E233" s="166" t="str">
        <f t="shared" si="3"/>
        <v>06</v>
      </c>
    </row>
    <row r="234" spans="1:5" ht="12.75">
      <c r="A234" s="166">
        <v>20338598301</v>
      </c>
      <c r="B234" s="166" t="s">
        <v>1047</v>
      </c>
      <c r="C234" s="166">
        <v>5722</v>
      </c>
      <c r="D234" t="s">
        <v>1053</v>
      </c>
      <c r="E234" s="166" t="str">
        <f t="shared" si="3"/>
        <v>06</v>
      </c>
    </row>
    <row r="235" spans="1:5" ht="12.75">
      <c r="A235" s="166">
        <v>20100084768</v>
      </c>
      <c r="B235" s="166" t="s">
        <v>1047</v>
      </c>
      <c r="C235" s="166">
        <v>5722</v>
      </c>
      <c r="D235" t="s">
        <v>1053</v>
      </c>
      <c r="E235" s="166" t="str">
        <f t="shared" si="3"/>
        <v>06</v>
      </c>
    </row>
    <row r="236" spans="1:5" ht="12.75">
      <c r="A236" s="166">
        <v>20504893295</v>
      </c>
      <c r="B236" s="166" t="s">
        <v>1047</v>
      </c>
      <c r="C236" s="166">
        <v>5722</v>
      </c>
      <c r="D236" t="s">
        <v>1053</v>
      </c>
      <c r="E236" s="166" t="str">
        <f t="shared" si="3"/>
        <v>06</v>
      </c>
    </row>
    <row r="237" spans="1:5" ht="12.75">
      <c r="A237" s="166">
        <v>20382346921</v>
      </c>
      <c r="B237" s="166" t="s">
        <v>1047</v>
      </c>
      <c r="C237" s="166">
        <v>5722</v>
      </c>
      <c r="D237" t="s">
        <v>1053</v>
      </c>
      <c r="E237" s="166" t="str">
        <f t="shared" si="3"/>
        <v>06</v>
      </c>
    </row>
    <row r="238" spans="1:5" ht="12.75">
      <c r="A238" s="166">
        <v>20523091159</v>
      </c>
      <c r="B238" s="166" t="s">
        <v>1047</v>
      </c>
      <c r="C238" s="166">
        <v>5722</v>
      </c>
      <c r="D238" t="s">
        <v>1053</v>
      </c>
      <c r="E238" s="166" t="str">
        <f t="shared" si="3"/>
        <v>06</v>
      </c>
    </row>
    <row r="239" spans="1:5" ht="12.75">
      <c r="A239" s="166">
        <v>20516955261</v>
      </c>
      <c r="B239" s="166" t="s">
        <v>1047</v>
      </c>
      <c r="C239" s="166">
        <v>5722</v>
      </c>
      <c r="D239" t="s">
        <v>1053</v>
      </c>
      <c r="E239" s="166" t="str">
        <f t="shared" si="3"/>
        <v>06</v>
      </c>
    </row>
    <row r="240" spans="1:5" ht="12.75">
      <c r="A240" s="166">
        <v>20100010721</v>
      </c>
      <c r="B240" s="166" t="s">
        <v>1047</v>
      </c>
      <c r="C240" s="166">
        <v>5722</v>
      </c>
      <c r="D240" t="s">
        <v>1053</v>
      </c>
      <c r="E240" s="166" t="str">
        <f t="shared" si="3"/>
        <v>06</v>
      </c>
    </row>
    <row r="241" spans="1:5" ht="12.75">
      <c r="A241" s="166">
        <v>20514513172</v>
      </c>
      <c r="B241" s="166" t="s">
        <v>1047</v>
      </c>
      <c r="C241" s="166">
        <v>5722</v>
      </c>
      <c r="D241" t="s">
        <v>1053</v>
      </c>
      <c r="E241" s="166" t="str">
        <f t="shared" si="3"/>
        <v>06</v>
      </c>
    </row>
    <row r="242" spans="1:5" ht="12.75">
      <c r="A242" s="166">
        <v>20307246741</v>
      </c>
      <c r="B242" s="166" t="s">
        <v>1047</v>
      </c>
      <c r="C242" s="166">
        <v>5722</v>
      </c>
      <c r="D242" t="s">
        <v>1053</v>
      </c>
      <c r="E242" s="166" t="str">
        <f t="shared" si="3"/>
        <v>06</v>
      </c>
    </row>
    <row r="243" spans="1:5" ht="12.75">
      <c r="A243" s="166">
        <v>20100129290</v>
      </c>
      <c r="B243" s="166" t="s">
        <v>1047</v>
      </c>
      <c r="C243" s="166">
        <v>5722</v>
      </c>
      <c r="D243" t="s">
        <v>1053</v>
      </c>
      <c r="E243" s="166" t="str">
        <f t="shared" si="3"/>
        <v>06</v>
      </c>
    </row>
    <row r="244" spans="1:5" ht="12.75">
      <c r="A244" s="166">
        <v>20269215624</v>
      </c>
      <c r="B244" s="166" t="s">
        <v>1047</v>
      </c>
      <c r="C244" s="166">
        <v>5722</v>
      </c>
      <c r="D244" t="s">
        <v>1053</v>
      </c>
      <c r="E244" s="166" t="str">
        <f t="shared" si="3"/>
        <v>06</v>
      </c>
    </row>
    <row r="245" spans="1:5" ht="12.75">
      <c r="A245" s="166">
        <v>20509452785</v>
      </c>
      <c r="B245" s="166" t="s">
        <v>1047</v>
      </c>
      <c r="C245" s="166">
        <v>5722</v>
      </c>
      <c r="D245" t="s">
        <v>1053</v>
      </c>
      <c r="E245" s="166" t="str">
        <f t="shared" si="3"/>
        <v>06</v>
      </c>
    </row>
    <row r="246" spans="1:5" ht="12.75">
      <c r="A246" s="166">
        <v>20251352292</v>
      </c>
      <c r="B246" s="166" t="s">
        <v>1047</v>
      </c>
      <c r="C246" s="166">
        <v>5722</v>
      </c>
      <c r="D246" t="s">
        <v>1053</v>
      </c>
      <c r="E246" s="166" t="str">
        <f t="shared" si="3"/>
        <v>06</v>
      </c>
    </row>
    <row r="247" spans="1:5" ht="12.75">
      <c r="A247" s="166">
        <v>20386688207</v>
      </c>
      <c r="B247" s="166" t="s">
        <v>1047</v>
      </c>
      <c r="C247" s="166">
        <v>5722</v>
      </c>
      <c r="D247" t="s">
        <v>1053</v>
      </c>
      <c r="E247" s="166" t="str">
        <f t="shared" si="3"/>
        <v>06</v>
      </c>
    </row>
    <row r="248" spans="1:5" ht="12.75">
      <c r="A248" s="166">
        <v>20472390521</v>
      </c>
      <c r="B248" s="166" t="s">
        <v>1047</v>
      </c>
      <c r="C248" s="166">
        <v>5722</v>
      </c>
      <c r="D248" t="s">
        <v>1053</v>
      </c>
      <c r="E248" s="166" t="str">
        <f t="shared" si="3"/>
        <v>06</v>
      </c>
    </row>
    <row r="249" spans="1:5" ht="12.75">
      <c r="A249" s="166">
        <v>20101070671</v>
      </c>
      <c r="B249" s="166" t="s">
        <v>1047</v>
      </c>
      <c r="C249" s="166">
        <v>5722</v>
      </c>
      <c r="D249" t="s">
        <v>1053</v>
      </c>
      <c r="E249" s="166" t="str">
        <f t="shared" si="3"/>
        <v>06</v>
      </c>
    </row>
    <row r="250" spans="1:5" ht="12.75">
      <c r="A250" s="166">
        <v>20256307007</v>
      </c>
      <c r="B250" s="166" t="s">
        <v>1047</v>
      </c>
      <c r="C250" s="166">
        <v>5722</v>
      </c>
      <c r="D250" t="s">
        <v>1053</v>
      </c>
      <c r="E250" s="166" t="str">
        <f t="shared" si="3"/>
        <v>06</v>
      </c>
    </row>
    <row r="251" spans="1:5" ht="12.75">
      <c r="A251" s="166">
        <v>20107012011</v>
      </c>
      <c r="B251" s="166" t="s">
        <v>1047</v>
      </c>
      <c r="C251" s="166">
        <v>5722</v>
      </c>
      <c r="D251" t="s">
        <v>1053</v>
      </c>
      <c r="E251" s="166" t="str">
        <f t="shared" si="3"/>
        <v>06</v>
      </c>
    </row>
    <row r="252" spans="1:5" ht="12.75">
      <c r="A252" s="166">
        <v>20107735471</v>
      </c>
      <c r="B252" s="166" t="s">
        <v>1047</v>
      </c>
      <c r="C252" s="166">
        <v>5722</v>
      </c>
      <c r="D252" t="s">
        <v>1053</v>
      </c>
      <c r="E252" s="166" t="str">
        <f t="shared" si="3"/>
        <v>06</v>
      </c>
    </row>
    <row r="253" spans="1:5" ht="12.75">
      <c r="A253" s="166">
        <v>20101508928</v>
      </c>
      <c r="B253" s="166" t="s">
        <v>1047</v>
      </c>
      <c r="C253" s="166">
        <v>5722</v>
      </c>
      <c r="D253" t="s">
        <v>1053</v>
      </c>
      <c r="E253" s="166" t="str">
        <f t="shared" si="3"/>
        <v>06</v>
      </c>
    </row>
    <row r="254" spans="1:5" ht="12.75">
      <c r="A254" s="166">
        <v>20100136822</v>
      </c>
      <c r="B254" s="166" t="s">
        <v>1047</v>
      </c>
      <c r="C254" s="166">
        <v>5722</v>
      </c>
      <c r="D254" t="s">
        <v>1053</v>
      </c>
      <c r="E254" s="166" t="str">
        <f t="shared" si="3"/>
        <v>06</v>
      </c>
    </row>
    <row r="255" spans="1:5" ht="12.75">
      <c r="A255" s="166">
        <v>20451603192</v>
      </c>
      <c r="B255" s="166" t="s">
        <v>1047</v>
      </c>
      <c r="C255" s="166">
        <v>5722</v>
      </c>
      <c r="D255" t="s">
        <v>1053</v>
      </c>
      <c r="E255" s="166" t="str">
        <f t="shared" si="3"/>
        <v>06</v>
      </c>
    </row>
    <row r="256" spans="1:5" ht="12.75">
      <c r="A256" s="166">
        <v>20100118336</v>
      </c>
      <c r="B256" s="166" t="s">
        <v>1047</v>
      </c>
      <c r="C256" s="166">
        <v>5722</v>
      </c>
      <c r="D256" t="s">
        <v>1053</v>
      </c>
      <c r="E256" s="166" t="str">
        <f t="shared" si="3"/>
        <v>06</v>
      </c>
    </row>
    <row r="257" spans="1:5" ht="12.75">
      <c r="A257" s="166">
        <v>20100103657</v>
      </c>
      <c r="B257" s="166" t="s">
        <v>1047</v>
      </c>
      <c r="C257" s="166">
        <v>5722</v>
      </c>
      <c r="D257" t="s">
        <v>1053</v>
      </c>
      <c r="E257" s="166" t="str">
        <f t="shared" si="3"/>
        <v>06</v>
      </c>
    </row>
    <row r="258" spans="1:5" ht="12.75">
      <c r="A258" s="166">
        <v>20456122109</v>
      </c>
      <c r="B258" s="166" t="s">
        <v>1047</v>
      </c>
      <c r="C258" s="166">
        <v>5722</v>
      </c>
      <c r="D258" t="s">
        <v>1053</v>
      </c>
      <c r="E258" s="166" t="str">
        <f aca="true" t="shared" si="4" ref="E258:E321">IF(MID(D258,14,1)="@",MID(D258,12,2),"0"&amp;MID(D258,12,1))</f>
        <v>06</v>
      </c>
    </row>
    <row r="259" spans="1:5" ht="12.75">
      <c r="A259" s="166">
        <v>20182246078</v>
      </c>
      <c r="B259" s="166" t="s">
        <v>1047</v>
      </c>
      <c r="C259" s="166">
        <v>5722</v>
      </c>
      <c r="D259" t="s">
        <v>1053</v>
      </c>
      <c r="E259" s="166" t="str">
        <f t="shared" si="4"/>
        <v>06</v>
      </c>
    </row>
    <row r="260" spans="1:5" ht="12.75">
      <c r="A260" s="166">
        <v>20100082633</v>
      </c>
      <c r="B260" s="166" t="s">
        <v>1047</v>
      </c>
      <c r="C260" s="166">
        <v>5722</v>
      </c>
      <c r="D260" t="s">
        <v>1053</v>
      </c>
      <c r="E260" s="166" t="str">
        <f t="shared" si="4"/>
        <v>06</v>
      </c>
    </row>
    <row r="261" spans="1:5" ht="12.75">
      <c r="A261" s="166">
        <v>20507493476</v>
      </c>
      <c r="B261" s="166" t="s">
        <v>1047</v>
      </c>
      <c r="C261" s="166">
        <v>5722</v>
      </c>
      <c r="D261" t="s">
        <v>1053</v>
      </c>
      <c r="E261" s="166" t="str">
        <f t="shared" si="4"/>
        <v>06</v>
      </c>
    </row>
    <row r="262" spans="1:5" ht="12.75">
      <c r="A262" s="166">
        <v>20100113539</v>
      </c>
      <c r="B262" s="166" t="s">
        <v>1047</v>
      </c>
      <c r="C262" s="166">
        <v>5722</v>
      </c>
      <c r="D262" t="s">
        <v>1053</v>
      </c>
      <c r="E262" s="166" t="str">
        <f t="shared" si="4"/>
        <v>06</v>
      </c>
    </row>
    <row r="263" spans="1:5" ht="12.75">
      <c r="A263" s="166">
        <v>20325117835</v>
      </c>
      <c r="B263" s="166" t="s">
        <v>1047</v>
      </c>
      <c r="C263" s="166">
        <v>5722</v>
      </c>
      <c r="D263" t="s">
        <v>1053</v>
      </c>
      <c r="E263" s="166" t="str">
        <f t="shared" si="4"/>
        <v>06</v>
      </c>
    </row>
    <row r="264" spans="1:5" ht="12.75">
      <c r="A264" s="166">
        <v>20373860736</v>
      </c>
      <c r="B264" s="166" t="s">
        <v>1047</v>
      </c>
      <c r="C264" s="166">
        <v>5722</v>
      </c>
      <c r="D264" t="s">
        <v>1053</v>
      </c>
      <c r="E264" s="166" t="str">
        <f t="shared" si="4"/>
        <v>06</v>
      </c>
    </row>
    <row r="265" spans="1:5" ht="12.75">
      <c r="A265" s="166">
        <v>20170072465</v>
      </c>
      <c r="B265" s="166" t="s">
        <v>1047</v>
      </c>
      <c r="C265" s="166">
        <v>5722</v>
      </c>
      <c r="D265" t="s">
        <v>1053</v>
      </c>
      <c r="E265" s="166" t="str">
        <f t="shared" si="4"/>
        <v>06</v>
      </c>
    </row>
    <row r="266" spans="1:5" ht="12.75">
      <c r="A266" s="166">
        <v>20100017572</v>
      </c>
      <c r="B266" s="166" t="s">
        <v>1047</v>
      </c>
      <c r="C266" s="166">
        <v>5722</v>
      </c>
      <c r="D266" t="s">
        <v>1053</v>
      </c>
      <c r="E266" s="166" t="str">
        <f t="shared" si="4"/>
        <v>06</v>
      </c>
    </row>
    <row r="267" spans="1:5" ht="12.75">
      <c r="A267" s="166">
        <v>20100151384</v>
      </c>
      <c r="B267" s="166" t="s">
        <v>1047</v>
      </c>
      <c r="C267" s="166">
        <v>5722</v>
      </c>
      <c r="D267" t="s">
        <v>1053</v>
      </c>
      <c r="E267" s="166" t="str">
        <f t="shared" si="4"/>
        <v>06</v>
      </c>
    </row>
    <row r="268" spans="1:5" ht="12.75">
      <c r="A268" s="166">
        <v>20100104114</v>
      </c>
      <c r="B268" s="166" t="s">
        <v>1047</v>
      </c>
      <c r="C268" s="166">
        <v>5722</v>
      </c>
      <c r="D268" t="s">
        <v>1053</v>
      </c>
      <c r="E268" s="166" t="str">
        <f t="shared" si="4"/>
        <v>06</v>
      </c>
    </row>
    <row r="269" spans="1:5" ht="12.75">
      <c r="A269" s="166">
        <v>20383773378</v>
      </c>
      <c r="B269" s="166" t="s">
        <v>1047</v>
      </c>
      <c r="C269" s="166">
        <v>5722</v>
      </c>
      <c r="D269" t="s">
        <v>1053</v>
      </c>
      <c r="E269" s="166" t="str">
        <f t="shared" si="4"/>
        <v>06</v>
      </c>
    </row>
    <row r="270" spans="1:5" ht="12.75">
      <c r="A270" s="166">
        <v>20329537278</v>
      </c>
      <c r="B270" s="166" t="s">
        <v>1047</v>
      </c>
      <c r="C270" s="166">
        <v>5722</v>
      </c>
      <c r="D270" t="s">
        <v>1053</v>
      </c>
      <c r="E270" s="166" t="str">
        <f t="shared" si="4"/>
        <v>06</v>
      </c>
    </row>
    <row r="271" spans="1:5" ht="12.75">
      <c r="A271" s="166">
        <v>20372706288</v>
      </c>
      <c r="B271" s="166" t="s">
        <v>1047</v>
      </c>
      <c r="C271" s="166">
        <v>5722</v>
      </c>
      <c r="D271" t="s">
        <v>1053</v>
      </c>
      <c r="E271" s="166" t="str">
        <f t="shared" si="4"/>
        <v>06</v>
      </c>
    </row>
    <row r="272" spans="1:5" ht="12.75">
      <c r="A272" s="166">
        <v>20101602860</v>
      </c>
      <c r="B272" s="166" t="s">
        <v>1047</v>
      </c>
      <c r="C272" s="166">
        <v>5722</v>
      </c>
      <c r="D272" t="s">
        <v>1053</v>
      </c>
      <c r="E272" s="166" t="str">
        <f t="shared" si="4"/>
        <v>06</v>
      </c>
    </row>
    <row r="273" spans="1:5" ht="12.75">
      <c r="A273" s="166">
        <v>20204921807</v>
      </c>
      <c r="B273" s="166" t="s">
        <v>1047</v>
      </c>
      <c r="C273" s="166">
        <v>5722</v>
      </c>
      <c r="D273" t="s">
        <v>1053</v>
      </c>
      <c r="E273" s="166" t="str">
        <f t="shared" si="4"/>
        <v>06</v>
      </c>
    </row>
    <row r="274" spans="1:5" ht="12.75">
      <c r="A274" s="166">
        <v>20292928841</v>
      </c>
      <c r="B274" s="166" t="s">
        <v>1047</v>
      </c>
      <c r="C274" s="166">
        <v>5722</v>
      </c>
      <c r="D274" t="s">
        <v>1053</v>
      </c>
      <c r="E274" s="166" t="str">
        <f t="shared" si="4"/>
        <v>06</v>
      </c>
    </row>
    <row r="275" spans="1:5" ht="12.75">
      <c r="A275" s="166">
        <v>20100147514</v>
      </c>
      <c r="B275" s="166" t="s">
        <v>1047</v>
      </c>
      <c r="C275" s="166">
        <v>5722</v>
      </c>
      <c r="D275" t="s">
        <v>1053</v>
      </c>
      <c r="E275" s="166" t="str">
        <f t="shared" si="4"/>
        <v>06</v>
      </c>
    </row>
    <row r="276" spans="1:5" ht="12.75">
      <c r="A276" s="166">
        <v>20514336378</v>
      </c>
      <c r="B276" s="166" t="s">
        <v>1047</v>
      </c>
      <c r="C276" s="166">
        <v>5722</v>
      </c>
      <c r="D276" t="s">
        <v>1053</v>
      </c>
      <c r="E276" s="166" t="str">
        <f t="shared" si="4"/>
        <v>06</v>
      </c>
    </row>
    <row r="277" spans="1:5" ht="12.75">
      <c r="A277" s="166">
        <v>20303585622</v>
      </c>
      <c r="B277" s="166" t="s">
        <v>1047</v>
      </c>
      <c r="C277" s="166">
        <v>5722</v>
      </c>
      <c r="D277" t="s">
        <v>1053</v>
      </c>
      <c r="E277" s="166" t="str">
        <f t="shared" si="4"/>
        <v>06</v>
      </c>
    </row>
    <row r="278" spans="1:5" ht="12.75">
      <c r="A278" s="166">
        <v>20330791684</v>
      </c>
      <c r="B278" s="166" t="s">
        <v>1047</v>
      </c>
      <c r="C278" s="166">
        <v>5722</v>
      </c>
      <c r="D278" t="s">
        <v>1053</v>
      </c>
      <c r="E278" s="166" t="str">
        <f t="shared" si="4"/>
        <v>06</v>
      </c>
    </row>
    <row r="279" spans="1:5" ht="12.75">
      <c r="A279" s="166">
        <v>20100051916</v>
      </c>
      <c r="B279" s="166" t="s">
        <v>1047</v>
      </c>
      <c r="C279" s="166">
        <v>5722</v>
      </c>
      <c r="D279" t="s">
        <v>1053</v>
      </c>
      <c r="E279" s="166" t="str">
        <f t="shared" si="4"/>
        <v>06</v>
      </c>
    </row>
    <row r="280" spans="1:5" ht="12.75">
      <c r="A280" s="166">
        <v>20102305273</v>
      </c>
      <c r="B280" s="166" t="s">
        <v>1047</v>
      </c>
      <c r="C280" s="166">
        <v>5722</v>
      </c>
      <c r="D280" t="s">
        <v>1053</v>
      </c>
      <c r="E280" s="166" t="str">
        <f t="shared" si="4"/>
        <v>06</v>
      </c>
    </row>
    <row r="281" spans="1:5" ht="12.75">
      <c r="A281" s="166">
        <v>20329725431</v>
      </c>
      <c r="B281" s="166" t="s">
        <v>1047</v>
      </c>
      <c r="C281" s="166">
        <v>5722</v>
      </c>
      <c r="D281" t="s">
        <v>1053</v>
      </c>
      <c r="E281" s="166" t="str">
        <f t="shared" si="4"/>
        <v>06</v>
      </c>
    </row>
    <row r="282" spans="1:5" ht="12.75">
      <c r="A282" s="166">
        <v>20100070970</v>
      </c>
      <c r="B282" s="166" t="s">
        <v>1047</v>
      </c>
      <c r="C282" s="166">
        <v>5722</v>
      </c>
      <c r="D282" t="s">
        <v>1053</v>
      </c>
      <c r="E282" s="166" t="str">
        <f t="shared" si="4"/>
        <v>06</v>
      </c>
    </row>
    <row r="283" spans="1:5" ht="12.75">
      <c r="A283" s="166">
        <v>20100151899</v>
      </c>
      <c r="B283" s="166" t="s">
        <v>1047</v>
      </c>
      <c r="C283" s="166">
        <v>5722</v>
      </c>
      <c r="D283" t="s">
        <v>1053</v>
      </c>
      <c r="E283" s="166" t="str">
        <f t="shared" si="4"/>
        <v>06</v>
      </c>
    </row>
    <row r="284" spans="1:5" ht="12.75">
      <c r="A284" s="166">
        <v>20344966096</v>
      </c>
      <c r="B284" s="166" t="s">
        <v>1047</v>
      </c>
      <c r="C284" s="166">
        <v>5722</v>
      </c>
      <c r="D284" t="s">
        <v>1053</v>
      </c>
      <c r="E284" s="166" t="str">
        <f t="shared" si="4"/>
        <v>06</v>
      </c>
    </row>
    <row r="285" spans="1:5" ht="12.75">
      <c r="A285" s="166">
        <v>20100274621</v>
      </c>
      <c r="B285" s="166" t="s">
        <v>1047</v>
      </c>
      <c r="C285" s="166">
        <v>5722</v>
      </c>
      <c r="D285" t="s">
        <v>1053</v>
      </c>
      <c r="E285" s="166" t="str">
        <f t="shared" si="4"/>
        <v>06</v>
      </c>
    </row>
    <row r="286" spans="1:5" ht="12.75">
      <c r="A286" s="166">
        <v>20204621242</v>
      </c>
      <c r="B286" s="166" t="s">
        <v>1047</v>
      </c>
      <c r="C286" s="166">
        <v>5722</v>
      </c>
      <c r="D286" t="s">
        <v>1053</v>
      </c>
      <c r="E286" s="166" t="str">
        <f t="shared" si="4"/>
        <v>06</v>
      </c>
    </row>
    <row r="287" spans="1:5" ht="12.75">
      <c r="A287" s="166">
        <v>20537569051</v>
      </c>
      <c r="B287" s="166" t="s">
        <v>1047</v>
      </c>
      <c r="C287" s="166">
        <v>5722</v>
      </c>
      <c r="D287" t="s">
        <v>1053</v>
      </c>
      <c r="E287" s="166" t="str">
        <f t="shared" si="4"/>
        <v>06</v>
      </c>
    </row>
    <row r="288" spans="1:5" ht="12.75">
      <c r="A288" s="166">
        <v>20267163228</v>
      </c>
      <c r="B288" s="166" t="s">
        <v>1047</v>
      </c>
      <c r="C288" s="166">
        <v>5722</v>
      </c>
      <c r="D288" t="s">
        <v>1053</v>
      </c>
      <c r="E288" s="166" t="str">
        <f t="shared" si="4"/>
        <v>06</v>
      </c>
    </row>
    <row r="289" spans="1:5" ht="12.75">
      <c r="A289" s="166">
        <v>20101071562</v>
      </c>
      <c r="B289" s="166" t="s">
        <v>1044</v>
      </c>
      <c r="C289" s="166">
        <v>5718</v>
      </c>
      <c r="D289" t="s">
        <v>1054</v>
      </c>
      <c r="E289" s="166" t="str">
        <f t="shared" si="4"/>
        <v>03</v>
      </c>
    </row>
    <row r="290" spans="1:5" ht="12.75">
      <c r="A290" s="166">
        <v>20510398158</v>
      </c>
      <c r="B290" s="166" t="s">
        <v>1044</v>
      </c>
      <c r="C290" s="166">
        <v>5718</v>
      </c>
      <c r="D290" t="s">
        <v>1054</v>
      </c>
      <c r="E290" s="166" t="str">
        <f t="shared" si="4"/>
        <v>03</v>
      </c>
    </row>
    <row r="291" spans="1:5" ht="12.75">
      <c r="A291" s="166">
        <v>20100082714</v>
      </c>
      <c r="B291" s="166" t="s">
        <v>1044</v>
      </c>
      <c r="C291" s="166">
        <v>5718</v>
      </c>
      <c r="D291" t="s">
        <v>1054</v>
      </c>
      <c r="E291" s="166" t="str">
        <f t="shared" si="4"/>
        <v>03</v>
      </c>
    </row>
    <row r="292" spans="1:5" ht="12.75">
      <c r="A292" s="166">
        <v>20432405525</v>
      </c>
      <c r="B292" s="166" t="s">
        <v>1044</v>
      </c>
      <c r="C292" s="166">
        <v>5718</v>
      </c>
      <c r="D292" t="s">
        <v>1054</v>
      </c>
      <c r="E292" s="166" t="str">
        <f t="shared" si="4"/>
        <v>03</v>
      </c>
    </row>
    <row r="293" spans="1:5" ht="12.75">
      <c r="A293" s="166">
        <v>20100127165</v>
      </c>
      <c r="B293" s="166" t="s">
        <v>1044</v>
      </c>
      <c r="C293" s="166">
        <v>5718</v>
      </c>
      <c r="D293" t="s">
        <v>1054</v>
      </c>
      <c r="E293" s="166" t="str">
        <f t="shared" si="4"/>
        <v>03</v>
      </c>
    </row>
    <row r="294" spans="1:5" ht="12.75">
      <c r="A294" s="166">
        <v>20266352337</v>
      </c>
      <c r="B294" s="166" t="s">
        <v>1044</v>
      </c>
      <c r="C294" s="166">
        <v>5718</v>
      </c>
      <c r="D294" t="s">
        <v>1054</v>
      </c>
      <c r="E294" s="166" t="str">
        <f t="shared" si="4"/>
        <v>03</v>
      </c>
    </row>
    <row r="295" spans="1:5" ht="12.75">
      <c r="A295" s="166">
        <v>20139303092</v>
      </c>
      <c r="B295" s="166" t="s">
        <v>1044</v>
      </c>
      <c r="C295" s="166">
        <v>5718</v>
      </c>
      <c r="D295" t="s">
        <v>1054</v>
      </c>
      <c r="E295" s="166" t="str">
        <f t="shared" si="4"/>
        <v>03</v>
      </c>
    </row>
    <row r="296" spans="1:5" ht="12.75">
      <c r="A296" s="166">
        <v>20505676301</v>
      </c>
      <c r="B296" s="166" t="s">
        <v>1044</v>
      </c>
      <c r="C296" s="166">
        <v>5718</v>
      </c>
      <c r="D296" t="s">
        <v>1054</v>
      </c>
      <c r="E296" s="166" t="str">
        <f t="shared" si="4"/>
        <v>03</v>
      </c>
    </row>
    <row r="297" spans="1:5" ht="12.75">
      <c r="A297" s="166">
        <v>20513251506</v>
      </c>
      <c r="B297" s="166" t="s">
        <v>1044</v>
      </c>
      <c r="C297" s="166">
        <v>5718</v>
      </c>
      <c r="D297" t="s">
        <v>1054</v>
      </c>
      <c r="E297" s="166" t="str">
        <f t="shared" si="4"/>
        <v>03</v>
      </c>
    </row>
    <row r="298" spans="1:5" ht="12.75">
      <c r="A298" s="166">
        <v>20371828851</v>
      </c>
      <c r="B298" s="166" t="s">
        <v>1044</v>
      </c>
      <c r="C298" s="166">
        <v>5718</v>
      </c>
      <c r="D298" t="s">
        <v>1054</v>
      </c>
      <c r="E298" s="166" t="str">
        <f t="shared" si="4"/>
        <v>03</v>
      </c>
    </row>
    <row r="299" spans="1:5" ht="12.75">
      <c r="A299" s="166">
        <v>20522294218</v>
      </c>
      <c r="B299" s="166" t="s">
        <v>1044</v>
      </c>
      <c r="C299" s="166">
        <v>5718</v>
      </c>
      <c r="D299" t="s">
        <v>1054</v>
      </c>
      <c r="E299" s="166" t="str">
        <f t="shared" si="4"/>
        <v>03</v>
      </c>
    </row>
    <row r="300" spans="1:5" ht="12.75">
      <c r="A300" s="166">
        <v>20100085225</v>
      </c>
      <c r="B300" s="166" t="s">
        <v>1044</v>
      </c>
      <c r="C300" s="166">
        <v>5718</v>
      </c>
      <c r="D300" t="s">
        <v>1054</v>
      </c>
      <c r="E300" s="166" t="str">
        <f t="shared" si="4"/>
        <v>03</v>
      </c>
    </row>
    <row r="301" spans="1:5" ht="12.75">
      <c r="A301" s="166">
        <v>20504645046</v>
      </c>
      <c r="B301" s="166" t="s">
        <v>1044</v>
      </c>
      <c r="C301" s="166">
        <v>5718</v>
      </c>
      <c r="D301" t="s">
        <v>1054</v>
      </c>
      <c r="E301" s="166" t="str">
        <f t="shared" si="4"/>
        <v>03</v>
      </c>
    </row>
    <row r="302" spans="1:5" ht="12.75">
      <c r="A302" s="166">
        <v>20423075059</v>
      </c>
      <c r="B302" s="166" t="s">
        <v>1044</v>
      </c>
      <c r="C302" s="166">
        <v>5718</v>
      </c>
      <c r="D302" t="s">
        <v>1054</v>
      </c>
      <c r="E302" s="166" t="str">
        <f t="shared" si="4"/>
        <v>03</v>
      </c>
    </row>
    <row r="303" spans="1:5" ht="12.75">
      <c r="A303" s="166">
        <v>20259829594</v>
      </c>
      <c r="B303" s="166" t="s">
        <v>1044</v>
      </c>
      <c r="C303" s="166">
        <v>5718</v>
      </c>
      <c r="D303" t="s">
        <v>1054</v>
      </c>
      <c r="E303" s="166" t="str">
        <f t="shared" si="4"/>
        <v>03</v>
      </c>
    </row>
    <row r="304" spans="1:5" ht="12.75">
      <c r="A304" s="166">
        <v>20509959766</v>
      </c>
      <c r="B304" s="166" t="s">
        <v>1044</v>
      </c>
      <c r="C304" s="166">
        <v>5718</v>
      </c>
      <c r="D304" t="s">
        <v>1054</v>
      </c>
      <c r="E304" s="166" t="str">
        <f t="shared" si="4"/>
        <v>03</v>
      </c>
    </row>
    <row r="305" spans="1:5" ht="12.75">
      <c r="A305" s="166">
        <v>20507771204</v>
      </c>
      <c r="B305" s="166" t="s">
        <v>1044</v>
      </c>
      <c r="C305" s="166">
        <v>5718</v>
      </c>
      <c r="D305" t="s">
        <v>1054</v>
      </c>
      <c r="E305" s="166" t="str">
        <f t="shared" si="4"/>
        <v>03</v>
      </c>
    </row>
    <row r="306" spans="1:5" ht="12.75">
      <c r="A306" s="166">
        <v>20108237148</v>
      </c>
      <c r="B306" s="166" t="s">
        <v>1044</v>
      </c>
      <c r="C306" s="166">
        <v>5718</v>
      </c>
      <c r="D306" t="s">
        <v>1054</v>
      </c>
      <c r="E306" s="166" t="str">
        <f t="shared" si="4"/>
        <v>03</v>
      </c>
    </row>
    <row r="307" spans="1:5" ht="12.75">
      <c r="A307" s="166">
        <v>20100337992</v>
      </c>
      <c r="B307" s="166" t="s">
        <v>1044</v>
      </c>
      <c r="C307" s="166">
        <v>5718</v>
      </c>
      <c r="D307" t="s">
        <v>1054</v>
      </c>
      <c r="E307" s="166" t="str">
        <f t="shared" si="4"/>
        <v>03</v>
      </c>
    </row>
    <row r="308" spans="1:5" ht="12.75">
      <c r="A308" s="166">
        <v>20100085578</v>
      </c>
      <c r="B308" s="166" t="s">
        <v>1044</v>
      </c>
      <c r="C308" s="166">
        <v>5718</v>
      </c>
      <c r="D308" t="s">
        <v>1054</v>
      </c>
      <c r="E308" s="166" t="str">
        <f t="shared" si="4"/>
        <v>03</v>
      </c>
    </row>
    <row r="309" spans="1:5" ht="12.75">
      <c r="A309" s="166">
        <v>20456527770</v>
      </c>
      <c r="B309" s="166" t="s">
        <v>1044</v>
      </c>
      <c r="C309" s="166">
        <v>5718</v>
      </c>
      <c r="D309" t="s">
        <v>1054</v>
      </c>
      <c r="E309" s="166" t="str">
        <f t="shared" si="4"/>
        <v>03</v>
      </c>
    </row>
    <row r="310" spans="1:5" ht="12.75">
      <c r="A310" s="166">
        <v>20100041953</v>
      </c>
      <c r="B310" s="166" t="s">
        <v>1044</v>
      </c>
      <c r="C310" s="166">
        <v>5718</v>
      </c>
      <c r="D310" t="s">
        <v>1054</v>
      </c>
      <c r="E310" s="166" t="str">
        <f t="shared" si="4"/>
        <v>03</v>
      </c>
    </row>
    <row r="311" spans="1:5" ht="12.75">
      <c r="A311" s="166">
        <v>20308422942</v>
      </c>
      <c r="B311" s="166" t="s">
        <v>1044</v>
      </c>
      <c r="C311" s="166">
        <v>5718</v>
      </c>
      <c r="D311" t="s">
        <v>1054</v>
      </c>
      <c r="E311" s="166" t="str">
        <f t="shared" si="4"/>
        <v>03</v>
      </c>
    </row>
    <row r="312" spans="1:5" ht="12.75">
      <c r="A312" s="166">
        <v>20112377388</v>
      </c>
      <c r="B312" s="166" t="s">
        <v>1044</v>
      </c>
      <c r="C312" s="166">
        <v>5718</v>
      </c>
      <c r="D312" t="s">
        <v>1054</v>
      </c>
      <c r="E312" s="166" t="str">
        <f t="shared" si="4"/>
        <v>03</v>
      </c>
    </row>
    <row r="313" spans="1:5" ht="12.75">
      <c r="A313" s="166">
        <v>20117761755</v>
      </c>
      <c r="B313" s="166" t="s">
        <v>1044</v>
      </c>
      <c r="C313" s="166">
        <v>5718</v>
      </c>
      <c r="D313" t="s">
        <v>1054</v>
      </c>
      <c r="E313" s="166" t="str">
        <f t="shared" si="4"/>
        <v>03</v>
      </c>
    </row>
    <row r="314" spans="1:5" ht="12.75">
      <c r="A314" s="166">
        <v>20110731826</v>
      </c>
      <c r="B314" s="166" t="s">
        <v>1044</v>
      </c>
      <c r="C314" s="166">
        <v>5718</v>
      </c>
      <c r="D314" t="s">
        <v>1054</v>
      </c>
      <c r="E314" s="166" t="str">
        <f t="shared" si="4"/>
        <v>03</v>
      </c>
    </row>
    <row r="315" spans="1:5" ht="12.75">
      <c r="A315" s="166">
        <v>20110366605</v>
      </c>
      <c r="B315" s="166" t="s">
        <v>1044</v>
      </c>
      <c r="C315" s="166">
        <v>5718</v>
      </c>
      <c r="D315" t="s">
        <v>1054</v>
      </c>
      <c r="E315" s="166" t="str">
        <f t="shared" si="4"/>
        <v>03</v>
      </c>
    </row>
    <row r="316" spans="1:5" ht="12.75">
      <c r="A316" s="166">
        <v>20124193339</v>
      </c>
      <c r="B316" s="166" t="s">
        <v>1044</v>
      </c>
      <c r="C316" s="166">
        <v>5718</v>
      </c>
      <c r="D316" t="s">
        <v>1054</v>
      </c>
      <c r="E316" s="166" t="str">
        <f t="shared" si="4"/>
        <v>03</v>
      </c>
    </row>
    <row r="317" spans="1:5" ht="12.75">
      <c r="A317" s="166">
        <v>20101562388</v>
      </c>
      <c r="B317" s="166" t="s">
        <v>1044</v>
      </c>
      <c r="C317" s="166">
        <v>5718</v>
      </c>
      <c r="D317" t="s">
        <v>1054</v>
      </c>
      <c r="E317" s="166" t="str">
        <f t="shared" si="4"/>
        <v>03</v>
      </c>
    </row>
    <row r="318" spans="1:5" ht="12.75">
      <c r="A318" s="166">
        <v>20115683196</v>
      </c>
      <c r="B318" s="166" t="s">
        <v>1044</v>
      </c>
      <c r="C318" s="166">
        <v>5718</v>
      </c>
      <c r="D318" t="s">
        <v>1054</v>
      </c>
      <c r="E318" s="166" t="str">
        <f t="shared" si="4"/>
        <v>03</v>
      </c>
    </row>
    <row r="319" spans="1:5" ht="12.75">
      <c r="A319" s="166">
        <v>20131708191</v>
      </c>
      <c r="B319" s="166" t="s">
        <v>1044</v>
      </c>
      <c r="C319" s="166">
        <v>5718</v>
      </c>
      <c r="D319" t="s">
        <v>1054</v>
      </c>
      <c r="E319" s="166" t="str">
        <f t="shared" si="4"/>
        <v>03</v>
      </c>
    </row>
    <row r="320" spans="1:5" ht="12.75">
      <c r="A320" s="166">
        <v>20132521655</v>
      </c>
      <c r="B320" s="166" t="s">
        <v>1044</v>
      </c>
      <c r="C320" s="166">
        <v>5718</v>
      </c>
      <c r="D320" t="s">
        <v>1054</v>
      </c>
      <c r="E320" s="166" t="str">
        <f t="shared" si="4"/>
        <v>03</v>
      </c>
    </row>
    <row r="321" spans="1:5" ht="12.75">
      <c r="A321" s="166">
        <v>20132365424</v>
      </c>
      <c r="B321" s="166" t="s">
        <v>1044</v>
      </c>
      <c r="C321" s="166">
        <v>5718</v>
      </c>
      <c r="D321" t="s">
        <v>1054</v>
      </c>
      <c r="E321" s="166" t="str">
        <f t="shared" si="4"/>
        <v>03</v>
      </c>
    </row>
    <row r="322" spans="1:5" ht="12.75">
      <c r="A322" s="166">
        <v>20101082840</v>
      </c>
      <c r="B322" s="166" t="s">
        <v>1044</v>
      </c>
      <c r="C322" s="166">
        <v>5718</v>
      </c>
      <c r="D322" t="s">
        <v>1054</v>
      </c>
      <c r="E322" s="166" t="str">
        <f aca="true" t="shared" si="5" ref="E322:E385">IF(MID(D322,14,1)="@",MID(D322,12,2),"0"&amp;MID(D322,12,1))</f>
        <v>03</v>
      </c>
    </row>
    <row r="323" spans="1:5" ht="12.75">
      <c r="A323" s="166">
        <v>20110378956</v>
      </c>
      <c r="B323" s="166" t="s">
        <v>1044</v>
      </c>
      <c r="C323" s="166">
        <v>5718</v>
      </c>
      <c r="D323" t="s">
        <v>1054</v>
      </c>
      <c r="E323" s="166" t="str">
        <f t="shared" si="5"/>
        <v>03</v>
      </c>
    </row>
    <row r="324" spans="1:5" ht="12.75">
      <c r="A324" s="166">
        <v>20113657872</v>
      </c>
      <c r="B324" s="166" t="s">
        <v>1044</v>
      </c>
      <c r="C324" s="166">
        <v>5718</v>
      </c>
      <c r="D324" t="s">
        <v>1054</v>
      </c>
      <c r="E324" s="166" t="str">
        <f t="shared" si="5"/>
        <v>03</v>
      </c>
    </row>
    <row r="325" spans="1:5" ht="12.75">
      <c r="A325" s="166">
        <v>20101323634</v>
      </c>
      <c r="B325" s="166" t="s">
        <v>1044</v>
      </c>
      <c r="C325" s="166">
        <v>5718</v>
      </c>
      <c r="D325" t="s">
        <v>1054</v>
      </c>
      <c r="E325" s="166" t="str">
        <f t="shared" si="5"/>
        <v>03</v>
      </c>
    </row>
    <row r="326" spans="1:5" ht="12.75">
      <c r="A326" s="166">
        <v>20101915132</v>
      </c>
      <c r="B326" s="166" t="s">
        <v>1044</v>
      </c>
      <c r="C326" s="166">
        <v>5718</v>
      </c>
      <c r="D326" t="s">
        <v>1054</v>
      </c>
      <c r="E326" s="166" t="str">
        <f t="shared" si="5"/>
        <v>03</v>
      </c>
    </row>
    <row r="327" spans="1:5" ht="12.75">
      <c r="A327" s="166">
        <v>20117917194</v>
      </c>
      <c r="B327" s="166" t="s">
        <v>1044</v>
      </c>
      <c r="C327" s="166">
        <v>5718</v>
      </c>
      <c r="D327" t="s">
        <v>1054</v>
      </c>
      <c r="E327" s="166" t="str">
        <f t="shared" si="5"/>
        <v>03</v>
      </c>
    </row>
    <row r="328" spans="1:5" ht="12.75">
      <c r="A328" s="166">
        <v>20103324514</v>
      </c>
      <c r="B328" s="166" t="s">
        <v>1044</v>
      </c>
      <c r="C328" s="166">
        <v>5718</v>
      </c>
      <c r="D328" t="s">
        <v>1054</v>
      </c>
      <c r="E328" s="166" t="str">
        <f t="shared" si="5"/>
        <v>03</v>
      </c>
    </row>
    <row r="329" spans="1:5" ht="12.75">
      <c r="A329" s="166">
        <v>20102185863</v>
      </c>
      <c r="B329" s="166" t="s">
        <v>1044</v>
      </c>
      <c r="C329" s="166">
        <v>5718</v>
      </c>
      <c r="D329" t="s">
        <v>1054</v>
      </c>
      <c r="E329" s="166" t="str">
        <f t="shared" si="5"/>
        <v>03</v>
      </c>
    </row>
    <row r="330" spans="1:5" ht="12.75">
      <c r="A330" s="166">
        <v>20102066007</v>
      </c>
      <c r="B330" s="166" t="s">
        <v>1044</v>
      </c>
      <c r="C330" s="166">
        <v>5718</v>
      </c>
      <c r="D330" t="s">
        <v>1054</v>
      </c>
      <c r="E330" s="166" t="str">
        <f t="shared" si="5"/>
        <v>03</v>
      </c>
    </row>
    <row r="331" spans="1:5" ht="12.75">
      <c r="A331" s="166">
        <v>20111031976</v>
      </c>
      <c r="B331" s="166" t="s">
        <v>1044</v>
      </c>
      <c r="C331" s="166">
        <v>5718</v>
      </c>
      <c r="D331" t="s">
        <v>1054</v>
      </c>
      <c r="E331" s="166" t="str">
        <f t="shared" si="5"/>
        <v>03</v>
      </c>
    </row>
    <row r="332" spans="1:5" ht="12.75">
      <c r="A332" s="166">
        <v>20111807958</v>
      </c>
      <c r="B332" s="166" t="s">
        <v>1044</v>
      </c>
      <c r="C332" s="166">
        <v>5718</v>
      </c>
      <c r="D332" t="s">
        <v>1054</v>
      </c>
      <c r="E332" s="166" t="str">
        <f t="shared" si="5"/>
        <v>03</v>
      </c>
    </row>
    <row r="333" spans="1:5" ht="12.75">
      <c r="A333" s="166">
        <v>20107895168</v>
      </c>
      <c r="B333" s="166" t="s">
        <v>1044</v>
      </c>
      <c r="C333" s="166">
        <v>5718</v>
      </c>
      <c r="D333" t="s">
        <v>1054</v>
      </c>
      <c r="E333" s="166" t="str">
        <f t="shared" si="5"/>
        <v>03</v>
      </c>
    </row>
    <row r="334" spans="1:5" ht="12.75">
      <c r="A334" s="166">
        <v>20108166534</v>
      </c>
      <c r="B334" s="166" t="s">
        <v>1044</v>
      </c>
      <c r="C334" s="166">
        <v>5718</v>
      </c>
      <c r="D334" t="s">
        <v>1054</v>
      </c>
      <c r="E334" s="166" t="str">
        <f t="shared" si="5"/>
        <v>03</v>
      </c>
    </row>
    <row r="335" spans="1:5" ht="12.75">
      <c r="A335" s="166">
        <v>20111431729</v>
      </c>
      <c r="B335" s="166" t="s">
        <v>1044</v>
      </c>
      <c r="C335" s="166">
        <v>5718</v>
      </c>
      <c r="D335" t="s">
        <v>1054</v>
      </c>
      <c r="E335" s="166" t="str">
        <f t="shared" si="5"/>
        <v>03</v>
      </c>
    </row>
    <row r="336" spans="1:5" ht="12.75">
      <c r="A336" s="166">
        <v>20117560857</v>
      </c>
      <c r="B336" s="166" t="s">
        <v>1044</v>
      </c>
      <c r="C336" s="166">
        <v>5718</v>
      </c>
      <c r="D336" t="s">
        <v>1054</v>
      </c>
      <c r="E336" s="166" t="str">
        <f t="shared" si="5"/>
        <v>03</v>
      </c>
    </row>
    <row r="337" spans="1:5" ht="12.75">
      <c r="A337" s="166">
        <v>20107945793</v>
      </c>
      <c r="B337" s="166" t="s">
        <v>1044</v>
      </c>
      <c r="C337" s="166">
        <v>5718</v>
      </c>
      <c r="D337" t="s">
        <v>1054</v>
      </c>
      <c r="E337" s="166" t="str">
        <f t="shared" si="5"/>
        <v>03</v>
      </c>
    </row>
    <row r="338" spans="1:5" ht="12.75">
      <c r="A338" s="166">
        <v>20108629909</v>
      </c>
      <c r="B338" s="166" t="s">
        <v>1044</v>
      </c>
      <c r="C338" s="166">
        <v>5718</v>
      </c>
      <c r="D338" t="s">
        <v>1054</v>
      </c>
      <c r="E338" s="166" t="str">
        <f t="shared" si="5"/>
        <v>03</v>
      </c>
    </row>
    <row r="339" spans="1:5" ht="12.75">
      <c r="A339" s="166">
        <v>20110580861</v>
      </c>
      <c r="B339" s="166" t="s">
        <v>1044</v>
      </c>
      <c r="C339" s="166">
        <v>5718</v>
      </c>
      <c r="D339" t="s">
        <v>1054</v>
      </c>
      <c r="E339" s="166" t="str">
        <f t="shared" si="5"/>
        <v>03</v>
      </c>
    </row>
    <row r="340" spans="1:5" ht="12.75">
      <c r="A340" s="166">
        <v>20113924315</v>
      </c>
      <c r="B340" s="166" t="s">
        <v>1044</v>
      </c>
      <c r="C340" s="166">
        <v>5718</v>
      </c>
      <c r="D340" t="s">
        <v>1054</v>
      </c>
      <c r="E340" s="166" t="str">
        <f t="shared" si="5"/>
        <v>03</v>
      </c>
    </row>
    <row r="341" spans="1:5" ht="12.75">
      <c r="A341" s="166">
        <v>20110781254</v>
      </c>
      <c r="B341" s="166" t="s">
        <v>1044</v>
      </c>
      <c r="C341" s="166">
        <v>5718</v>
      </c>
      <c r="D341" t="s">
        <v>1054</v>
      </c>
      <c r="E341" s="166" t="str">
        <f t="shared" si="5"/>
        <v>03</v>
      </c>
    </row>
    <row r="342" spans="1:5" ht="12.75">
      <c r="A342" s="166">
        <v>20118578415</v>
      </c>
      <c r="B342" s="166" t="s">
        <v>1044</v>
      </c>
      <c r="C342" s="166">
        <v>5718</v>
      </c>
      <c r="D342" t="s">
        <v>1054</v>
      </c>
      <c r="E342" s="166" t="str">
        <f t="shared" si="5"/>
        <v>03</v>
      </c>
    </row>
    <row r="343" spans="1:5" ht="12.75">
      <c r="A343" s="166">
        <v>20129854953</v>
      </c>
      <c r="B343" s="166" t="s">
        <v>1044</v>
      </c>
      <c r="C343" s="166">
        <v>5718</v>
      </c>
      <c r="D343" t="s">
        <v>1054</v>
      </c>
      <c r="E343" s="166" t="str">
        <f t="shared" si="5"/>
        <v>03</v>
      </c>
    </row>
    <row r="344" spans="1:5" ht="12.75">
      <c r="A344" s="166">
        <v>20118227035</v>
      </c>
      <c r="B344" s="166" t="s">
        <v>1044</v>
      </c>
      <c r="C344" s="166">
        <v>5718</v>
      </c>
      <c r="D344" t="s">
        <v>1054</v>
      </c>
      <c r="E344" s="166" t="str">
        <f t="shared" si="5"/>
        <v>03</v>
      </c>
    </row>
    <row r="345" spans="1:5" ht="12.75">
      <c r="A345" s="166">
        <v>20132373958</v>
      </c>
      <c r="B345" s="166" t="s">
        <v>1044</v>
      </c>
      <c r="C345" s="166">
        <v>5718</v>
      </c>
      <c r="D345" t="s">
        <v>1054</v>
      </c>
      <c r="E345" s="166" t="str">
        <f t="shared" si="5"/>
        <v>03</v>
      </c>
    </row>
    <row r="346" spans="1:5" ht="12.75">
      <c r="A346" s="166">
        <v>20106651087</v>
      </c>
      <c r="B346" s="166" t="s">
        <v>1044</v>
      </c>
      <c r="C346" s="166">
        <v>5718</v>
      </c>
      <c r="D346" t="s">
        <v>1054</v>
      </c>
      <c r="E346" s="166" t="str">
        <f t="shared" si="5"/>
        <v>03</v>
      </c>
    </row>
    <row r="347" spans="1:5" ht="12.75">
      <c r="A347" s="166">
        <v>20109346722</v>
      </c>
      <c r="B347" s="166" t="s">
        <v>1044</v>
      </c>
      <c r="C347" s="166">
        <v>5718</v>
      </c>
      <c r="D347" t="s">
        <v>1054</v>
      </c>
      <c r="E347" s="166" t="str">
        <f t="shared" si="5"/>
        <v>03</v>
      </c>
    </row>
    <row r="348" spans="1:5" ht="12.75">
      <c r="A348" s="166">
        <v>20117322751</v>
      </c>
      <c r="B348" s="166" t="s">
        <v>1044</v>
      </c>
      <c r="C348" s="166">
        <v>5718</v>
      </c>
      <c r="D348" t="s">
        <v>1054</v>
      </c>
      <c r="E348" s="166" t="str">
        <f t="shared" si="5"/>
        <v>03</v>
      </c>
    </row>
    <row r="349" spans="1:5" ht="12.75">
      <c r="A349" s="166">
        <v>20110366516</v>
      </c>
      <c r="B349" s="166" t="s">
        <v>1044</v>
      </c>
      <c r="C349" s="166">
        <v>5718</v>
      </c>
      <c r="D349" t="s">
        <v>1054</v>
      </c>
      <c r="E349" s="166" t="str">
        <f t="shared" si="5"/>
        <v>03</v>
      </c>
    </row>
    <row r="350" spans="1:5" ht="12.75">
      <c r="A350" s="166">
        <v>20106566721</v>
      </c>
      <c r="B350" s="166" t="s">
        <v>1044</v>
      </c>
      <c r="C350" s="166">
        <v>5718</v>
      </c>
      <c r="D350" t="s">
        <v>1054</v>
      </c>
      <c r="E350" s="166" t="str">
        <f t="shared" si="5"/>
        <v>03</v>
      </c>
    </row>
    <row r="351" spans="1:5" ht="12.75">
      <c r="A351" s="166">
        <v>20107463705</v>
      </c>
      <c r="B351" s="166" t="s">
        <v>1044</v>
      </c>
      <c r="C351" s="166">
        <v>5718</v>
      </c>
      <c r="D351" t="s">
        <v>1054</v>
      </c>
      <c r="E351" s="166" t="str">
        <f t="shared" si="5"/>
        <v>03</v>
      </c>
    </row>
    <row r="352" spans="1:5" ht="12.75">
      <c r="A352" s="166">
        <v>20127765279</v>
      </c>
      <c r="B352" s="166" t="s">
        <v>1044</v>
      </c>
      <c r="C352" s="166">
        <v>5718</v>
      </c>
      <c r="D352" t="s">
        <v>1054</v>
      </c>
      <c r="E352" s="166" t="str">
        <f t="shared" si="5"/>
        <v>03</v>
      </c>
    </row>
    <row r="353" spans="1:5" ht="12.75">
      <c r="A353" s="166">
        <v>20125782613</v>
      </c>
      <c r="B353" s="166" t="s">
        <v>1044</v>
      </c>
      <c r="C353" s="166">
        <v>5718</v>
      </c>
      <c r="D353" t="s">
        <v>1054</v>
      </c>
      <c r="E353" s="166" t="str">
        <f t="shared" si="5"/>
        <v>03</v>
      </c>
    </row>
    <row r="354" spans="1:5" ht="12.75">
      <c r="A354" s="166">
        <v>20101391397</v>
      </c>
      <c r="B354" s="166" t="s">
        <v>1044</v>
      </c>
      <c r="C354" s="166">
        <v>5718</v>
      </c>
      <c r="D354" t="s">
        <v>1054</v>
      </c>
      <c r="E354" s="166" t="str">
        <f t="shared" si="5"/>
        <v>03</v>
      </c>
    </row>
    <row r="355" spans="1:5" ht="12.75">
      <c r="A355" s="166">
        <v>20103967199</v>
      </c>
      <c r="B355" s="166" t="s">
        <v>1044</v>
      </c>
      <c r="C355" s="166">
        <v>5718</v>
      </c>
      <c r="D355" t="s">
        <v>1054</v>
      </c>
      <c r="E355" s="166" t="str">
        <f t="shared" si="5"/>
        <v>03</v>
      </c>
    </row>
    <row r="356" spans="1:5" ht="12.75">
      <c r="A356" s="166">
        <v>20101312608</v>
      </c>
      <c r="B356" s="166" t="s">
        <v>1044</v>
      </c>
      <c r="C356" s="166">
        <v>5718</v>
      </c>
      <c r="D356" t="s">
        <v>1054</v>
      </c>
      <c r="E356" s="166" t="str">
        <f t="shared" si="5"/>
        <v>03</v>
      </c>
    </row>
    <row r="357" spans="1:5" ht="12.75">
      <c r="A357" s="166">
        <v>20126500433</v>
      </c>
      <c r="B357" s="166" t="s">
        <v>1044</v>
      </c>
      <c r="C357" s="166">
        <v>5718</v>
      </c>
      <c r="D357" t="s">
        <v>1054</v>
      </c>
      <c r="E357" s="166" t="str">
        <f t="shared" si="5"/>
        <v>03</v>
      </c>
    </row>
    <row r="358" spans="1:5" ht="12.75">
      <c r="A358" s="166">
        <v>20131609290</v>
      </c>
      <c r="B358" s="166" t="s">
        <v>1044</v>
      </c>
      <c r="C358" s="166">
        <v>5718</v>
      </c>
      <c r="D358" t="s">
        <v>1054</v>
      </c>
      <c r="E358" s="166" t="str">
        <f t="shared" si="5"/>
        <v>03</v>
      </c>
    </row>
    <row r="359" spans="1:5" ht="12.75">
      <c r="A359" s="166">
        <v>20101156398</v>
      </c>
      <c r="B359" s="166" t="s">
        <v>1044</v>
      </c>
      <c r="C359" s="166">
        <v>5718</v>
      </c>
      <c r="D359" t="s">
        <v>1054</v>
      </c>
      <c r="E359" s="166" t="str">
        <f t="shared" si="5"/>
        <v>03</v>
      </c>
    </row>
    <row r="360" spans="1:5" ht="12.75">
      <c r="A360" s="166">
        <v>20125909621</v>
      </c>
      <c r="B360" s="166" t="s">
        <v>1044</v>
      </c>
      <c r="C360" s="166">
        <v>5718</v>
      </c>
      <c r="D360" t="s">
        <v>1054</v>
      </c>
      <c r="E360" s="166" t="str">
        <f t="shared" si="5"/>
        <v>03</v>
      </c>
    </row>
    <row r="361" spans="1:5" ht="12.75">
      <c r="A361" s="166">
        <v>20123053037</v>
      </c>
      <c r="B361" s="166" t="s">
        <v>1044</v>
      </c>
      <c r="C361" s="166">
        <v>5718</v>
      </c>
      <c r="D361" t="s">
        <v>1054</v>
      </c>
      <c r="E361" s="166" t="str">
        <f t="shared" si="5"/>
        <v>03</v>
      </c>
    </row>
    <row r="362" spans="1:5" ht="12.75">
      <c r="A362" s="166">
        <v>20107760581</v>
      </c>
      <c r="B362" s="166" t="s">
        <v>1044</v>
      </c>
      <c r="C362" s="166">
        <v>5718</v>
      </c>
      <c r="D362" t="s">
        <v>1054</v>
      </c>
      <c r="E362" s="166" t="str">
        <f t="shared" si="5"/>
        <v>03</v>
      </c>
    </row>
    <row r="363" spans="1:5" ht="12.75">
      <c r="A363" s="166">
        <v>20103959251</v>
      </c>
      <c r="B363" s="166" t="s">
        <v>1044</v>
      </c>
      <c r="C363" s="166">
        <v>5718</v>
      </c>
      <c r="D363" t="s">
        <v>1054</v>
      </c>
      <c r="E363" s="166" t="str">
        <f t="shared" si="5"/>
        <v>03</v>
      </c>
    </row>
    <row r="364" spans="1:5" ht="12.75">
      <c r="A364" s="166">
        <v>20109565017</v>
      </c>
      <c r="B364" s="166" t="s">
        <v>1044</v>
      </c>
      <c r="C364" s="166">
        <v>5718</v>
      </c>
      <c r="D364" t="s">
        <v>1054</v>
      </c>
      <c r="E364" s="166" t="str">
        <f t="shared" si="5"/>
        <v>03</v>
      </c>
    </row>
    <row r="365" spans="1:5" ht="12.75">
      <c r="A365" s="166">
        <v>20102055145</v>
      </c>
      <c r="B365" s="166" t="s">
        <v>1044</v>
      </c>
      <c r="C365" s="166">
        <v>5718</v>
      </c>
      <c r="D365" t="s">
        <v>1054</v>
      </c>
      <c r="E365" s="166" t="str">
        <f t="shared" si="5"/>
        <v>03</v>
      </c>
    </row>
    <row r="366" spans="1:5" ht="12.75">
      <c r="A366" s="166">
        <v>20109270301</v>
      </c>
      <c r="B366" s="166" t="s">
        <v>1044</v>
      </c>
      <c r="C366" s="166">
        <v>5718</v>
      </c>
      <c r="D366" t="s">
        <v>1054</v>
      </c>
      <c r="E366" s="166" t="str">
        <f t="shared" si="5"/>
        <v>03</v>
      </c>
    </row>
    <row r="367" spans="1:5" ht="12.75">
      <c r="A367" s="166">
        <v>20106725200</v>
      </c>
      <c r="B367" s="166" t="s">
        <v>1044</v>
      </c>
      <c r="C367" s="166">
        <v>5718</v>
      </c>
      <c r="D367" t="s">
        <v>1054</v>
      </c>
      <c r="E367" s="166" t="str">
        <f t="shared" si="5"/>
        <v>03</v>
      </c>
    </row>
    <row r="368" spans="1:5" ht="12.75">
      <c r="A368" s="166">
        <v>20102297581</v>
      </c>
      <c r="B368" s="166" t="s">
        <v>1044</v>
      </c>
      <c r="C368" s="166">
        <v>5718</v>
      </c>
      <c r="D368" t="s">
        <v>1054</v>
      </c>
      <c r="E368" s="166" t="str">
        <f t="shared" si="5"/>
        <v>03</v>
      </c>
    </row>
    <row r="369" spans="1:5" ht="12.75">
      <c r="A369" s="166">
        <v>20117740910</v>
      </c>
      <c r="B369" s="166" t="s">
        <v>1044</v>
      </c>
      <c r="C369" s="166">
        <v>5718</v>
      </c>
      <c r="D369" t="s">
        <v>1054</v>
      </c>
      <c r="E369" s="166" t="str">
        <f t="shared" si="5"/>
        <v>03</v>
      </c>
    </row>
    <row r="370" spans="1:5" ht="12.75">
      <c r="A370" s="166">
        <v>20119546851</v>
      </c>
      <c r="B370" s="166" t="s">
        <v>1044</v>
      </c>
      <c r="C370" s="166">
        <v>5718</v>
      </c>
      <c r="D370" t="s">
        <v>1054</v>
      </c>
      <c r="E370" s="166" t="str">
        <f t="shared" si="5"/>
        <v>03</v>
      </c>
    </row>
    <row r="371" spans="1:5" ht="12.75">
      <c r="A371" s="166">
        <v>20107209825</v>
      </c>
      <c r="B371" s="166" t="s">
        <v>1044</v>
      </c>
      <c r="C371" s="166">
        <v>5718</v>
      </c>
      <c r="D371" t="s">
        <v>1054</v>
      </c>
      <c r="E371" s="166" t="str">
        <f t="shared" si="5"/>
        <v>03</v>
      </c>
    </row>
    <row r="372" spans="1:5" ht="12.75">
      <c r="A372" s="166">
        <v>20120944267</v>
      </c>
      <c r="B372" s="166" t="s">
        <v>1044</v>
      </c>
      <c r="C372" s="166">
        <v>5718</v>
      </c>
      <c r="D372" t="s">
        <v>1054</v>
      </c>
      <c r="E372" s="166" t="str">
        <f t="shared" si="5"/>
        <v>03</v>
      </c>
    </row>
    <row r="373" spans="1:5" ht="12.75">
      <c r="A373" s="166">
        <v>20101949380</v>
      </c>
      <c r="B373" s="166" t="s">
        <v>1044</v>
      </c>
      <c r="C373" s="166">
        <v>5718</v>
      </c>
      <c r="D373" t="s">
        <v>1054</v>
      </c>
      <c r="E373" s="166" t="str">
        <f t="shared" si="5"/>
        <v>03</v>
      </c>
    </row>
    <row r="374" spans="1:5" ht="12.75">
      <c r="A374" s="166">
        <v>20131366885</v>
      </c>
      <c r="B374" s="166" t="s">
        <v>1044</v>
      </c>
      <c r="C374" s="166">
        <v>5718</v>
      </c>
      <c r="D374" t="s">
        <v>1054</v>
      </c>
      <c r="E374" s="166" t="str">
        <f t="shared" si="5"/>
        <v>03</v>
      </c>
    </row>
    <row r="375" spans="1:5" ht="12.75">
      <c r="A375" s="166">
        <v>20104624104</v>
      </c>
      <c r="B375" s="166" t="s">
        <v>1044</v>
      </c>
      <c r="C375" s="166">
        <v>5718</v>
      </c>
      <c r="D375" t="s">
        <v>1054</v>
      </c>
      <c r="E375" s="166" t="str">
        <f t="shared" si="5"/>
        <v>03</v>
      </c>
    </row>
    <row r="376" spans="1:5" ht="12.75">
      <c r="A376" s="166">
        <v>20117332714</v>
      </c>
      <c r="B376" s="166" t="s">
        <v>1044</v>
      </c>
      <c r="C376" s="166">
        <v>5718</v>
      </c>
      <c r="D376" t="s">
        <v>1054</v>
      </c>
      <c r="E376" s="166" t="str">
        <f t="shared" si="5"/>
        <v>03</v>
      </c>
    </row>
    <row r="377" spans="1:5" ht="12.75">
      <c r="A377" s="166">
        <v>20135359492</v>
      </c>
      <c r="B377" s="166" t="s">
        <v>1044</v>
      </c>
      <c r="C377" s="166">
        <v>5718</v>
      </c>
      <c r="D377" t="s">
        <v>1054</v>
      </c>
      <c r="E377" s="166" t="str">
        <f t="shared" si="5"/>
        <v>03</v>
      </c>
    </row>
    <row r="378" spans="1:5" ht="12.75">
      <c r="A378" s="166">
        <v>20101759173</v>
      </c>
      <c r="B378" s="166" t="s">
        <v>1044</v>
      </c>
      <c r="C378" s="166">
        <v>5718</v>
      </c>
      <c r="D378" t="s">
        <v>1054</v>
      </c>
      <c r="E378" s="166" t="str">
        <f t="shared" si="5"/>
        <v>03</v>
      </c>
    </row>
    <row r="379" spans="1:5" ht="12.75">
      <c r="A379" s="166">
        <v>20103829802</v>
      </c>
      <c r="B379" s="166" t="s">
        <v>1044</v>
      </c>
      <c r="C379" s="166">
        <v>5718</v>
      </c>
      <c r="D379" t="s">
        <v>1054</v>
      </c>
      <c r="E379" s="166" t="str">
        <f t="shared" si="5"/>
        <v>03</v>
      </c>
    </row>
    <row r="380" spans="1:5" ht="12.75">
      <c r="A380" s="166">
        <v>20109796841</v>
      </c>
      <c r="B380" s="166" t="s">
        <v>1044</v>
      </c>
      <c r="C380" s="166">
        <v>5718</v>
      </c>
      <c r="D380" t="s">
        <v>1054</v>
      </c>
      <c r="E380" s="166" t="str">
        <f t="shared" si="5"/>
        <v>03</v>
      </c>
    </row>
    <row r="381" spans="1:5" ht="12.75">
      <c r="A381" s="166">
        <v>20102881690</v>
      </c>
      <c r="B381" s="166" t="s">
        <v>1044</v>
      </c>
      <c r="C381" s="166">
        <v>5718</v>
      </c>
      <c r="D381" t="s">
        <v>1054</v>
      </c>
      <c r="E381" s="166" t="str">
        <f t="shared" si="5"/>
        <v>03</v>
      </c>
    </row>
    <row r="382" spans="1:5" ht="12.75">
      <c r="A382" s="166">
        <v>20101330410</v>
      </c>
      <c r="B382" s="166" t="s">
        <v>1044</v>
      </c>
      <c r="C382" s="166">
        <v>5718</v>
      </c>
      <c r="D382" t="s">
        <v>1054</v>
      </c>
      <c r="E382" s="166" t="str">
        <f t="shared" si="5"/>
        <v>03</v>
      </c>
    </row>
    <row r="383" spans="1:5" ht="12.75">
      <c r="A383" s="166">
        <v>20132690414</v>
      </c>
      <c r="B383" s="166" t="s">
        <v>1044</v>
      </c>
      <c r="C383" s="166">
        <v>5718</v>
      </c>
      <c r="D383" t="s">
        <v>1054</v>
      </c>
      <c r="E383" s="166" t="str">
        <f t="shared" si="5"/>
        <v>03</v>
      </c>
    </row>
    <row r="384" spans="1:5" ht="12.75">
      <c r="A384" s="166">
        <v>20112043170</v>
      </c>
      <c r="B384" s="166" t="s">
        <v>1044</v>
      </c>
      <c r="C384" s="166">
        <v>5718</v>
      </c>
      <c r="D384" t="s">
        <v>1054</v>
      </c>
      <c r="E384" s="166" t="str">
        <f t="shared" si="5"/>
        <v>03</v>
      </c>
    </row>
    <row r="385" spans="1:5" ht="12.75">
      <c r="A385" s="166">
        <v>20101183441</v>
      </c>
      <c r="B385" s="166" t="s">
        <v>1044</v>
      </c>
      <c r="C385" s="166">
        <v>5718</v>
      </c>
      <c r="D385" t="s">
        <v>1054</v>
      </c>
      <c r="E385" s="166" t="str">
        <f t="shared" si="5"/>
        <v>03</v>
      </c>
    </row>
    <row r="386" spans="1:5" ht="12.75">
      <c r="A386" s="166">
        <v>20101053157</v>
      </c>
      <c r="B386" s="166" t="s">
        <v>1044</v>
      </c>
      <c r="C386" s="166">
        <v>5718</v>
      </c>
      <c r="D386" t="s">
        <v>1054</v>
      </c>
      <c r="E386" s="166" t="str">
        <f aca="true" t="shared" si="6" ref="E386:E449">IF(MID(D386,14,1)="@",MID(D386,12,2),"0"&amp;MID(D386,12,1))</f>
        <v>03</v>
      </c>
    </row>
    <row r="387" spans="1:5" ht="12.75">
      <c r="A387" s="166">
        <v>20110152711</v>
      </c>
      <c r="B387" s="166" t="s">
        <v>1044</v>
      </c>
      <c r="C387" s="166">
        <v>5718</v>
      </c>
      <c r="D387" t="s">
        <v>1054</v>
      </c>
      <c r="E387" s="166" t="str">
        <f t="shared" si="6"/>
        <v>03</v>
      </c>
    </row>
    <row r="388" spans="1:5" ht="12.75">
      <c r="A388" s="166">
        <v>20124148970</v>
      </c>
      <c r="B388" s="166" t="s">
        <v>1044</v>
      </c>
      <c r="C388" s="166">
        <v>5718</v>
      </c>
      <c r="D388" t="s">
        <v>1054</v>
      </c>
      <c r="E388" s="166" t="str">
        <f t="shared" si="6"/>
        <v>03</v>
      </c>
    </row>
    <row r="389" spans="1:5" ht="12.75">
      <c r="A389" s="166">
        <v>20123696973</v>
      </c>
      <c r="B389" s="166" t="s">
        <v>1044</v>
      </c>
      <c r="C389" s="166">
        <v>5718</v>
      </c>
      <c r="D389" t="s">
        <v>1054</v>
      </c>
      <c r="E389" s="166" t="str">
        <f t="shared" si="6"/>
        <v>03</v>
      </c>
    </row>
    <row r="390" spans="1:5" ht="12.75">
      <c r="A390" s="166">
        <v>20116544289</v>
      </c>
      <c r="B390" s="166" t="s">
        <v>1044</v>
      </c>
      <c r="C390" s="166">
        <v>5718</v>
      </c>
      <c r="D390" t="s">
        <v>1054</v>
      </c>
      <c r="E390" s="166" t="str">
        <f t="shared" si="6"/>
        <v>03</v>
      </c>
    </row>
    <row r="391" spans="1:5" ht="12.75">
      <c r="A391" s="166">
        <v>20100970377</v>
      </c>
      <c r="B391" s="166" t="s">
        <v>1044</v>
      </c>
      <c r="C391" s="166">
        <v>5718</v>
      </c>
      <c r="D391" t="s">
        <v>1054</v>
      </c>
      <c r="E391" s="166" t="str">
        <f t="shared" si="6"/>
        <v>03</v>
      </c>
    </row>
    <row r="392" spans="1:5" ht="12.75">
      <c r="A392" s="166">
        <v>20119407738</v>
      </c>
      <c r="B392" s="166" t="s">
        <v>1044</v>
      </c>
      <c r="C392" s="166">
        <v>5718</v>
      </c>
      <c r="D392" t="s">
        <v>1054</v>
      </c>
      <c r="E392" s="166" t="str">
        <f t="shared" si="6"/>
        <v>03</v>
      </c>
    </row>
    <row r="393" spans="1:5" ht="12.75">
      <c r="A393" s="166">
        <v>20118792174</v>
      </c>
      <c r="B393" s="166" t="s">
        <v>1044</v>
      </c>
      <c r="C393" s="166">
        <v>5718</v>
      </c>
      <c r="D393" t="s">
        <v>1054</v>
      </c>
      <c r="E393" s="166" t="str">
        <f t="shared" si="6"/>
        <v>03</v>
      </c>
    </row>
    <row r="394" spans="1:5" ht="12.75">
      <c r="A394" s="166">
        <v>20131835621</v>
      </c>
      <c r="B394" s="166" t="s">
        <v>1044</v>
      </c>
      <c r="C394" s="166">
        <v>5718</v>
      </c>
      <c r="D394" t="s">
        <v>1054</v>
      </c>
      <c r="E394" s="166" t="str">
        <f t="shared" si="6"/>
        <v>03</v>
      </c>
    </row>
    <row r="395" spans="1:5" ht="12.75">
      <c r="A395" s="166">
        <v>20103272964</v>
      </c>
      <c r="B395" s="166" t="s">
        <v>1044</v>
      </c>
      <c r="C395" s="166">
        <v>5718</v>
      </c>
      <c r="D395" t="s">
        <v>1054</v>
      </c>
      <c r="E395" s="166" t="str">
        <f t="shared" si="6"/>
        <v>03</v>
      </c>
    </row>
    <row r="396" spans="1:5" ht="12.75">
      <c r="A396" s="166">
        <v>20133419749</v>
      </c>
      <c r="B396" s="166" t="s">
        <v>1044</v>
      </c>
      <c r="C396" s="166">
        <v>5718</v>
      </c>
      <c r="D396" t="s">
        <v>1054</v>
      </c>
      <c r="E396" s="166" t="str">
        <f t="shared" si="6"/>
        <v>03</v>
      </c>
    </row>
    <row r="397" spans="1:5" ht="12.75">
      <c r="A397" s="166">
        <v>20132377783</v>
      </c>
      <c r="B397" s="166" t="s">
        <v>1044</v>
      </c>
      <c r="C397" s="166">
        <v>5718</v>
      </c>
      <c r="D397" t="s">
        <v>1054</v>
      </c>
      <c r="E397" s="166" t="str">
        <f t="shared" si="6"/>
        <v>03</v>
      </c>
    </row>
    <row r="398" spans="1:5" ht="12.75">
      <c r="A398" s="166">
        <v>20132023540</v>
      </c>
      <c r="B398" s="166" t="s">
        <v>1044</v>
      </c>
      <c r="C398" s="166">
        <v>5718</v>
      </c>
      <c r="D398" t="s">
        <v>1054</v>
      </c>
      <c r="E398" s="166" t="str">
        <f t="shared" si="6"/>
        <v>03</v>
      </c>
    </row>
    <row r="399" spans="1:5" ht="12.75">
      <c r="A399" s="166">
        <v>20109221601</v>
      </c>
      <c r="B399" s="166" t="s">
        <v>1044</v>
      </c>
      <c r="C399" s="166">
        <v>5718</v>
      </c>
      <c r="D399" t="s">
        <v>1054</v>
      </c>
      <c r="E399" s="166" t="str">
        <f t="shared" si="6"/>
        <v>03</v>
      </c>
    </row>
    <row r="400" spans="1:5" ht="12.75">
      <c r="A400" s="166">
        <v>20112332287</v>
      </c>
      <c r="B400" s="166" t="s">
        <v>1044</v>
      </c>
      <c r="C400" s="166">
        <v>5718</v>
      </c>
      <c r="D400" t="s">
        <v>1054</v>
      </c>
      <c r="E400" s="166" t="str">
        <f t="shared" si="6"/>
        <v>03</v>
      </c>
    </row>
    <row r="401" spans="1:5" ht="12.75">
      <c r="A401" s="166">
        <v>20108635895</v>
      </c>
      <c r="B401" s="166" t="s">
        <v>1044</v>
      </c>
      <c r="C401" s="166">
        <v>5718</v>
      </c>
      <c r="D401" t="s">
        <v>1054</v>
      </c>
      <c r="E401" s="166" t="str">
        <f t="shared" si="6"/>
        <v>03</v>
      </c>
    </row>
    <row r="402" spans="1:5" ht="12.75">
      <c r="A402" s="166">
        <v>20101520898</v>
      </c>
      <c r="B402" s="166" t="s">
        <v>1044</v>
      </c>
      <c r="C402" s="166">
        <v>5718</v>
      </c>
      <c r="D402" t="s">
        <v>1054</v>
      </c>
      <c r="E402" s="166" t="str">
        <f t="shared" si="6"/>
        <v>03</v>
      </c>
    </row>
    <row r="403" spans="1:5" ht="12.75">
      <c r="A403" s="166">
        <v>20112949101</v>
      </c>
      <c r="B403" s="166" t="s">
        <v>1044</v>
      </c>
      <c r="C403" s="166">
        <v>5718</v>
      </c>
      <c r="D403" t="s">
        <v>1054</v>
      </c>
      <c r="E403" s="166" t="str">
        <f t="shared" si="6"/>
        <v>03</v>
      </c>
    </row>
    <row r="404" spans="1:5" ht="12.75">
      <c r="A404" s="166">
        <v>20123444656</v>
      </c>
      <c r="B404" s="166" t="s">
        <v>1044</v>
      </c>
      <c r="C404" s="166">
        <v>5718</v>
      </c>
      <c r="D404" t="s">
        <v>1054</v>
      </c>
      <c r="E404" s="166" t="str">
        <f t="shared" si="6"/>
        <v>03</v>
      </c>
    </row>
    <row r="405" spans="1:5" ht="12.75">
      <c r="A405" s="166">
        <v>20101313833</v>
      </c>
      <c r="B405" s="166" t="s">
        <v>1044</v>
      </c>
      <c r="C405" s="166">
        <v>5718</v>
      </c>
      <c r="D405" t="s">
        <v>1054</v>
      </c>
      <c r="E405" s="166" t="str">
        <f t="shared" si="6"/>
        <v>03</v>
      </c>
    </row>
    <row r="406" spans="1:5" ht="12.75">
      <c r="A406" s="166">
        <v>20101469841</v>
      </c>
      <c r="B406" s="166" t="s">
        <v>1044</v>
      </c>
      <c r="C406" s="166">
        <v>5718</v>
      </c>
      <c r="D406" t="s">
        <v>1054</v>
      </c>
      <c r="E406" s="166" t="str">
        <f t="shared" si="6"/>
        <v>03</v>
      </c>
    </row>
    <row r="407" spans="1:5" ht="12.75">
      <c r="A407" s="166">
        <v>20106793621</v>
      </c>
      <c r="B407" s="166" t="s">
        <v>1044</v>
      </c>
      <c r="C407" s="166">
        <v>5718</v>
      </c>
      <c r="D407" t="s">
        <v>1054</v>
      </c>
      <c r="E407" s="166" t="str">
        <f t="shared" si="6"/>
        <v>03</v>
      </c>
    </row>
    <row r="408" spans="1:5" ht="12.75">
      <c r="A408" s="166">
        <v>20109888291</v>
      </c>
      <c r="B408" s="166" t="s">
        <v>1044</v>
      </c>
      <c r="C408" s="166">
        <v>5718</v>
      </c>
      <c r="D408" t="s">
        <v>1054</v>
      </c>
      <c r="E408" s="166" t="str">
        <f t="shared" si="6"/>
        <v>03</v>
      </c>
    </row>
    <row r="409" spans="1:5" ht="12.75">
      <c r="A409" s="166">
        <v>20109730743</v>
      </c>
      <c r="B409" s="166" t="s">
        <v>1044</v>
      </c>
      <c r="C409" s="166">
        <v>5718</v>
      </c>
      <c r="D409" t="s">
        <v>1054</v>
      </c>
      <c r="E409" s="166" t="str">
        <f t="shared" si="6"/>
        <v>03</v>
      </c>
    </row>
    <row r="410" spans="1:5" ht="12.75">
      <c r="A410" s="166">
        <v>20123316658</v>
      </c>
      <c r="B410" s="166" t="s">
        <v>1044</v>
      </c>
      <c r="C410" s="166">
        <v>5718</v>
      </c>
      <c r="D410" t="s">
        <v>1054</v>
      </c>
      <c r="E410" s="166" t="str">
        <f t="shared" si="6"/>
        <v>03</v>
      </c>
    </row>
    <row r="411" spans="1:5" ht="12.75">
      <c r="A411" s="166">
        <v>20101637221</v>
      </c>
      <c r="B411" s="166" t="s">
        <v>1044</v>
      </c>
      <c r="C411" s="166">
        <v>5718</v>
      </c>
      <c r="D411" t="s">
        <v>1054</v>
      </c>
      <c r="E411" s="166" t="str">
        <f t="shared" si="6"/>
        <v>03</v>
      </c>
    </row>
    <row r="412" spans="1:5" ht="12.75">
      <c r="A412" s="166">
        <v>20126539721</v>
      </c>
      <c r="B412" s="166" t="s">
        <v>1044</v>
      </c>
      <c r="C412" s="166">
        <v>5718</v>
      </c>
      <c r="D412" t="s">
        <v>1054</v>
      </c>
      <c r="E412" s="166" t="str">
        <f t="shared" si="6"/>
        <v>03</v>
      </c>
    </row>
    <row r="413" spans="1:5" ht="12.75">
      <c r="A413" s="166">
        <v>20102193025</v>
      </c>
      <c r="B413" s="166" t="s">
        <v>1044</v>
      </c>
      <c r="C413" s="166">
        <v>5718</v>
      </c>
      <c r="D413" t="s">
        <v>1054</v>
      </c>
      <c r="E413" s="166" t="str">
        <f t="shared" si="6"/>
        <v>03</v>
      </c>
    </row>
    <row r="414" spans="1:5" ht="12.75">
      <c r="A414" s="166">
        <v>20101715044</v>
      </c>
      <c r="B414" s="166" t="s">
        <v>1044</v>
      </c>
      <c r="C414" s="166">
        <v>5718</v>
      </c>
      <c r="D414" t="s">
        <v>1054</v>
      </c>
      <c r="E414" s="166" t="str">
        <f t="shared" si="6"/>
        <v>03</v>
      </c>
    </row>
    <row r="415" spans="1:5" ht="12.75">
      <c r="A415" s="166">
        <v>20117516793</v>
      </c>
      <c r="B415" s="166" t="s">
        <v>1044</v>
      </c>
      <c r="C415" s="166">
        <v>5718</v>
      </c>
      <c r="D415" t="s">
        <v>1054</v>
      </c>
      <c r="E415" s="166" t="str">
        <f t="shared" si="6"/>
        <v>03</v>
      </c>
    </row>
    <row r="416" spans="1:5" ht="12.75">
      <c r="A416" s="166">
        <v>20102048106</v>
      </c>
      <c r="B416" s="166" t="s">
        <v>1044</v>
      </c>
      <c r="C416" s="166">
        <v>5718</v>
      </c>
      <c r="D416" t="s">
        <v>1054</v>
      </c>
      <c r="E416" s="166" t="str">
        <f t="shared" si="6"/>
        <v>03</v>
      </c>
    </row>
    <row r="417" spans="1:5" ht="12.75">
      <c r="A417" s="166">
        <v>20107498088</v>
      </c>
      <c r="B417" s="166" t="s">
        <v>1044</v>
      </c>
      <c r="C417" s="166">
        <v>5718</v>
      </c>
      <c r="D417" t="s">
        <v>1054</v>
      </c>
      <c r="E417" s="166" t="str">
        <f t="shared" si="6"/>
        <v>03</v>
      </c>
    </row>
    <row r="418" spans="1:5" ht="12.75">
      <c r="A418" s="166">
        <v>20102728743</v>
      </c>
      <c r="B418" s="166" t="s">
        <v>1044</v>
      </c>
      <c r="C418" s="166">
        <v>5718</v>
      </c>
      <c r="D418" t="s">
        <v>1054</v>
      </c>
      <c r="E418" s="166" t="str">
        <f t="shared" si="6"/>
        <v>03</v>
      </c>
    </row>
    <row r="419" spans="1:5" ht="12.75">
      <c r="A419" s="166">
        <v>20102310781</v>
      </c>
      <c r="B419" s="166" t="s">
        <v>1044</v>
      </c>
      <c r="C419" s="166">
        <v>5718</v>
      </c>
      <c r="D419" t="s">
        <v>1054</v>
      </c>
      <c r="E419" s="166" t="str">
        <f t="shared" si="6"/>
        <v>03</v>
      </c>
    </row>
    <row r="420" spans="1:5" ht="12.75">
      <c r="A420" s="166">
        <v>20108028492</v>
      </c>
      <c r="B420" s="166" t="s">
        <v>1044</v>
      </c>
      <c r="C420" s="166">
        <v>5718</v>
      </c>
      <c r="D420" t="s">
        <v>1054</v>
      </c>
      <c r="E420" s="166" t="str">
        <f t="shared" si="6"/>
        <v>03</v>
      </c>
    </row>
    <row r="421" spans="1:5" ht="12.75">
      <c r="A421" s="166">
        <v>20101049711</v>
      </c>
      <c r="B421" s="166" t="s">
        <v>1044</v>
      </c>
      <c r="C421" s="166">
        <v>5718</v>
      </c>
      <c r="D421" t="s">
        <v>1054</v>
      </c>
      <c r="E421" s="166" t="str">
        <f t="shared" si="6"/>
        <v>03</v>
      </c>
    </row>
    <row r="422" spans="1:5" ht="12.75">
      <c r="A422" s="166">
        <v>20122895883</v>
      </c>
      <c r="B422" s="166" t="s">
        <v>1044</v>
      </c>
      <c r="C422" s="166">
        <v>5718</v>
      </c>
      <c r="D422" t="s">
        <v>1054</v>
      </c>
      <c r="E422" s="166" t="str">
        <f t="shared" si="6"/>
        <v>03</v>
      </c>
    </row>
    <row r="423" spans="1:5" ht="12.75">
      <c r="A423" s="166">
        <v>20131367342</v>
      </c>
      <c r="B423" s="166" t="s">
        <v>1044</v>
      </c>
      <c r="C423" s="166">
        <v>5718</v>
      </c>
      <c r="D423" t="s">
        <v>1054</v>
      </c>
      <c r="E423" s="166" t="str">
        <f t="shared" si="6"/>
        <v>03</v>
      </c>
    </row>
    <row r="424" spans="1:5" ht="12.75">
      <c r="A424" s="166">
        <v>20102301286</v>
      </c>
      <c r="B424" s="166" t="s">
        <v>1044</v>
      </c>
      <c r="C424" s="166">
        <v>5718</v>
      </c>
      <c r="D424" t="s">
        <v>1054</v>
      </c>
      <c r="E424" s="166" t="str">
        <f t="shared" si="6"/>
        <v>03</v>
      </c>
    </row>
    <row r="425" spans="1:5" ht="12.75">
      <c r="A425" s="166">
        <v>20102643161</v>
      </c>
      <c r="B425" s="166" t="s">
        <v>1044</v>
      </c>
      <c r="C425" s="166">
        <v>5718</v>
      </c>
      <c r="D425" t="s">
        <v>1054</v>
      </c>
      <c r="E425" s="166" t="str">
        <f t="shared" si="6"/>
        <v>03</v>
      </c>
    </row>
    <row r="426" spans="1:5" ht="12.75">
      <c r="A426" s="166">
        <v>20107758845</v>
      </c>
      <c r="B426" s="166" t="s">
        <v>1044</v>
      </c>
      <c r="C426" s="166">
        <v>5718</v>
      </c>
      <c r="D426" t="s">
        <v>1054</v>
      </c>
      <c r="E426" s="166" t="str">
        <f t="shared" si="6"/>
        <v>03</v>
      </c>
    </row>
    <row r="427" spans="1:5" ht="12.75">
      <c r="A427" s="166">
        <v>20109714039</v>
      </c>
      <c r="B427" s="166" t="s">
        <v>1044</v>
      </c>
      <c r="C427" s="166">
        <v>5718</v>
      </c>
      <c r="D427" t="s">
        <v>1054</v>
      </c>
      <c r="E427" s="166" t="str">
        <f t="shared" si="6"/>
        <v>03</v>
      </c>
    </row>
    <row r="428" spans="1:5" ht="12.75">
      <c r="A428" s="166">
        <v>20113617498</v>
      </c>
      <c r="B428" s="166" t="s">
        <v>1044</v>
      </c>
      <c r="C428" s="166">
        <v>5718</v>
      </c>
      <c r="D428" t="s">
        <v>1054</v>
      </c>
      <c r="E428" s="166" t="str">
        <f t="shared" si="6"/>
        <v>03</v>
      </c>
    </row>
    <row r="429" spans="1:5" ht="12.75">
      <c r="A429" s="166">
        <v>20101701175</v>
      </c>
      <c r="B429" s="166" t="s">
        <v>1044</v>
      </c>
      <c r="C429" s="166">
        <v>5718</v>
      </c>
      <c r="D429" t="s">
        <v>1054</v>
      </c>
      <c r="E429" s="166" t="str">
        <f t="shared" si="6"/>
        <v>03</v>
      </c>
    </row>
    <row r="430" spans="1:5" ht="12.75">
      <c r="A430" s="166">
        <v>20135355667</v>
      </c>
      <c r="B430" s="166" t="s">
        <v>1044</v>
      </c>
      <c r="C430" s="166">
        <v>5718</v>
      </c>
      <c r="D430" t="s">
        <v>1054</v>
      </c>
      <c r="E430" s="166" t="str">
        <f t="shared" si="6"/>
        <v>03</v>
      </c>
    </row>
    <row r="431" spans="1:5" ht="12.75">
      <c r="A431" s="166">
        <v>20106522783</v>
      </c>
      <c r="B431" s="166" t="s">
        <v>1044</v>
      </c>
      <c r="C431" s="166">
        <v>5718</v>
      </c>
      <c r="D431" t="s">
        <v>1054</v>
      </c>
      <c r="E431" s="166" t="str">
        <f t="shared" si="6"/>
        <v>03</v>
      </c>
    </row>
    <row r="432" spans="1:5" ht="12.75">
      <c r="A432" s="166">
        <v>20101097952</v>
      </c>
      <c r="B432" s="166" t="s">
        <v>1044</v>
      </c>
      <c r="C432" s="166">
        <v>5718</v>
      </c>
      <c r="D432" t="s">
        <v>1054</v>
      </c>
      <c r="E432" s="166" t="str">
        <f t="shared" si="6"/>
        <v>03</v>
      </c>
    </row>
    <row r="433" spans="1:5" ht="12.75">
      <c r="A433" s="166">
        <v>20131551437</v>
      </c>
      <c r="B433" s="166" t="s">
        <v>1044</v>
      </c>
      <c r="C433" s="166">
        <v>5718</v>
      </c>
      <c r="D433" t="s">
        <v>1054</v>
      </c>
      <c r="E433" s="166" t="str">
        <f t="shared" si="6"/>
        <v>03</v>
      </c>
    </row>
    <row r="434" spans="1:5" ht="12.75">
      <c r="A434" s="166">
        <v>20108736659</v>
      </c>
      <c r="B434" s="166" t="s">
        <v>1044</v>
      </c>
      <c r="C434" s="166">
        <v>5718</v>
      </c>
      <c r="D434" t="s">
        <v>1054</v>
      </c>
      <c r="E434" s="166" t="str">
        <f t="shared" si="6"/>
        <v>03</v>
      </c>
    </row>
    <row r="435" spans="1:5" ht="12.75">
      <c r="A435" s="166">
        <v>20101392369</v>
      </c>
      <c r="B435" s="166" t="s">
        <v>1044</v>
      </c>
      <c r="C435" s="166">
        <v>5718</v>
      </c>
      <c r="D435" t="s">
        <v>1054</v>
      </c>
      <c r="E435" s="166" t="str">
        <f t="shared" si="6"/>
        <v>03</v>
      </c>
    </row>
    <row r="436" spans="1:5" ht="12.75">
      <c r="A436" s="166">
        <v>20101849679</v>
      </c>
      <c r="B436" s="166" t="s">
        <v>1044</v>
      </c>
      <c r="C436" s="166">
        <v>5718</v>
      </c>
      <c r="D436" t="s">
        <v>1054</v>
      </c>
      <c r="E436" s="166" t="str">
        <f t="shared" si="6"/>
        <v>03</v>
      </c>
    </row>
    <row r="437" spans="1:5" ht="12.75">
      <c r="A437" s="166">
        <v>20110227745</v>
      </c>
      <c r="B437" s="166" t="s">
        <v>1044</v>
      </c>
      <c r="C437" s="166">
        <v>5718</v>
      </c>
      <c r="D437" t="s">
        <v>1054</v>
      </c>
      <c r="E437" s="166" t="str">
        <f t="shared" si="6"/>
        <v>03</v>
      </c>
    </row>
    <row r="438" spans="1:5" ht="12.75">
      <c r="A438" s="166">
        <v>20131300353</v>
      </c>
      <c r="B438" s="166" t="s">
        <v>1044</v>
      </c>
      <c r="C438" s="166">
        <v>5718</v>
      </c>
      <c r="D438" t="s">
        <v>1054</v>
      </c>
      <c r="E438" s="166" t="str">
        <f t="shared" si="6"/>
        <v>03</v>
      </c>
    </row>
    <row r="439" spans="1:5" ht="12.75">
      <c r="A439" s="166">
        <v>20101095071</v>
      </c>
      <c r="B439" s="166" t="s">
        <v>1044</v>
      </c>
      <c r="C439" s="358">
        <v>5718</v>
      </c>
      <c r="D439" t="s">
        <v>1054</v>
      </c>
      <c r="E439" s="166" t="str">
        <f t="shared" si="6"/>
        <v>03</v>
      </c>
    </row>
    <row r="440" spans="1:5" ht="12.75">
      <c r="A440" s="166">
        <v>20125860193</v>
      </c>
      <c r="B440" s="166" t="s">
        <v>1044</v>
      </c>
      <c r="C440" s="166">
        <v>5718</v>
      </c>
      <c r="D440" t="s">
        <v>1054</v>
      </c>
      <c r="E440" s="166" t="str">
        <f t="shared" si="6"/>
        <v>03</v>
      </c>
    </row>
    <row r="441" spans="1:5" ht="12.75">
      <c r="A441" s="166">
        <v>20101759688</v>
      </c>
      <c r="B441" s="166" t="s">
        <v>1044</v>
      </c>
      <c r="C441" s="166">
        <v>5718</v>
      </c>
      <c r="D441" t="s">
        <v>1054</v>
      </c>
      <c r="E441" s="166" t="str">
        <f t="shared" si="6"/>
        <v>03</v>
      </c>
    </row>
    <row r="442" spans="1:5" ht="12.75">
      <c r="A442" s="166">
        <v>20128808711</v>
      </c>
      <c r="B442" s="166" t="s">
        <v>1044</v>
      </c>
      <c r="C442" s="166">
        <v>5718</v>
      </c>
      <c r="D442" t="s">
        <v>1054</v>
      </c>
      <c r="E442" s="166" t="str">
        <f t="shared" si="6"/>
        <v>03</v>
      </c>
    </row>
    <row r="443" spans="1:5" ht="12.75">
      <c r="A443" s="166">
        <v>20101613390</v>
      </c>
      <c r="B443" s="166" t="s">
        <v>1044</v>
      </c>
      <c r="C443" s="166">
        <v>5718</v>
      </c>
      <c r="D443" t="s">
        <v>1054</v>
      </c>
      <c r="E443" s="166" t="str">
        <f t="shared" si="6"/>
        <v>03</v>
      </c>
    </row>
    <row r="444" spans="1:5" ht="12.75">
      <c r="A444" s="166">
        <v>20101632696</v>
      </c>
      <c r="B444" s="166" t="s">
        <v>1044</v>
      </c>
      <c r="C444" s="166">
        <v>5718</v>
      </c>
      <c r="D444" t="s">
        <v>1054</v>
      </c>
      <c r="E444" s="166" t="str">
        <f t="shared" si="6"/>
        <v>03</v>
      </c>
    </row>
    <row r="445" spans="1:5" ht="12.75">
      <c r="A445" s="166">
        <v>20102127073</v>
      </c>
      <c r="B445" s="166" t="s">
        <v>1044</v>
      </c>
      <c r="C445" s="166">
        <v>5718</v>
      </c>
      <c r="D445" t="s">
        <v>1054</v>
      </c>
      <c r="E445" s="166" t="str">
        <f t="shared" si="6"/>
        <v>03</v>
      </c>
    </row>
    <row r="446" spans="1:5" ht="12.75">
      <c r="A446" s="166">
        <v>20107894609</v>
      </c>
      <c r="B446" s="166" t="s">
        <v>1044</v>
      </c>
      <c r="C446" s="166">
        <v>5718</v>
      </c>
      <c r="D446" t="s">
        <v>1054</v>
      </c>
      <c r="E446" s="166" t="str">
        <f t="shared" si="6"/>
        <v>03</v>
      </c>
    </row>
    <row r="447" spans="1:5" ht="12.75">
      <c r="A447" s="166">
        <v>20101320023</v>
      </c>
      <c r="B447" s="166" t="s">
        <v>1044</v>
      </c>
      <c r="C447" s="166">
        <v>5718</v>
      </c>
      <c r="D447" t="s">
        <v>1054</v>
      </c>
      <c r="E447" s="166" t="str">
        <f t="shared" si="6"/>
        <v>03</v>
      </c>
    </row>
    <row r="448" spans="1:5" ht="12.75">
      <c r="A448" s="166">
        <v>20127804860</v>
      </c>
      <c r="B448" s="166" t="s">
        <v>1044</v>
      </c>
      <c r="C448" s="166">
        <v>5718</v>
      </c>
      <c r="D448" t="s">
        <v>1054</v>
      </c>
      <c r="E448" s="166" t="str">
        <f t="shared" si="6"/>
        <v>03</v>
      </c>
    </row>
    <row r="449" spans="1:5" ht="12.75">
      <c r="A449" s="166">
        <v>20108730294</v>
      </c>
      <c r="B449" s="166" t="s">
        <v>1044</v>
      </c>
      <c r="C449" s="166">
        <v>5718</v>
      </c>
      <c r="D449" t="s">
        <v>1054</v>
      </c>
      <c r="E449" s="166" t="str">
        <f t="shared" si="6"/>
        <v>03</v>
      </c>
    </row>
    <row r="450" spans="1:5" ht="12.75">
      <c r="A450" s="166">
        <v>20122263062</v>
      </c>
      <c r="B450" s="166" t="s">
        <v>1044</v>
      </c>
      <c r="C450" s="166">
        <v>5718</v>
      </c>
      <c r="D450" t="s">
        <v>1054</v>
      </c>
      <c r="E450" s="166" t="str">
        <f aca="true" t="shared" si="7" ref="E450:E513">IF(MID(D450,14,1)="@",MID(D450,12,2),"0"&amp;MID(D450,12,1))</f>
        <v>03</v>
      </c>
    </row>
    <row r="451" spans="1:5" ht="12.75">
      <c r="A451" s="166">
        <v>20125959483</v>
      </c>
      <c r="B451" s="166" t="s">
        <v>1044</v>
      </c>
      <c r="C451" s="166">
        <v>5718</v>
      </c>
      <c r="D451" t="s">
        <v>1054</v>
      </c>
      <c r="E451" s="166" t="str">
        <f t="shared" si="7"/>
        <v>03</v>
      </c>
    </row>
    <row r="452" spans="1:5" ht="12.75">
      <c r="A452" s="166">
        <v>20115122241</v>
      </c>
      <c r="B452" s="166" t="s">
        <v>1044</v>
      </c>
      <c r="C452" s="166">
        <v>5718</v>
      </c>
      <c r="D452" t="s">
        <v>1054</v>
      </c>
      <c r="E452" s="166" t="str">
        <f t="shared" si="7"/>
        <v>03</v>
      </c>
    </row>
    <row r="453" spans="1:5" ht="12.75">
      <c r="A453" s="166">
        <v>20131895365</v>
      </c>
      <c r="B453" s="166" t="s">
        <v>1044</v>
      </c>
      <c r="C453" s="166">
        <v>5718</v>
      </c>
      <c r="D453" t="s">
        <v>1054</v>
      </c>
      <c r="E453" s="166" t="str">
        <f t="shared" si="7"/>
        <v>03</v>
      </c>
    </row>
    <row r="454" spans="1:5" ht="12.75">
      <c r="A454" s="166">
        <v>20101839444</v>
      </c>
      <c r="B454" s="166" t="s">
        <v>1044</v>
      </c>
      <c r="C454" s="166">
        <v>5718</v>
      </c>
      <c r="D454" t="s">
        <v>1054</v>
      </c>
      <c r="E454" s="166" t="str">
        <f t="shared" si="7"/>
        <v>03</v>
      </c>
    </row>
    <row r="455" spans="1:5" ht="12.75">
      <c r="A455" s="166">
        <v>20107745948</v>
      </c>
      <c r="B455" s="166" t="s">
        <v>1044</v>
      </c>
      <c r="C455" s="166">
        <v>5718</v>
      </c>
      <c r="D455" t="s">
        <v>1054</v>
      </c>
      <c r="E455" s="166" t="str">
        <f t="shared" si="7"/>
        <v>03</v>
      </c>
    </row>
    <row r="456" spans="1:5" ht="12.75">
      <c r="A456" s="166">
        <v>20101796532</v>
      </c>
      <c r="B456" s="166" t="s">
        <v>1044</v>
      </c>
      <c r="C456" s="166">
        <v>5718</v>
      </c>
      <c r="D456" t="s">
        <v>1054</v>
      </c>
      <c r="E456" s="166" t="str">
        <f t="shared" si="7"/>
        <v>03</v>
      </c>
    </row>
    <row r="457" spans="1:5" ht="12.75">
      <c r="A457" s="166">
        <v>20135674410</v>
      </c>
      <c r="B457" s="166" t="s">
        <v>1044</v>
      </c>
      <c r="C457" s="166">
        <v>5718</v>
      </c>
      <c r="D457" t="s">
        <v>1054</v>
      </c>
      <c r="E457" s="166" t="str">
        <f t="shared" si="7"/>
        <v>03</v>
      </c>
    </row>
    <row r="458" spans="1:5" ht="12.75">
      <c r="A458" s="166">
        <v>20128847881</v>
      </c>
      <c r="B458" s="166" t="s">
        <v>1044</v>
      </c>
      <c r="C458" s="166">
        <v>5718</v>
      </c>
      <c r="D458" t="s">
        <v>1054</v>
      </c>
      <c r="E458" s="166" t="str">
        <f t="shared" si="7"/>
        <v>03</v>
      </c>
    </row>
    <row r="459" spans="1:5" ht="12.75">
      <c r="A459" s="166">
        <v>20102519150</v>
      </c>
      <c r="B459" s="166" t="s">
        <v>1044</v>
      </c>
      <c r="C459" s="166">
        <v>5718</v>
      </c>
      <c r="D459" t="s">
        <v>1054</v>
      </c>
      <c r="E459" s="166" t="str">
        <f t="shared" si="7"/>
        <v>03</v>
      </c>
    </row>
    <row r="460" spans="1:5" ht="12.75">
      <c r="A460" s="166">
        <v>20102210728</v>
      </c>
      <c r="B460" s="166" t="s">
        <v>1044</v>
      </c>
      <c r="C460" s="166">
        <v>5718</v>
      </c>
      <c r="D460" t="s">
        <v>1054</v>
      </c>
      <c r="E460" s="166" t="str">
        <f t="shared" si="7"/>
        <v>03</v>
      </c>
    </row>
    <row r="461" spans="1:5" ht="12.75">
      <c r="A461" s="166">
        <v>20104536311</v>
      </c>
      <c r="B461" s="166" t="s">
        <v>1044</v>
      </c>
      <c r="C461" s="166">
        <v>5718</v>
      </c>
      <c r="D461" t="s">
        <v>1054</v>
      </c>
      <c r="E461" s="166" t="str">
        <f t="shared" si="7"/>
        <v>03</v>
      </c>
    </row>
    <row r="462" spans="1:5" ht="12.75">
      <c r="A462" s="166">
        <v>20108759519</v>
      </c>
      <c r="B462" s="166" t="s">
        <v>1044</v>
      </c>
      <c r="C462" s="166">
        <v>5718</v>
      </c>
      <c r="D462" t="s">
        <v>1054</v>
      </c>
      <c r="E462" s="166" t="str">
        <f t="shared" si="7"/>
        <v>03</v>
      </c>
    </row>
    <row r="463" spans="1:5" ht="12.75">
      <c r="A463" s="166">
        <v>20112291238</v>
      </c>
      <c r="B463" s="166" t="s">
        <v>1044</v>
      </c>
      <c r="C463" s="166">
        <v>5718</v>
      </c>
      <c r="D463" t="s">
        <v>1054</v>
      </c>
      <c r="E463" s="166" t="str">
        <f t="shared" si="7"/>
        <v>03</v>
      </c>
    </row>
    <row r="464" spans="1:5" ht="12.75">
      <c r="A464" s="166">
        <v>20117248179</v>
      </c>
      <c r="B464" s="166" t="s">
        <v>1044</v>
      </c>
      <c r="C464" s="166">
        <v>5718</v>
      </c>
      <c r="D464" t="s">
        <v>1054</v>
      </c>
      <c r="E464" s="166" t="str">
        <f t="shared" si="7"/>
        <v>03</v>
      </c>
    </row>
    <row r="465" spans="1:5" ht="12.75">
      <c r="A465" s="166">
        <v>20125376038</v>
      </c>
      <c r="B465" s="166" t="s">
        <v>1044</v>
      </c>
      <c r="C465" s="166">
        <v>5718</v>
      </c>
      <c r="D465" t="s">
        <v>1054</v>
      </c>
      <c r="E465" s="166" t="str">
        <f t="shared" si="7"/>
        <v>03</v>
      </c>
    </row>
    <row r="466" spans="1:5" ht="12.75">
      <c r="A466" s="166">
        <v>20103913340</v>
      </c>
      <c r="B466" s="166" t="s">
        <v>1044</v>
      </c>
      <c r="C466" s="166">
        <v>5718</v>
      </c>
      <c r="D466" t="s">
        <v>1054</v>
      </c>
      <c r="E466" s="166" t="str">
        <f t="shared" si="7"/>
        <v>03</v>
      </c>
    </row>
    <row r="467" spans="1:5" ht="12.75">
      <c r="A467" s="166">
        <v>20109444228</v>
      </c>
      <c r="B467" s="166" t="s">
        <v>1044</v>
      </c>
      <c r="C467" s="166">
        <v>5718</v>
      </c>
      <c r="D467" t="s">
        <v>1054</v>
      </c>
      <c r="E467" s="166" t="str">
        <f t="shared" si="7"/>
        <v>03</v>
      </c>
    </row>
    <row r="468" spans="1:5" ht="12.75">
      <c r="A468" s="166">
        <v>20110620676</v>
      </c>
      <c r="B468" s="166" t="s">
        <v>1044</v>
      </c>
      <c r="C468" s="166">
        <v>5718</v>
      </c>
      <c r="D468" t="s">
        <v>1054</v>
      </c>
      <c r="E468" s="166" t="str">
        <f t="shared" si="7"/>
        <v>03</v>
      </c>
    </row>
    <row r="469" spans="1:5" ht="12.75">
      <c r="A469" s="166">
        <v>20104121374</v>
      </c>
      <c r="B469" s="166" t="s">
        <v>1044</v>
      </c>
      <c r="C469" s="166">
        <v>5718</v>
      </c>
      <c r="D469" t="s">
        <v>1054</v>
      </c>
      <c r="E469" s="166" t="str">
        <f t="shared" si="7"/>
        <v>03</v>
      </c>
    </row>
    <row r="470" spans="1:5" ht="12.75">
      <c r="A470" s="166">
        <v>20104582428</v>
      </c>
      <c r="B470" s="166" t="s">
        <v>1044</v>
      </c>
      <c r="C470" s="166">
        <v>5718</v>
      </c>
      <c r="D470" t="s">
        <v>1054</v>
      </c>
      <c r="E470" s="166" t="str">
        <f t="shared" si="7"/>
        <v>03</v>
      </c>
    </row>
    <row r="471" spans="1:5" ht="12.75">
      <c r="A471" s="166">
        <v>20134522616</v>
      </c>
      <c r="B471" s="166" t="s">
        <v>1044</v>
      </c>
      <c r="C471" s="166">
        <v>5718</v>
      </c>
      <c r="D471" t="s">
        <v>1054</v>
      </c>
      <c r="E471" s="166" t="str">
        <f t="shared" si="7"/>
        <v>03</v>
      </c>
    </row>
    <row r="472" spans="1:5" ht="12.75">
      <c r="A472" s="166">
        <v>20107269054</v>
      </c>
      <c r="B472" s="166" t="s">
        <v>1044</v>
      </c>
      <c r="C472" s="166">
        <v>5718</v>
      </c>
      <c r="D472" t="s">
        <v>1054</v>
      </c>
      <c r="E472" s="166" t="str">
        <f t="shared" si="7"/>
        <v>03</v>
      </c>
    </row>
    <row r="473" spans="1:5" ht="12.75">
      <c r="A473" s="166">
        <v>20108663082</v>
      </c>
      <c r="B473" s="166" t="s">
        <v>1044</v>
      </c>
      <c r="C473" s="166">
        <v>5718</v>
      </c>
      <c r="D473" t="s">
        <v>1054</v>
      </c>
      <c r="E473" s="166" t="str">
        <f t="shared" si="7"/>
        <v>03</v>
      </c>
    </row>
    <row r="474" spans="1:5" ht="12.75">
      <c r="A474" s="166">
        <v>20112328174</v>
      </c>
      <c r="B474" s="166" t="s">
        <v>1044</v>
      </c>
      <c r="C474" s="166">
        <v>5718</v>
      </c>
      <c r="D474" t="s">
        <v>1054</v>
      </c>
      <c r="E474" s="166" t="str">
        <f t="shared" si="7"/>
        <v>03</v>
      </c>
    </row>
    <row r="475" spans="1:5" ht="12.75">
      <c r="A475" s="166">
        <v>20129561263</v>
      </c>
      <c r="B475" s="166" t="s">
        <v>1044</v>
      </c>
      <c r="C475" s="166">
        <v>5718</v>
      </c>
      <c r="D475" t="s">
        <v>1054</v>
      </c>
      <c r="E475" s="166" t="str">
        <f t="shared" si="7"/>
        <v>03</v>
      </c>
    </row>
    <row r="476" spans="1:5" ht="12.75">
      <c r="A476" s="166">
        <v>20102302177</v>
      </c>
      <c r="B476" s="166" t="s">
        <v>1044</v>
      </c>
      <c r="C476" s="166">
        <v>5718</v>
      </c>
      <c r="D476" t="s">
        <v>1054</v>
      </c>
      <c r="E476" s="166" t="str">
        <f t="shared" si="7"/>
        <v>03</v>
      </c>
    </row>
    <row r="477" spans="1:5" ht="12.75">
      <c r="A477" s="166">
        <v>20117751954</v>
      </c>
      <c r="B477" s="166" t="s">
        <v>1044</v>
      </c>
      <c r="C477" s="166">
        <v>5718</v>
      </c>
      <c r="D477" t="s">
        <v>1054</v>
      </c>
      <c r="E477" s="166" t="str">
        <f t="shared" si="7"/>
        <v>03</v>
      </c>
    </row>
    <row r="478" spans="1:5" ht="12.75">
      <c r="A478" s="166">
        <v>20110778385</v>
      </c>
      <c r="B478" s="166" t="s">
        <v>1044</v>
      </c>
      <c r="C478" s="166">
        <v>5718</v>
      </c>
      <c r="D478" t="s">
        <v>1054</v>
      </c>
      <c r="E478" s="166" t="str">
        <f t="shared" si="7"/>
        <v>03</v>
      </c>
    </row>
    <row r="479" spans="1:5" ht="12.75">
      <c r="A479" s="166">
        <v>20106785288</v>
      </c>
      <c r="B479" s="166" t="s">
        <v>1044</v>
      </c>
      <c r="C479" s="166">
        <v>5718</v>
      </c>
      <c r="D479" t="s">
        <v>1054</v>
      </c>
      <c r="E479" s="166" t="str">
        <f t="shared" si="7"/>
        <v>03</v>
      </c>
    </row>
    <row r="480" spans="1:5" ht="12.75">
      <c r="A480" s="166">
        <v>20109225003</v>
      </c>
      <c r="B480" s="166" t="s">
        <v>1044</v>
      </c>
      <c r="C480" s="166">
        <v>5718</v>
      </c>
      <c r="D480" t="s">
        <v>1054</v>
      </c>
      <c r="E480" s="166" t="str">
        <f t="shared" si="7"/>
        <v>03</v>
      </c>
    </row>
    <row r="481" spans="1:5" ht="12.75">
      <c r="A481" s="166">
        <v>20109986462</v>
      </c>
      <c r="B481" s="166" t="s">
        <v>1044</v>
      </c>
      <c r="C481" s="166">
        <v>5718</v>
      </c>
      <c r="D481" t="s">
        <v>1054</v>
      </c>
      <c r="E481" s="166" t="str">
        <f t="shared" si="7"/>
        <v>03</v>
      </c>
    </row>
    <row r="482" spans="1:5" ht="12.75">
      <c r="A482" s="166">
        <v>20109939898</v>
      </c>
      <c r="B482" s="166" t="s">
        <v>1044</v>
      </c>
      <c r="C482" s="166">
        <v>5718</v>
      </c>
      <c r="D482" t="s">
        <v>1054</v>
      </c>
      <c r="E482" s="166" t="str">
        <f t="shared" si="7"/>
        <v>03</v>
      </c>
    </row>
    <row r="483" spans="1:5" ht="12.75">
      <c r="A483" s="166">
        <v>20111861227</v>
      </c>
      <c r="B483" s="166" t="s">
        <v>1044</v>
      </c>
      <c r="C483" s="166">
        <v>5718</v>
      </c>
      <c r="D483" t="s">
        <v>1054</v>
      </c>
      <c r="E483" s="166" t="str">
        <f t="shared" si="7"/>
        <v>03</v>
      </c>
    </row>
    <row r="484" spans="1:5" ht="12.75">
      <c r="A484" s="166">
        <v>20121685435</v>
      </c>
      <c r="B484" s="166" t="s">
        <v>1044</v>
      </c>
      <c r="C484" s="166">
        <v>5718</v>
      </c>
      <c r="D484" t="s">
        <v>1054</v>
      </c>
      <c r="E484" s="166" t="str">
        <f t="shared" si="7"/>
        <v>03</v>
      </c>
    </row>
    <row r="485" spans="1:5" ht="12.75">
      <c r="A485" s="166">
        <v>20117569561</v>
      </c>
      <c r="B485" s="166" t="s">
        <v>1044</v>
      </c>
      <c r="C485" s="166">
        <v>5718</v>
      </c>
      <c r="D485" t="s">
        <v>1054</v>
      </c>
      <c r="E485" s="166" t="str">
        <f t="shared" si="7"/>
        <v>03</v>
      </c>
    </row>
    <row r="486" spans="1:5" ht="12.75">
      <c r="A486" s="166">
        <v>20106831654</v>
      </c>
      <c r="B486" s="166" t="s">
        <v>1044</v>
      </c>
      <c r="C486" s="166">
        <v>5718</v>
      </c>
      <c r="D486" t="s">
        <v>1054</v>
      </c>
      <c r="E486" s="166" t="str">
        <f t="shared" si="7"/>
        <v>03</v>
      </c>
    </row>
    <row r="487" spans="1:5" ht="12.75">
      <c r="A487" s="166">
        <v>20111378909</v>
      </c>
      <c r="B487" s="166" t="s">
        <v>1044</v>
      </c>
      <c r="C487" s="166">
        <v>5718</v>
      </c>
      <c r="D487" t="s">
        <v>1054</v>
      </c>
      <c r="E487" s="166" t="str">
        <f t="shared" si="7"/>
        <v>03</v>
      </c>
    </row>
    <row r="488" spans="1:5" ht="12.75">
      <c r="A488" s="166">
        <v>20122667741</v>
      </c>
      <c r="B488" s="166" t="s">
        <v>1044</v>
      </c>
      <c r="C488" s="166">
        <v>5718</v>
      </c>
      <c r="D488" t="s">
        <v>1054</v>
      </c>
      <c r="E488" s="166" t="str">
        <f t="shared" si="7"/>
        <v>03</v>
      </c>
    </row>
    <row r="489" spans="1:5" ht="12.75">
      <c r="A489" s="166">
        <v>20123647336</v>
      </c>
      <c r="B489" s="166" t="s">
        <v>1044</v>
      </c>
      <c r="C489" s="166">
        <v>5718</v>
      </c>
      <c r="D489" t="s">
        <v>1054</v>
      </c>
      <c r="E489" s="166" t="str">
        <f t="shared" si="7"/>
        <v>03</v>
      </c>
    </row>
    <row r="490" spans="1:5" ht="12.75">
      <c r="A490" s="166">
        <v>20131529181</v>
      </c>
      <c r="B490" s="166" t="s">
        <v>1044</v>
      </c>
      <c r="C490" s="166">
        <v>5718</v>
      </c>
      <c r="D490" t="s">
        <v>1054</v>
      </c>
      <c r="E490" s="166" t="str">
        <f t="shared" si="7"/>
        <v>03</v>
      </c>
    </row>
    <row r="491" spans="1:5" ht="12.75">
      <c r="A491" s="166">
        <v>20131529008</v>
      </c>
      <c r="B491" s="166" t="s">
        <v>1044</v>
      </c>
      <c r="C491" s="166">
        <v>5718</v>
      </c>
      <c r="D491" t="s">
        <v>1054</v>
      </c>
      <c r="E491" s="166" t="str">
        <f t="shared" si="7"/>
        <v>03</v>
      </c>
    </row>
    <row r="492" spans="1:5" ht="12.75">
      <c r="A492" s="166">
        <v>20123353341</v>
      </c>
      <c r="B492" s="166" t="s">
        <v>1044</v>
      </c>
      <c r="C492" s="166">
        <v>5718</v>
      </c>
      <c r="D492" t="s">
        <v>1054</v>
      </c>
      <c r="E492" s="166" t="str">
        <f t="shared" si="7"/>
        <v>03</v>
      </c>
    </row>
    <row r="493" spans="1:5" ht="12.75">
      <c r="A493" s="166">
        <v>20101927904</v>
      </c>
      <c r="B493" s="166" t="s">
        <v>1044</v>
      </c>
      <c r="C493" s="166">
        <v>5718</v>
      </c>
      <c r="D493" t="s">
        <v>1054</v>
      </c>
      <c r="E493" s="166" t="str">
        <f t="shared" si="7"/>
        <v>03</v>
      </c>
    </row>
    <row r="494" spans="1:5" ht="12.75">
      <c r="A494" s="166">
        <v>20117411185</v>
      </c>
      <c r="B494" s="166" t="s">
        <v>1044</v>
      </c>
      <c r="C494" s="166">
        <v>5718</v>
      </c>
      <c r="D494" t="s">
        <v>1054</v>
      </c>
      <c r="E494" s="166" t="str">
        <f t="shared" si="7"/>
        <v>03</v>
      </c>
    </row>
    <row r="495" spans="1:5" ht="12.75">
      <c r="A495" s="166">
        <v>20108572958</v>
      </c>
      <c r="B495" s="166" t="s">
        <v>1044</v>
      </c>
      <c r="C495" s="166">
        <v>5718</v>
      </c>
      <c r="D495" t="s">
        <v>1054</v>
      </c>
      <c r="E495" s="166" t="str">
        <f t="shared" si="7"/>
        <v>03</v>
      </c>
    </row>
    <row r="496" spans="1:5" ht="12.75">
      <c r="A496" s="166">
        <v>20128967606</v>
      </c>
      <c r="B496" s="166" t="s">
        <v>1044</v>
      </c>
      <c r="C496" s="166">
        <v>5718</v>
      </c>
      <c r="D496" t="s">
        <v>1054</v>
      </c>
      <c r="E496" s="166" t="str">
        <f t="shared" si="7"/>
        <v>03</v>
      </c>
    </row>
    <row r="497" spans="1:5" ht="12.75">
      <c r="A497" s="166">
        <v>20101966551</v>
      </c>
      <c r="B497" s="166" t="s">
        <v>1044</v>
      </c>
      <c r="C497" s="166">
        <v>5718</v>
      </c>
      <c r="D497" t="s">
        <v>1054</v>
      </c>
      <c r="E497" s="166" t="str">
        <f t="shared" si="7"/>
        <v>03</v>
      </c>
    </row>
    <row r="498" spans="1:5" ht="12.75">
      <c r="A498" s="166">
        <v>20112311522</v>
      </c>
      <c r="B498" s="166" t="s">
        <v>1044</v>
      </c>
      <c r="C498" s="166">
        <v>5718</v>
      </c>
      <c r="D498" t="s">
        <v>1054</v>
      </c>
      <c r="E498" s="166" t="str">
        <f t="shared" si="7"/>
        <v>03</v>
      </c>
    </row>
    <row r="499" spans="1:5" ht="12.75">
      <c r="A499" s="166">
        <v>20131565659</v>
      </c>
      <c r="B499" s="166" t="s">
        <v>1044</v>
      </c>
      <c r="C499" s="166">
        <v>5718</v>
      </c>
      <c r="D499" t="s">
        <v>1054</v>
      </c>
      <c r="E499" s="166" t="str">
        <f t="shared" si="7"/>
        <v>03</v>
      </c>
    </row>
    <row r="500" spans="1:5" ht="12.75">
      <c r="A500" s="166">
        <v>20101042384</v>
      </c>
      <c r="B500" s="166" t="s">
        <v>1044</v>
      </c>
      <c r="C500" s="166">
        <v>5718</v>
      </c>
      <c r="D500" t="s">
        <v>1054</v>
      </c>
      <c r="E500" s="166" t="str">
        <f t="shared" si="7"/>
        <v>03</v>
      </c>
    </row>
    <row r="501" spans="1:5" ht="12.75">
      <c r="A501" s="166">
        <v>20131011599</v>
      </c>
      <c r="B501" s="166" t="s">
        <v>1044</v>
      </c>
      <c r="C501" s="166">
        <v>5718</v>
      </c>
      <c r="D501" t="s">
        <v>1054</v>
      </c>
      <c r="E501" s="166" t="str">
        <f t="shared" si="7"/>
        <v>03</v>
      </c>
    </row>
    <row r="502" spans="1:5" ht="12.75">
      <c r="A502" s="166">
        <v>20101717098</v>
      </c>
      <c r="B502" s="166" t="s">
        <v>1044</v>
      </c>
      <c r="C502" s="166">
        <v>5718</v>
      </c>
      <c r="D502" t="s">
        <v>1054</v>
      </c>
      <c r="E502" s="166" t="str">
        <f t="shared" si="7"/>
        <v>03</v>
      </c>
    </row>
    <row r="503" spans="1:5" ht="12.75">
      <c r="A503" s="166">
        <v>20126763281</v>
      </c>
      <c r="B503" s="166" t="s">
        <v>1044</v>
      </c>
      <c r="C503" s="166">
        <v>5718</v>
      </c>
      <c r="D503" t="s">
        <v>1054</v>
      </c>
      <c r="E503" s="166" t="str">
        <f t="shared" si="7"/>
        <v>03</v>
      </c>
    </row>
    <row r="504" spans="1:5" ht="12.75">
      <c r="A504" s="166">
        <v>20104050337</v>
      </c>
      <c r="B504" s="166" t="s">
        <v>1044</v>
      </c>
      <c r="C504" s="166">
        <v>5718</v>
      </c>
      <c r="D504" t="s">
        <v>1054</v>
      </c>
      <c r="E504" s="166" t="str">
        <f t="shared" si="7"/>
        <v>03</v>
      </c>
    </row>
    <row r="505" spans="1:5" ht="12.75">
      <c r="A505" s="166">
        <v>20102261551</v>
      </c>
      <c r="B505" s="166" t="s">
        <v>1044</v>
      </c>
      <c r="C505" s="166">
        <v>5718</v>
      </c>
      <c r="D505" t="s">
        <v>1054</v>
      </c>
      <c r="E505" s="166" t="str">
        <f t="shared" si="7"/>
        <v>03</v>
      </c>
    </row>
    <row r="506" spans="1:5" ht="12.75">
      <c r="A506" s="166">
        <v>20106784478</v>
      </c>
      <c r="B506" s="166" t="s">
        <v>1044</v>
      </c>
      <c r="C506" s="166">
        <v>5718</v>
      </c>
      <c r="D506" t="s">
        <v>1054</v>
      </c>
      <c r="E506" s="166" t="str">
        <f t="shared" si="7"/>
        <v>03</v>
      </c>
    </row>
    <row r="507" spans="1:5" ht="12.75">
      <c r="A507" s="166">
        <v>20102021836</v>
      </c>
      <c r="B507" s="166" t="s">
        <v>1044</v>
      </c>
      <c r="C507" s="166">
        <v>5718</v>
      </c>
      <c r="D507" t="s">
        <v>1054</v>
      </c>
      <c r="E507" s="166" t="str">
        <f t="shared" si="7"/>
        <v>03</v>
      </c>
    </row>
    <row r="508" spans="1:5" ht="12.75">
      <c r="A508" s="166">
        <v>20101953069</v>
      </c>
      <c r="B508" s="166" t="s">
        <v>1044</v>
      </c>
      <c r="C508" s="166">
        <v>5718</v>
      </c>
      <c r="D508" t="s">
        <v>1054</v>
      </c>
      <c r="E508" s="166" t="str">
        <f t="shared" si="7"/>
        <v>03</v>
      </c>
    </row>
    <row r="509" spans="1:5" ht="12.75">
      <c r="A509" s="166">
        <v>20133877615</v>
      </c>
      <c r="B509" s="166" t="s">
        <v>1044</v>
      </c>
      <c r="C509" s="166">
        <v>5718</v>
      </c>
      <c r="D509" t="s">
        <v>1054</v>
      </c>
      <c r="E509" s="166" t="str">
        <f t="shared" si="7"/>
        <v>03</v>
      </c>
    </row>
    <row r="510" spans="1:5" ht="12.75">
      <c r="A510" s="166">
        <v>20101813305</v>
      </c>
      <c r="B510" s="166" t="s">
        <v>1044</v>
      </c>
      <c r="C510" s="166">
        <v>5718</v>
      </c>
      <c r="D510" t="s">
        <v>1054</v>
      </c>
      <c r="E510" s="166" t="str">
        <f t="shared" si="7"/>
        <v>03</v>
      </c>
    </row>
    <row r="511" spans="1:5" ht="12.75">
      <c r="A511" s="166">
        <v>20128894889</v>
      </c>
      <c r="B511" s="166" t="s">
        <v>1044</v>
      </c>
      <c r="C511" s="166">
        <v>5718</v>
      </c>
      <c r="D511" t="s">
        <v>1054</v>
      </c>
      <c r="E511" s="166" t="str">
        <f t="shared" si="7"/>
        <v>03</v>
      </c>
    </row>
    <row r="512" spans="1:5" ht="12.75">
      <c r="A512" s="166">
        <v>20103859621</v>
      </c>
      <c r="B512" s="166" t="s">
        <v>1044</v>
      </c>
      <c r="C512" s="166">
        <v>5718</v>
      </c>
      <c r="D512" t="s">
        <v>1054</v>
      </c>
      <c r="E512" s="166" t="str">
        <f t="shared" si="7"/>
        <v>03</v>
      </c>
    </row>
    <row r="513" spans="1:5" ht="12.75">
      <c r="A513" s="166">
        <v>20102427891</v>
      </c>
      <c r="B513" s="166" t="s">
        <v>1044</v>
      </c>
      <c r="C513" s="166">
        <v>5718</v>
      </c>
      <c r="D513" t="s">
        <v>1054</v>
      </c>
      <c r="E513" s="166" t="str">
        <f t="shared" si="7"/>
        <v>03</v>
      </c>
    </row>
    <row r="514" spans="1:5" ht="12.75">
      <c r="A514" s="166">
        <v>20118504055</v>
      </c>
      <c r="B514" s="166" t="s">
        <v>1044</v>
      </c>
      <c r="C514" s="166">
        <v>5718</v>
      </c>
      <c r="D514" t="s">
        <v>1054</v>
      </c>
      <c r="E514" s="166" t="str">
        <f aca="true" t="shared" si="8" ref="E514:E577">IF(MID(D514,14,1)="@",MID(D514,12,2),"0"&amp;MID(D514,12,1))</f>
        <v>03</v>
      </c>
    </row>
    <row r="515" spans="1:5" ht="12.75">
      <c r="A515" s="166">
        <v>20107274724</v>
      </c>
      <c r="B515" s="166" t="s">
        <v>1044</v>
      </c>
      <c r="C515" s="166">
        <v>5718</v>
      </c>
      <c r="D515" t="s">
        <v>1054</v>
      </c>
      <c r="E515" s="166" t="str">
        <f t="shared" si="8"/>
        <v>03</v>
      </c>
    </row>
    <row r="516" spans="1:5" ht="12.75">
      <c r="A516" s="166">
        <v>20105387858</v>
      </c>
      <c r="B516" s="166" t="s">
        <v>1044</v>
      </c>
      <c r="C516" s="166">
        <v>5718</v>
      </c>
      <c r="D516" t="s">
        <v>1054</v>
      </c>
      <c r="E516" s="166" t="str">
        <f t="shared" si="8"/>
        <v>03</v>
      </c>
    </row>
    <row r="517" spans="1:5" ht="12.75">
      <c r="A517" s="166">
        <v>20102262361</v>
      </c>
      <c r="B517" s="166" t="s">
        <v>1044</v>
      </c>
      <c r="C517" s="166">
        <v>5718</v>
      </c>
      <c r="D517" t="s">
        <v>1054</v>
      </c>
      <c r="E517" s="166" t="str">
        <f t="shared" si="8"/>
        <v>03</v>
      </c>
    </row>
    <row r="518" spans="1:5" ht="12.75">
      <c r="A518" s="166">
        <v>20110343907</v>
      </c>
      <c r="B518" s="166" t="s">
        <v>1044</v>
      </c>
      <c r="C518" s="166">
        <v>5718</v>
      </c>
      <c r="D518" t="s">
        <v>1054</v>
      </c>
      <c r="E518" s="166" t="str">
        <f t="shared" si="8"/>
        <v>03</v>
      </c>
    </row>
    <row r="519" spans="1:5" ht="12.75">
      <c r="A519" s="166">
        <v>20125396811</v>
      </c>
      <c r="B519" s="166" t="s">
        <v>1044</v>
      </c>
      <c r="C519" s="166">
        <v>5718</v>
      </c>
      <c r="D519" t="s">
        <v>1054</v>
      </c>
      <c r="E519" s="166" t="str">
        <f t="shared" si="8"/>
        <v>03</v>
      </c>
    </row>
    <row r="520" spans="1:5" ht="12.75">
      <c r="A520" s="166">
        <v>20117739237</v>
      </c>
      <c r="B520" s="166" t="s">
        <v>1044</v>
      </c>
      <c r="C520" s="166">
        <v>5718</v>
      </c>
      <c r="D520" t="s">
        <v>1054</v>
      </c>
      <c r="E520" s="166" t="str">
        <f t="shared" si="8"/>
        <v>03</v>
      </c>
    </row>
    <row r="521" spans="1:5" ht="12.75">
      <c r="A521" s="166">
        <v>20125508716</v>
      </c>
      <c r="B521" s="166" t="s">
        <v>1044</v>
      </c>
      <c r="C521" s="166">
        <v>5718</v>
      </c>
      <c r="D521" t="s">
        <v>1054</v>
      </c>
      <c r="E521" s="166" t="str">
        <f t="shared" si="8"/>
        <v>03</v>
      </c>
    </row>
    <row r="522" spans="1:5" ht="12.75">
      <c r="A522" s="166">
        <v>20100995108</v>
      </c>
      <c r="B522" s="166" t="s">
        <v>1044</v>
      </c>
      <c r="C522" s="166">
        <v>5718</v>
      </c>
      <c r="D522" t="s">
        <v>1054</v>
      </c>
      <c r="E522" s="166" t="str">
        <f t="shared" si="8"/>
        <v>03</v>
      </c>
    </row>
    <row r="523" spans="1:5" ht="12.75">
      <c r="A523" s="166">
        <v>20101031854</v>
      </c>
      <c r="B523" s="166" t="s">
        <v>1044</v>
      </c>
      <c r="C523" s="166">
        <v>5718</v>
      </c>
      <c r="D523" t="s">
        <v>1054</v>
      </c>
      <c r="E523" s="166" t="str">
        <f t="shared" si="8"/>
        <v>03</v>
      </c>
    </row>
    <row r="524" spans="1:5" ht="12.75">
      <c r="A524" s="166">
        <v>20101009174</v>
      </c>
      <c r="B524" s="166" t="s">
        <v>1044</v>
      </c>
      <c r="C524" s="166">
        <v>5718</v>
      </c>
      <c r="D524" t="s">
        <v>1054</v>
      </c>
      <c r="E524" s="166" t="str">
        <f t="shared" si="8"/>
        <v>03</v>
      </c>
    </row>
    <row r="525" spans="1:5" ht="12.75">
      <c r="A525" s="166">
        <v>20101077099</v>
      </c>
      <c r="B525" s="166" t="s">
        <v>1044</v>
      </c>
      <c r="C525" s="166">
        <v>5718</v>
      </c>
      <c r="D525" t="s">
        <v>1054</v>
      </c>
      <c r="E525" s="166" t="str">
        <f t="shared" si="8"/>
        <v>03</v>
      </c>
    </row>
    <row r="526" spans="1:5" ht="12.75">
      <c r="A526" s="166">
        <v>20100964997</v>
      </c>
      <c r="B526" s="166" t="s">
        <v>1044</v>
      </c>
      <c r="C526" s="166">
        <v>5718</v>
      </c>
      <c r="D526" t="s">
        <v>1054</v>
      </c>
      <c r="E526" s="166" t="str">
        <f t="shared" si="8"/>
        <v>03</v>
      </c>
    </row>
    <row r="527" spans="1:5" ht="12.75">
      <c r="A527" s="166">
        <v>20101161634</v>
      </c>
      <c r="B527" s="166" t="s">
        <v>1044</v>
      </c>
      <c r="C527" s="166">
        <v>5718</v>
      </c>
      <c r="D527" t="s">
        <v>1054</v>
      </c>
      <c r="E527" s="166" t="str">
        <f t="shared" si="8"/>
        <v>03</v>
      </c>
    </row>
    <row r="528" spans="1:5" ht="12.75">
      <c r="A528" s="166">
        <v>20100957435</v>
      </c>
      <c r="B528" s="166" t="s">
        <v>1044</v>
      </c>
      <c r="C528" s="166">
        <v>5718</v>
      </c>
      <c r="D528" t="s">
        <v>1054</v>
      </c>
      <c r="E528" s="166" t="str">
        <f t="shared" si="8"/>
        <v>03</v>
      </c>
    </row>
    <row r="529" spans="1:5" ht="12.75">
      <c r="A529" s="166">
        <v>20101198805</v>
      </c>
      <c r="B529" s="166" t="s">
        <v>1044</v>
      </c>
      <c r="C529" s="166">
        <v>5718</v>
      </c>
      <c r="D529" t="s">
        <v>1054</v>
      </c>
      <c r="E529" s="166" t="str">
        <f t="shared" si="8"/>
        <v>03</v>
      </c>
    </row>
    <row r="530" spans="1:5" ht="12.75">
      <c r="A530" s="166">
        <v>20101247431</v>
      </c>
      <c r="B530" s="166" t="s">
        <v>1044</v>
      </c>
      <c r="C530" s="166">
        <v>5718</v>
      </c>
      <c r="D530" t="s">
        <v>1054</v>
      </c>
      <c r="E530" s="166" t="str">
        <f t="shared" si="8"/>
        <v>03</v>
      </c>
    </row>
    <row r="531" spans="1:5" ht="12.75">
      <c r="A531" s="166">
        <v>20101067964</v>
      </c>
      <c r="B531" s="166" t="s">
        <v>1044</v>
      </c>
      <c r="C531" s="166">
        <v>5718</v>
      </c>
      <c r="D531" t="s">
        <v>1054</v>
      </c>
      <c r="E531" s="166" t="str">
        <f t="shared" si="8"/>
        <v>03</v>
      </c>
    </row>
    <row r="532" spans="1:5" ht="12.75">
      <c r="A532" s="166">
        <v>20101052771</v>
      </c>
      <c r="B532" s="166" t="s">
        <v>1044</v>
      </c>
      <c r="C532" s="166">
        <v>5718</v>
      </c>
      <c r="D532" t="s">
        <v>1054</v>
      </c>
      <c r="E532" s="166" t="str">
        <f t="shared" si="8"/>
        <v>03</v>
      </c>
    </row>
    <row r="533" spans="1:5" ht="12.75">
      <c r="A533" s="166">
        <v>20101289789</v>
      </c>
      <c r="B533" s="166" t="s">
        <v>1044</v>
      </c>
      <c r="C533" s="166">
        <v>5718</v>
      </c>
      <c r="D533" t="s">
        <v>1054</v>
      </c>
      <c r="E533" s="166" t="str">
        <f t="shared" si="8"/>
        <v>03</v>
      </c>
    </row>
    <row r="534" spans="1:5" ht="12.75">
      <c r="A534" s="166">
        <v>20101152210</v>
      </c>
      <c r="B534" s="166" t="s">
        <v>1044</v>
      </c>
      <c r="C534" s="166">
        <v>5718</v>
      </c>
      <c r="D534" t="s">
        <v>1054</v>
      </c>
      <c r="E534" s="166" t="str">
        <f t="shared" si="8"/>
        <v>03</v>
      </c>
    </row>
    <row r="535" spans="1:5" ht="12.75">
      <c r="A535" s="166">
        <v>20101067379</v>
      </c>
      <c r="B535" s="166" t="s">
        <v>1044</v>
      </c>
      <c r="C535" s="166">
        <v>5718</v>
      </c>
      <c r="D535" t="s">
        <v>1054</v>
      </c>
      <c r="E535" s="166" t="str">
        <f t="shared" si="8"/>
        <v>03</v>
      </c>
    </row>
    <row r="536" spans="1:5" ht="12.75">
      <c r="A536" s="166">
        <v>20100963168</v>
      </c>
      <c r="B536" s="166" t="s">
        <v>1044</v>
      </c>
      <c r="C536" s="166">
        <v>5718</v>
      </c>
      <c r="D536" t="s">
        <v>1054</v>
      </c>
      <c r="E536" s="166" t="str">
        <f t="shared" si="8"/>
        <v>03</v>
      </c>
    </row>
    <row r="537" spans="1:5" ht="12.75">
      <c r="A537" s="166">
        <v>20101228992</v>
      </c>
      <c r="B537" s="166" t="s">
        <v>1044</v>
      </c>
      <c r="C537" s="166">
        <v>5718</v>
      </c>
      <c r="D537" t="s">
        <v>1054</v>
      </c>
      <c r="E537" s="166" t="str">
        <f t="shared" si="8"/>
        <v>03</v>
      </c>
    </row>
    <row r="538" spans="1:5" ht="12.75">
      <c r="A538" s="166">
        <v>20101155405</v>
      </c>
      <c r="B538" s="166" t="s">
        <v>1044</v>
      </c>
      <c r="C538" s="166">
        <v>5718</v>
      </c>
      <c r="D538" t="s">
        <v>1054</v>
      </c>
      <c r="E538" s="166" t="str">
        <f t="shared" si="8"/>
        <v>03</v>
      </c>
    </row>
    <row r="539" spans="1:5" ht="12.75">
      <c r="A539" s="166">
        <v>20101294359</v>
      </c>
      <c r="B539" s="166" t="s">
        <v>1044</v>
      </c>
      <c r="C539" s="166">
        <v>5718</v>
      </c>
      <c r="D539" t="s">
        <v>1054</v>
      </c>
      <c r="E539" s="166" t="str">
        <f t="shared" si="8"/>
        <v>03</v>
      </c>
    </row>
    <row r="540" spans="1:5" ht="12.75">
      <c r="A540" s="166">
        <v>20101217010</v>
      </c>
      <c r="B540" s="166" t="s">
        <v>1044</v>
      </c>
      <c r="C540" s="166">
        <v>5718</v>
      </c>
      <c r="D540" t="s">
        <v>1054</v>
      </c>
      <c r="E540" s="166" t="str">
        <f t="shared" si="8"/>
        <v>03</v>
      </c>
    </row>
    <row r="541" spans="1:5" ht="12.75">
      <c r="A541" s="166">
        <v>20100965454</v>
      </c>
      <c r="B541" s="166" t="s">
        <v>1044</v>
      </c>
      <c r="C541" s="166">
        <v>5718</v>
      </c>
      <c r="D541" t="s">
        <v>1054</v>
      </c>
      <c r="E541" s="166" t="str">
        <f t="shared" si="8"/>
        <v>03</v>
      </c>
    </row>
    <row r="542" spans="1:5" ht="12.75">
      <c r="A542" s="166">
        <v>20101065759</v>
      </c>
      <c r="B542" s="166" t="s">
        <v>1044</v>
      </c>
      <c r="C542" s="166">
        <v>5718</v>
      </c>
      <c r="D542" t="s">
        <v>1054</v>
      </c>
      <c r="E542" s="166" t="str">
        <f t="shared" si="8"/>
        <v>03</v>
      </c>
    </row>
    <row r="543" spans="1:5" ht="12.75">
      <c r="A543" s="166">
        <v>20100982898</v>
      </c>
      <c r="B543" s="166" t="s">
        <v>1044</v>
      </c>
      <c r="C543" s="166">
        <v>5718</v>
      </c>
      <c r="D543" t="s">
        <v>1054</v>
      </c>
      <c r="E543" s="166" t="str">
        <f t="shared" si="8"/>
        <v>03</v>
      </c>
    </row>
    <row r="544" spans="1:5" ht="12.75">
      <c r="A544" s="166">
        <v>20100990998</v>
      </c>
      <c r="B544" s="166" t="s">
        <v>1044</v>
      </c>
      <c r="C544" s="166">
        <v>5718</v>
      </c>
      <c r="D544" t="s">
        <v>1054</v>
      </c>
      <c r="E544" s="166" t="str">
        <f t="shared" si="8"/>
        <v>03</v>
      </c>
    </row>
    <row r="545" spans="1:5" ht="12.75">
      <c r="A545" s="166">
        <v>20101085199</v>
      </c>
      <c r="B545" s="166" t="s">
        <v>1044</v>
      </c>
      <c r="C545" s="166">
        <v>5718</v>
      </c>
      <c r="D545" t="s">
        <v>1054</v>
      </c>
      <c r="E545" s="166" t="str">
        <f t="shared" si="8"/>
        <v>03</v>
      </c>
    </row>
    <row r="546" spans="1:5" ht="12.75">
      <c r="A546" s="166">
        <v>20101030963</v>
      </c>
      <c r="B546" s="166" t="s">
        <v>1044</v>
      </c>
      <c r="C546" s="166">
        <v>5718</v>
      </c>
      <c r="D546" t="s">
        <v>1054</v>
      </c>
      <c r="E546" s="166" t="str">
        <f t="shared" si="8"/>
        <v>03</v>
      </c>
    </row>
    <row r="547" spans="1:5" ht="12.75">
      <c r="A547" s="166">
        <v>20101269834</v>
      </c>
      <c r="B547" s="166" t="s">
        <v>1044</v>
      </c>
      <c r="C547" s="166">
        <v>5718</v>
      </c>
      <c r="D547" t="s">
        <v>1054</v>
      </c>
      <c r="E547" s="166" t="str">
        <f t="shared" si="8"/>
        <v>03</v>
      </c>
    </row>
    <row r="548" spans="1:5" ht="12.75">
      <c r="A548" s="166">
        <v>20100993237</v>
      </c>
      <c r="B548" s="166" t="s">
        <v>1044</v>
      </c>
      <c r="C548" s="166">
        <v>5718</v>
      </c>
      <c r="D548" t="s">
        <v>1054</v>
      </c>
      <c r="E548" s="166" t="str">
        <f t="shared" si="8"/>
        <v>03</v>
      </c>
    </row>
    <row r="549" spans="1:5" ht="12.75">
      <c r="A549" s="166">
        <v>20537479907</v>
      </c>
      <c r="B549" s="166" t="s">
        <v>1044</v>
      </c>
      <c r="C549" s="166">
        <v>5718</v>
      </c>
      <c r="D549" t="s">
        <v>1054</v>
      </c>
      <c r="E549" s="166" t="str">
        <f t="shared" si="8"/>
        <v>03</v>
      </c>
    </row>
    <row r="550" spans="1:5" ht="12.75">
      <c r="A550" s="166">
        <v>20306302621</v>
      </c>
      <c r="B550" s="166" t="s">
        <v>1044</v>
      </c>
      <c r="C550" s="166">
        <v>5718</v>
      </c>
      <c r="D550" t="s">
        <v>1054</v>
      </c>
      <c r="E550" s="166" t="str">
        <f t="shared" si="8"/>
        <v>03</v>
      </c>
    </row>
    <row r="551" spans="1:5" ht="12.75">
      <c r="A551" s="166">
        <v>20291895523</v>
      </c>
      <c r="B551" s="166" t="s">
        <v>1044</v>
      </c>
      <c r="C551" s="166">
        <v>5718</v>
      </c>
      <c r="D551" t="s">
        <v>1054</v>
      </c>
      <c r="E551" s="166" t="str">
        <f t="shared" si="8"/>
        <v>03</v>
      </c>
    </row>
    <row r="552" spans="1:5" ht="12.75">
      <c r="A552" s="166">
        <v>20299982484</v>
      </c>
      <c r="B552" s="166" t="s">
        <v>1044</v>
      </c>
      <c r="C552" s="166">
        <v>5718</v>
      </c>
      <c r="D552" t="s">
        <v>1054</v>
      </c>
      <c r="E552" s="166" t="str">
        <f t="shared" si="8"/>
        <v>03</v>
      </c>
    </row>
    <row r="553" spans="1:5" ht="12.75">
      <c r="A553" s="166">
        <v>20342739441</v>
      </c>
      <c r="B553" s="166" t="s">
        <v>1044</v>
      </c>
      <c r="C553" s="166">
        <v>5718</v>
      </c>
      <c r="D553" t="s">
        <v>1054</v>
      </c>
      <c r="E553" s="166" t="str">
        <f t="shared" si="8"/>
        <v>03</v>
      </c>
    </row>
    <row r="554" spans="1:5" ht="12.75">
      <c r="A554" s="166">
        <v>20375862779</v>
      </c>
      <c r="B554" s="166" t="s">
        <v>1044</v>
      </c>
      <c r="C554" s="166">
        <v>5718</v>
      </c>
      <c r="D554" t="s">
        <v>1054</v>
      </c>
      <c r="E554" s="166" t="str">
        <f t="shared" si="8"/>
        <v>03</v>
      </c>
    </row>
    <row r="555" spans="1:5" ht="12.75">
      <c r="A555" s="166">
        <v>20416162299</v>
      </c>
      <c r="B555" s="166" t="s">
        <v>1044</v>
      </c>
      <c r="C555" s="166">
        <v>5718</v>
      </c>
      <c r="D555" t="s">
        <v>1054</v>
      </c>
      <c r="E555" s="166" t="str">
        <f t="shared" si="8"/>
        <v>03</v>
      </c>
    </row>
    <row r="556" spans="1:5" ht="12.75">
      <c r="A556" s="166">
        <v>20548902143</v>
      </c>
      <c r="B556" s="166" t="s">
        <v>1044</v>
      </c>
      <c r="C556" s="166">
        <v>5718</v>
      </c>
      <c r="D556" t="s">
        <v>1054</v>
      </c>
      <c r="E556" s="166" t="str">
        <f t="shared" si="8"/>
        <v>03</v>
      </c>
    </row>
    <row r="557" spans="1:5" ht="12.75">
      <c r="A557" s="166">
        <v>20512483683</v>
      </c>
      <c r="B557" s="166" t="s">
        <v>1044</v>
      </c>
      <c r="C557" s="166">
        <v>5718</v>
      </c>
      <c r="D557" t="s">
        <v>1054</v>
      </c>
      <c r="E557" s="166" t="str">
        <f t="shared" si="8"/>
        <v>03</v>
      </c>
    </row>
    <row r="558" spans="1:5" ht="12.75">
      <c r="A558" s="166">
        <v>20107090674</v>
      </c>
      <c r="B558" s="166" t="s">
        <v>1044</v>
      </c>
      <c r="C558" s="166">
        <v>5718</v>
      </c>
      <c r="D558" t="s">
        <v>1054</v>
      </c>
      <c r="E558" s="166" t="str">
        <f t="shared" si="8"/>
        <v>03</v>
      </c>
    </row>
    <row r="559" spans="1:5" ht="12.75">
      <c r="A559" s="166">
        <v>20502042352</v>
      </c>
      <c r="B559" s="166" t="s">
        <v>1044</v>
      </c>
      <c r="C559" s="166">
        <v>5718</v>
      </c>
      <c r="D559" t="s">
        <v>1054</v>
      </c>
      <c r="E559" s="166" t="str">
        <f t="shared" si="8"/>
        <v>03</v>
      </c>
    </row>
    <row r="560" spans="1:5" ht="12.75">
      <c r="A560" s="166">
        <v>20307436958</v>
      </c>
      <c r="B560" s="166" t="s">
        <v>1044</v>
      </c>
      <c r="C560" s="166">
        <v>5718</v>
      </c>
      <c r="D560" t="s">
        <v>1054</v>
      </c>
      <c r="E560" s="166" t="str">
        <f t="shared" si="8"/>
        <v>03</v>
      </c>
    </row>
    <row r="561" spans="1:5" ht="12.75">
      <c r="A561" s="166">
        <v>20101087566</v>
      </c>
      <c r="B561" s="166" t="s">
        <v>1044</v>
      </c>
      <c r="C561" s="166">
        <v>5718</v>
      </c>
      <c r="D561" t="s">
        <v>1054</v>
      </c>
      <c r="E561" s="166" t="str">
        <f t="shared" si="8"/>
        <v>03</v>
      </c>
    </row>
    <row r="562" spans="1:5" ht="12.75">
      <c r="A562" s="166">
        <v>20524694655</v>
      </c>
      <c r="B562" s="166" t="s">
        <v>1044</v>
      </c>
      <c r="C562" s="166">
        <v>5718</v>
      </c>
      <c r="D562" t="s">
        <v>1054</v>
      </c>
      <c r="E562" s="166" t="str">
        <f t="shared" si="8"/>
        <v>03</v>
      </c>
    </row>
    <row r="563" spans="1:5" ht="12.75">
      <c r="A563" s="166">
        <v>20510002009</v>
      </c>
      <c r="B563" s="166" t="s">
        <v>1044</v>
      </c>
      <c r="C563" s="166">
        <v>5718</v>
      </c>
      <c r="D563" t="s">
        <v>1054</v>
      </c>
      <c r="E563" s="166" t="str">
        <f t="shared" si="8"/>
        <v>03</v>
      </c>
    </row>
    <row r="564" spans="1:5" ht="12.75">
      <c r="A564" s="166">
        <v>20506178071</v>
      </c>
      <c r="B564" s="166" t="s">
        <v>1044</v>
      </c>
      <c r="C564" s="166">
        <v>5718</v>
      </c>
      <c r="D564" t="s">
        <v>1054</v>
      </c>
      <c r="E564" s="166" t="str">
        <f t="shared" si="8"/>
        <v>03</v>
      </c>
    </row>
    <row r="565" spans="1:5" ht="12.75">
      <c r="A565" s="166">
        <v>20506299960</v>
      </c>
      <c r="B565" s="166" t="s">
        <v>1044</v>
      </c>
      <c r="C565" s="166">
        <v>5718</v>
      </c>
      <c r="D565" t="s">
        <v>1054</v>
      </c>
      <c r="E565" s="166" t="str">
        <f t="shared" si="8"/>
        <v>03</v>
      </c>
    </row>
    <row r="566" spans="1:5" ht="12.75">
      <c r="A566" s="166">
        <v>20507101811</v>
      </c>
      <c r="B566" s="166" t="s">
        <v>1044</v>
      </c>
      <c r="C566" s="166">
        <v>5718</v>
      </c>
      <c r="D566" t="s">
        <v>1054</v>
      </c>
      <c r="E566" s="166" t="str">
        <f t="shared" si="8"/>
        <v>03</v>
      </c>
    </row>
    <row r="567" spans="1:5" ht="12.75">
      <c r="A567" s="166">
        <v>20379195432</v>
      </c>
      <c r="B567" s="166" t="s">
        <v>1044</v>
      </c>
      <c r="C567" s="166">
        <v>5718</v>
      </c>
      <c r="D567" t="s">
        <v>1054</v>
      </c>
      <c r="E567" s="166" t="str">
        <f t="shared" si="8"/>
        <v>03</v>
      </c>
    </row>
    <row r="568" spans="1:5" ht="12.75">
      <c r="A568" s="166">
        <v>20509076945</v>
      </c>
      <c r="B568" s="166" t="s">
        <v>1044</v>
      </c>
      <c r="C568" s="166">
        <v>5718</v>
      </c>
      <c r="D568" t="s">
        <v>1054</v>
      </c>
      <c r="E568" s="166" t="str">
        <f t="shared" si="8"/>
        <v>03</v>
      </c>
    </row>
    <row r="569" spans="1:5" ht="12.75">
      <c r="A569" s="166">
        <v>20471514064</v>
      </c>
      <c r="B569" s="166" t="s">
        <v>1044</v>
      </c>
      <c r="C569" s="166">
        <v>5718</v>
      </c>
      <c r="D569" t="s">
        <v>1054</v>
      </c>
      <c r="E569" s="166" t="str">
        <f t="shared" si="8"/>
        <v>03</v>
      </c>
    </row>
    <row r="570" spans="1:5" ht="12.75">
      <c r="A570" s="166">
        <v>20252575457</v>
      </c>
      <c r="B570" s="166" t="s">
        <v>1044</v>
      </c>
      <c r="C570" s="166">
        <v>5718</v>
      </c>
      <c r="D570" t="s">
        <v>1054</v>
      </c>
      <c r="E570" s="166" t="str">
        <f t="shared" si="8"/>
        <v>03</v>
      </c>
    </row>
    <row r="571" spans="1:5" ht="12.75">
      <c r="A571" s="166">
        <v>20100182778</v>
      </c>
      <c r="B571" s="166" t="s">
        <v>1044</v>
      </c>
      <c r="C571" s="166">
        <v>5718</v>
      </c>
      <c r="D571" t="s">
        <v>1054</v>
      </c>
      <c r="E571" s="166" t="str">
        <f t="shared" si="8"/>
        <v>03</v>
      </c>
    </row>
    <row r="572" spans="1:5" ht="12.75">
      <c r="A572" s="166">
        <v>20519260485</v>
      </c>
      <c r="B572" s="166" t="s">
        <v>1044</v>
      </c>
      <c r="C572" s="166">
        <v>5718</v>
      </c>
      <c r="D572" t="s">
        <v>1054</v>
      </c>
      <c r="E572" s="166" t="str">
        <f t="shared" si="8"/>
        <v>03</v>
      </c>
    </row>
    <row r="573" spans="1:5" ht="12.75">
      <c r="A573" s="166">
        <v>20408809682</v>
      </c>
      <c r="B573" s="166" t="s">
        <v>1044</v>
      </c>
      <c r="C573" s="166">
        <v>5718</v>
      </c>
      <c r="D573" t="s">
        <v>1054</v>
      </c>
      <c r="E573" s="166" t="str">
        <f t="shared" si="8"/>
        <v>03</v>
      </c>
    </row>
    <row r="574" spans="1:5" ht="12.75">
      <c r="A574" s="166">
        <v>20100989710</v>
      </c>
      <c r="B574" s="166" t="s">
        <v>1044</v>
      </c>
      <c r="C574" s="166">
        <v>5718</v>
      </c>
      <c r="D574" t="s">
        <v>1054</v>
      </c>
      <c r="E574" s="166" t="str">
        <f t="shared" si="8"/>
        <v>03</v>
      </c>
    </row>
    <row r="575" spans="1:5" ht="12.75">
      <c r="A575" s="166">
        <v>20507012044</v>
      </c>
      <c r="B575" s="166" t="s">
        <v>1044</v>
      </c>
      <c r="C575" s="166">
        <v>5718</v>
      </c>
      <c r="D575" t="s">
        <v>1054</v>
      </c>
      <c r="E575" s="166" t="str">
        <f t="shared" si="8"/>
        <v>03</v>
      </c>
    </row>
    <row r="576" spans="1:5" ht="12.75">
      <c r="A576" s="166">
        <v>20458805165</v>
      </c>
      <c r="B576" s="166" t="s">
        <v>1044</v>
      </c>
      <c r="C576" s="166">
        <v>5718</v>
      </c>
      <c r="D576" t="s">
        <v>1054</v>
      </c>
      <c r="E576" s="166" t="str">
        <f t="shared" si="8"/>
        <v>03</v>
      </c>
    </row>
    <row r="577" spans="1:5" ht="12.75">
      <c r="A577" s="166">
        <v>20100364701</v>
      </c>
      <c r="B577" s="166" t="s">
        <v>1043</v>
      </c>
      <c r="C577" s="166">
        <v>5716</v>
      </c>
      <c r="D577" t="s">
        <v>1055</v>
      </c>
      <c r="E577" s="166" t="str">
        <f t="shared" si="8"/>
        <v>02</v>
      </c>
    </row>
    <row r="578" spans="1:5" ht="12.75">
      <c r="A578" s="166">
        <v>20100096936</v>
      </c>
      <c r="B578" s="166" t="s">
        <v>1043</v>
      </c>
      <c r="C578" s="166">
        <v>5716</v>
      </c>
      <c r="D578" t="s">
        <v>1055</v>
      </c>
      <c r="E578" s="166" t="str">
        <f aca="true" t="shared" si="9" ref="E578:E641">IF(MID(D578,14,1)="@",MID(D578,12,2),"0"&amp;MID(D578,12,1))</f>
        <v>02</v>
      </c>
    </row>
    <row r="579" spans="1:5" ht="12.75">
      <c r="A579" s="166">
        <v>20100047307</v>
      </c>
      <c r="B579" s="166" t="s">
        <v>1043</v>
      </c>
      <c r="C579" s="166">
        <v>5716</v>
      </c>
      <c r="D579" t="s">
        <v>1055</v>
      </c>
      <c r="E579" s="166" t="str">
        <f t="shared" si="9"/>
        <v>02</v>
      </c>
    </row>
    <row r="580" spans="1:5" ht="12.75">
      <c r="A580" s="166">
        <v>20100255325</v>
      </c>
      <c r="B580" s="166" t="s">
        <v>1043</v>
      </c>
      <c r="C580" s="166">
        <v>5716</v>
      </c>
      <c r="D580" t="s">
        <v>1055</v>
      </c>
      <c r="E580" s="166" t="str">
        <f t="shared" si="9"/>
        <v>02</v>
      </c>
    </row>
    <row r="581" spans="1:5" ht="12.75">
      <c r="A581" s="166">
        <v>20100166144</v>
      </c>
      <c r="B581" s="166" t="s">
        <v>1043</v>
      </c>
      <c r="C581" s="166">
        <v>5716</v>
      </c>
      <c r="D581" t="s">
        <v>1055</v>
      </c>
      <c r="E581" s="166" t="str">
        <f t="shared" si="9"/>
        <v>02</v>
      </c>
    </row>
    <row r="582" spans="1:5" ht="12.75">
      <c r="A582" s="166">
        <v>20100344778</v>
      </c>
      <c r="B582" s="166" t="s">
        <v>1043</v>
      </c>
      <c r="C582" s="166">
        <v>5716</v>
      </c>
      <c r="D582" t="s">
        <v>1055</v>
      </c>
      <c r="E582" s="166" t="str">
        <f t="shared" si="9"/>
        <v>02</v>
      </c>
    </row>
    <row r="583" spans="1:5" ht="12.75">
      <c r="A583" s="166">
        <v>20100902533</v>
      </c>
      <c r="B583" s="166" t="s">
        <v>1043</v>
      </c>
      <c r="C583" s="166">
        <v>5716</v>
      </c>
      <c r="D583" t="s">
        <v>1055</v>
      </c>
      <c r="E583" s="166" t="str">
        <f t="shared" si="9"/>
        <v>02</v>
      </c>
    </row>
    <row r="584" spans="1:5" ht="12.75">
      <c r="A584" s="166">
        <v>20100248540</v>
      </c>
      <c r="B584" s="166" t="s">
        <v>1043</v>
      </c>
      <c r="C584" s="166">
        <v>5716</v>
      </c>
      <c r="D584" t="s">
        <v>1055</v>
      </c>
      <c r="E584" s="166" t="str">
        <f t="shared" si="9"/>
        <v>02</v>
      </c>
    </row>
    <row r="585" spans="1:5" ht="12.75">
      <c r="A585" s="166">
        <v>20100561019</v>
      </c>
      <c r="B585" s="166" t="s">
        <v>1043</v>
      </c>
      <c r="C585" s="166">
        <v>5716</v>
      </c>
      <c r="D585" t="s">
        <v>1055</v>
      </c>
      <c r="E585" s="166" t="str">
        <f t="shared" si="9"/>
        <v>02</v>
      </c>
    </row>
    <row r="586" spans="1:5" ht="12.75">
      <c r="A586" s="166">
        <v>20100718104</v>
      </c>
      <c r="B586" s="166" t="s">
        <v>1043</v>
      </c>
      <c r="C586" s="166">
        <v>5716</v>
      </c>
      <c r="D586" t="s">
        <v>1055</v>
      </c>
      <c r="E586" s="166" t="str">
        <f t="shared" si="9"/>
        <v>02</v>
      </c>
    </row>
    <row r="587" spans="1:5" ht="12.75">
      <c r="A587" s="166">
        <v>20100873410</v>
      </c>
      <c r="B587" s="166" t="s">
        <v>1043</v>
      </c>
      <c r="C587" s="166">
        <v>5716</v>
      </c>
      <c r="D587" t="s">
        <v>1055</v>
      </c>
      <c r="E587" s="166" t="str">
        <f t="shared" si="9"/>
        <v>02</v>
      </c>
    </row>
    <row r="588" spans="1:5" ht="12.75">
      <c r="A588" s="166">
        <v>20100067324</v>
      </c>
      <c r="B588" s="166" t="s">
        <v>1043</v>
      </c>
      <c r="C588" s="166">
        <v>5716</v>
      </c>
      <c r="D588" t="s">
        <v>1055</v>
      </c>
      <c r="E588" s="166" t="str">
        <f t="shared" si="9"/>
        <v>02</v>
      </c>
    </row>
    <row r="589" spans="1:5" ht="12.75">
      <c r="A589" s="166">
        <v>20100094569</v>
      </c>
      <c r="B589" s="166" t="s">
        <v>1043</v>
      </c>
      <c r="C589" s="166">
        <v>5716</v>
      </c>
      <c r="D589" t="s">
        <v>1055</v>
      </c>
      <c r="E589" s="166" t="str">
        <f t="shared" si="9"/>
        <v>02</v>
      </c>
    </row>
    <row r="590" spans="1:5" ht="12.75">
      <c r="A590" s="166">
        <v>20100154138</v>
      </c>
      <c r="B590" s="166" t="s">
        <v>1043</v>
      </c>
      <c r="C590" s="166">
        <v>5716</v>
      </c>
      <c r="D590" t="s">
        <v>1055</v>
      </c>
      <c r="E590" s="166" t="str">
        <f t="shared" si="9"/>
        <v>02</v>
      </c>
    </row>
    <row r="591" spans="1:5" ht="12.75">
      <c r="A591" s="166">
        <v>20100119812</v>
      </c>
      <c r="B591" s="166" t="s">
        <v>1043</v>
      </c>
      <c r="C591" s="166">
        <v>5716</v>
      </c>
      <c r="D591" t="s">
        <v>1055</v>
      </c>
      <c r="E591" s="166" t="str">
        <f t="shared" si="9"/>
        <v>02</v>
      </c>
    </row>
    <row r="592" spans="1:5" ht="12.75">
      <c r="A592" s="166">
        <v>20100060311</v>
      </c>
      <c r="B592" s="166" t="s">
        <v>1043</v>
      </c>
      <c r="C592" s="166">
        <v>5716</v>
      </c>
      <c r="D592" t="s">
        <v>1055</v>
      </c>
      <c r="E592" s="166" t="str">
        <f t="shared" si="9"/>
        <v>02</v>
      </c>
    </row>
    <row r="593" spans="1:5" ht="12.75">
      <c r="A593" s="166">
        <v>20100067910</v>
      </c>
      <c r="B593" s="166" t="s">
        <v>1043</v>
      </c>
      <c r="C593" s="166">
        <v>5716</v>
      </c>
      <c r="D593" t="s">
        <v>1055</v>
      </c>
      <c r="E593" s="166" t="str">
        <f t="shared" si="9"/>
        <v>02</v>
      </c>
    </row>
    <row r="594" spans="1:5" ht="12.75">
      <c r="A594" s="166">
        <v>20100084920</v>
      </c>
      <c r="B594" s="166" t="s">
        <v>1043</v>
      </c>
      <c r="C594" s="166">
        <v>5716</v>
      </c>
      <c r="D594" t="s">
        <v>1055</v>
      </c>
      <c r="E594" s="166" t="str">
        <f t="shared" si="9"/>
        <v>02</v>
      </c>
    </row>
    <row r="595" spans="1:5" ht="12.75">
      <c r="A595" s="166">
        <v>20100124492</v>
      </c>
      <c r="B595" s="166" t="s">
        <v>1043</v>
      </c>
      <c r="C595" s="166">
        <v>5716</v>
      </c>
      <c r="D595" t="s">
        <v>1055</v>
      </c>
      <c r="E595" s="166" t="str">
        <f t="shared" si="9"/>
        <v>02</v>
      </c>
    </row>
    <row r="596" spans="1:5" ht="12.75">
      <c r="A596" s="166">
        <v>20100338611</v>
      </c>
      <c r="B596" s="166" t="s">
        <v>1043</v>
      </c>
      <c r="C596" s="166">
        <v>5716</v>
      </c>
      <c r="D596" t="s">
        <v>1055</v>
      </c>
      <c r="E596" s="166" t="str">
        <f t="shared" si="9"/>
        <v>02</v>
      </c>
    </row>
    <row r="597" spans="1:5" ht="12.75">
      <c r="A597" s="166">
        <v>20100337640</v>
      </c>
      <c r="B597" s="166" t="s">
        <v>1043</v>
      </c>
      <c r="C597" s="166">
        <v>5716</v>
      </c>
      <c r="D597" t="s">
        <v>1055</v>
      </c>
      <c r="E597" s="166" t="str">
        <f t="shared" si="9"/>
        <v>02</v>
      </c>
    </row>
    <row r="598" spans="1:5" ht="12.75">
      <c r="A598" s="166">
        <v>20100257964</v>
      </c>
      <c r="B598" s="166" t="s">
        <v>1043</v>
      </c>
      <c r="C598" s="166">
        <v>5716</v>
      </c>
      <c r="D598" t="s">
        <v>1055</v>
      </c>
      <c r="E598" s="166" t="str">
        <f t="shared" si="9"/>
        <v>02</v>
      </c>
    </row>
    <row r="599" spans="1:5" ht="12.75">
      <c r="A599" s="166">
        <v>20100127912</v>
      </c>
      <c r="B599" s="166" t="s">
        <v>1043</v>
      </c>
      <c r="C599" s="166">
        <v>5716</v>
      </c>
      <c r="D599" t="s">
        <v>1055</v>
      </c>
      <c r="E599" s="166" t="str">
        <f t="shared" si="9"/>
        <v>02</v>
      </c>
    </row>
    <row r="600" spans="1:5" ht="12.75">
      <c r="A600" s="166">
        <v>20100910129</v>
      </c>
      <c r="B600" s="166" t="s">
        <v>1043</v>
      </c>
      <c r="C600" s="166">
        <v>5716</v>
      </c>
      <c r="D600" t="s">
        <v>1055</v>
      </c>
      <c r="E600" s="166" t="str">
        <f t="shared" si="9"/>
        <v>02</v>
      </c>
    </row>
    <row r="601" spans="1:5" ht="12.75">
      <c r="A601" s="166">
        <v>20100144337</v>
      </c>
      <c r="B601" s="166" t="s">
        <v>1043</v>
      </c>
      <c r="C601" s="166">
        <v>5716</v>
      </c>
      <c r="D601" t="s">
        <v>1055</v>
      </c>
      <c r="E601" s="166" t="str">
        <f t="shared" si="9"/>
        <v>02</v>
      </c>
    </row>
    <row r="602" spans="1:5" ht="12.75">
      <c r="A602" s="166">
        <v>20100115400</v>
      </c>
      <c r="B602" s="166" t="s">
        <v>1043</v>
      </c>
      <c r="C602" s="166">
        <v>5716</v>
      </c>
      <c r="D602" t="s">
        <v>1055</v>
      </c>
      <c r="E602" s="166" t="str">
        <f t="shared" si="9"/>
        <v>02</v>
      </c>
    </row>
    <row r="603" spans="1:5" ht="12.75">
      <c r="A603" s="166">
        <v>20100163048</v>
      </c>
      <c r="B603" s="166" t="s">
        <v>1043</v>
      </c>
      <c r="C603" s="166">
        <v>5716</v>
      </c>
      <c r="D603" t="s">
        <v>1055</v>
      </c>
      <c r="E603" s="166" t="str">
        <f t="shared" si="9"/>
        <v>02</v>
      </c>
    </row>
    <row r="604" spans="1:5" ht="12.75">
      <c r="A604" s="166">
        <v>20100163391</v>
      </c>
      <c r="B604" s="166" t="s">
        <v>1043</v>
      </c>
      <c r="C604" s="166">
        <v>5716</v>
      </c>
      <c r="D604" t="s">
        <v>1055</v>
      </c>
      <c r="E604" s="166" t="str">
        <f t="shared" si="9"/>
        <v>02</v>
      </c>
    </row>
    <row r="605" spans="1:5" ht="12.75">
      <c r="A605" s="166">
        <v>20100081157</v>
      </c>
      <c r="B605" s="166" t="s">
        <v>1043</v>
      </c>
      <c r="C605" s="166">
        <v>5716</v>
      </c>
      <c r="D605" t="s">
        <v>1055</v>
      </c>
      <c r="E605" s="166" t="str">
        <f t="shared" si="9"/>
        <v>02</v>
      </c>
    </row>
    <row r="606" spans="1:5" ht="12.75">
      <c r="A606" s="166">
        <v>20100263182</v>
      </c>
      <c r="B606" s="166" t="s">
        <v>1043</v>
      </c>
      <c r="C606" s="166">
        <v>5716</v>
      </c>
      <c r="D606" t="s">
        <v>1055</v>
      </c>
      <c r="E606" s="166" t="str">
        <f t="shared" si="9"/>
        <v>02</v>
      </c>
    </row>
    <row r="607" spans="1:5" ht="12.75">
      <c r="A607" s="166">
        <v>20100108292</v>
      </c>
      <c r="B607" s="166" t="s">
        <v>1043</v>
      </c>
      <c r="C607" s="166">
        <v>5716</v>
      </c>
      <c r="D607" t="s">
        <v>1055</v>
      </c>
      <c r="E607" s="166" t="str">
        <f t="shared" si="9"/>
        <v>02</v>
      </c>
    </row>
    <row r="608" spans="1:5" ht="12.75">
      <c r="A608" s="166">
        <v>20100094305</v>
      </c>
      <c r="B608" s="166" t="s">
        <v>1043</v>
      </c>
      <c r="C608" s="166">
        <v>5716</v>
      </c>
      <c r="D608" t="s">
        <v>1055</v>
      </c>
      <c r="E608" s="166" t="str">
        <f t="shared" si="9"/>
        <v>02</v>
      </c>
    </row>
    <row r="609" spans="1:5" ht="12.75">
      <c r="A609" s="166">
        <v>20100095298</v>
      </c>
      <c r="B609" s="166" t="s">
        <v>1043</v>
      </c>
      <c r="C609" s="166">
        <v>5716</v>
      </c>
      <c r="D609" t="s">
        <v>1055</v>
      </c>
      <c r="E609" s="166" t="str">
        <f t="shared" si="9"/>
        <v>02</v>
      </c>
    </row>
    <row r="610" spans="1:5" ht="12.75">
      <c r="A610" s="166">
        <v>20100120314</v>
      </c>
      <c r="B610" s="166" t="s">
        <v>1043</v>
      </c>
      <c r="C610" s="166">
        <v>5716</v>
      </c>
      <c r="D610" t="s">
        <v>1055</v>
      </c>
      <c r="E610" s="166" t="str">
        <f t="shared" si="9"/>
        <v>02</v>
      </c>
    </row>
    <row r="611" spans="1:5" ht="12.75">
      <c r="A611" s="166">
        <v>20100124735</v>
      </c>
      <c r="B611" s="166" t="s">
        <v>1043</v>
      </c>
      <c r="C611" s="166">
        <v>5716</v>
      </c>
      <c r="D611" t="s">
        <v>1055</v>
      </c>
      <c r="E611" s="166" t="str">
        <f t="shared" si="9"/>
        <v>02</v>
      </c>
    </row>
    <row r="612" spans="1:5" ht="12.75">
      <c r="A612" s="166">
        <v>20100523605</v>
      </c>
      <c r="B612" s="166" t="s">
        <v>1043</v>
      </c>
      <c r="C612" s="166">
        <v>5716</v>
      </c>
      <c r="D612" t="s">
        <v>1055</v>
      </c>
      <c r="E612" s="166" t="str">
        <f t="shared" si="9"/>
        <v>02</v>
      </c>
    </row>
    <row r="613" spans="1:5" ht="12.75">
      <c r="A613" s="166">
        <v>20100285071</v>
      </c>
      <c r="B613" s="166" t="s">
        <v>1043</v>
      </c>
      <c r="C613" s="166">
        <v>5716</v>
      </c>
      <c r="D613" t="s">
        <v>1055</v>
      </c>
      <c r="E613" s="166" t="str">
        <f t="shared" si="9"/>
        <v>02</v>
      </c>
    </row>
    <row r="614" spans="1:5" ht="12.75">
      <c r="A614" s="166">
        <v>20100049857</v>
      </c>
      <c r="B614" s="166" t="s">
        <v>1043</v>
      </c>
      <c r="C614" s="166">
        <v>5716</v>
      </c>
      <c r="D614" t="s">
        <v>1055</v>
      </c>
      <c r="E614" s="166" t="str">
        <f t="shared" si="9"/>
        <v>02</v>
      </c>
    </row>
    <row r="615" spans="1:5" ht="12.75">
      <c r="A615" s="166">
        <v>20100633702</v>
      </c>
      <c r="B615" s="166" t="s">
        <v>1043</v>
      </c>
      <c r="C615" s="166">
        <v>5716</v>
      </c>
      <c r="D615" t="s">
        <v>1055</v>
      </c>
      <c r="E615" s="166" t="str">
        <f t="shared" si="9"/>
        <v>02</v>
      </c>
    </row>
    <row r="616" spans="1:5" ht="12.75">
      <c r="A616" s="166">
        <v>20100652596</v>
      </c>
      <c r="B616" s="166" t="s">
        <v>1043</v>
      </c>
      <c r="C616" s="166">
        <v>5716</v>
      </c>
      <c r="D616" t="s">
        <v>1055</v>
      </c>
      <c r="E616" s="166" t="str">
        <f t="shared" si="9"/>
        <v>02</v>
      </c>
    </row>
    <row r="617" spans="1:5" ht="12.75">
      <c r="A617" s="166">
        <v>20100107644</v>
      </c>
      <c r="B617" s="166" t="s">
        <v>1043</v>
      </c>
      <c r="C617" s="166">
        <v>5716</v>
      </c>
      <c r="D617" t="s">
        <v>1055</v>
      </c>
      <c r="E617" s="166" t="str">
        <f t="shared" si="9"/>
        <v>02</v>
      </c>
    </row>
    <row r="618" spans="1:5" ht="12.75">
      <c r="A618" s="166">
        <v>20100215293</v>
      </c>
      <c r="B618" s="166" t="s">
        <v>1043</v>
      </c>
      <c r="C618" s="166">
        <v>5716</v>
      </c>
      <c r="D618" t="s">
        <v>1055</v>
      </c>
      <c r="E618" s="166" t="str">
        <f t="shared" si="9"/>
        <v>02</v>
      </c>
    </row>
    <row r="619" spans="1:5" ht="12.75">
      <c r="A619" s="166">
        <v>20100334381</v>
      </c>
      <c r="B619" s="166" t="s">
        <v>1043</v>
      </c>
      <c r="C619" s="166">
        <v>5716</v>
      </c>
      <c r="D619" t="s">
        <v>1055</v>
      </c>
      <c r="E619" s="166" t="str">
        <f t="shared" si="9"/>
        <v>02</v>
      </c>
    </row>
    <row r="620" spans="1:5" ht="12.75">
      <c r="A620" s="166">
        <v>20100268575</v>
      </c>
      <c r="B620" s="166" t="s">
        <v>1043</v>
      </c>
      <c r="C620" s="166">
        <v>5716</v>
      </c>
      <c r="D620" t="s">
        <v>1055</v>
      </c>
      <c r="E620" s="166" t="str">
        <f t="shared" si="9"/>
        <v>02</v>
      </c>
    </row>
    <row r="621" spans="1:5" ht="12.75">
      <c r="A621" s="166">
        <v>20100056802</v>
      </c>
      <c r="B621" s="166" t="s">
        <v>1043</v>
      </c>
      <c r="C621" s="166">
        <v>5716</v>
      </c>
      <c r="D621" t="s">
        <v>1055</v>
      </c>
      <c r="E621" s="166" t="str">
        <f t="shared" si="9"/>
        <v>02</v>
      </c>
    </row>
    <row r="622" spans="1:5" ht="12.75">
      <c r="A622" s="166">
        <v>20100306841</v>
      </c>
      <c r="B622" s="166" t="s">
        <v>1043</v>
      </c>
      <c r="C622" s="166">
        <v>5716</v>
      </c>
      <c r="D622" t="s">
        <v>1055</v>
      </c>
      <c r="E622" s="166" t="str">
        <f t="shared" si="9"/>
        <v>02</v>
      </c>
    </row>
    <row r="623" spans="1:5" ht="12.75">
      <c r="A623" s="166">
        <v>20100816611</v>
      </c>
      <c r="B623" s="166" t="s">
        <v>1043</v>
      </c>
      <c r="C623" s="166">
        <v>5716</v>
      </c>
      <c r="D623" t="s">
        <v>1055</v>
      </c>
      <c r="E623" s="166" t="str">
        <f t="shared" si="9"/>
        <v>02</v>
      </c>
    </row>
    <row r="624" spans="1:5" ht="12.75">
      <c r="A624" s="166">
        <v>20100181615</v>
      </c>
      <c r="B624" s="166" t="s">
        <v>1043</v>
      </c>
      <c r="C624" s="166">
        <v>5716</v>
      </c>
      <c r="D624" t="s">
        <v>1055</v>
      </c>
      <c r="E624" s="166" t="str">
        <f t="shared" si="9"/>
        <v>02</v>
      </c>
    </row>
    <row r="625" spans="1:5" ht="12.75">
      <c r="A625" s="166">
        <v>20100639654</v>
      </c>
      <c r="B625" s="166" t="s">
        <v>1043</v>
      </c>
      <c r="C625" s="166">
        <v>5716</v>
      </c>
      <c r="D625" t="s">
        <v>1055</v>
      </c>
      <c r="E625" s="166" t="str">
        <f t="shared" si="9"/>
        <v>02</v>
      </c>
    </row>
    <row r="626" spans="1:5" ht="12.75">
      <c r="A626" s="166">
        <v>20100128307</v>
      </c>
      <c r="B626" s="166" t="s">
        <v>1043</v>
      </c>
      <c r="C626" s="166">
        <v>5716</v>
      </c>
      <c r="D626" t="s">
        <v>1055</v>
      </c>
      <c r="E626" s="166" t="str">
        <f t="shared" si="9"/>
        <v>02</v>
      </c>
    </row>
    <row r="627" spans="1:5" ht="12.75">
      <c r="A627" s="166">
        <v>20100094216</v>
      </c>
      <c r="B627" s="166" t="s">
        <v>1043</v>
      </c>
      <c r="C627" s="166">
        <v>5716</v>
      </c>
      <c r="D627" t="s">
        <v>1055</v>
      </c>
      <c r="E627" s="166" t="str">
        <f t="shared" si="9"/>
        <v>02</v>
      </c>
    </row>
    <row r="628" spans="1:5" ht="12.75">
      <c r="A628" s="166">
        <v>20100132240</v>
      </c>
      <c r="B628" s="166" t="s">
        <v>1043</v>
      </c>
      <c r="C628" s="166">
        <v>5716</v>
      </c>
      <c r="D628" t="s">
        <v>1055</v>
      </c>
      <c r="E628" s="166" t="str">
        <f t="shared" si="9"/>
        <v>02</v>
      </c>
    </row>
    <row r="629" spans="1:5" ht="12.75">
      <c r="A629" s="166">
        <v>20100041104</v>
      </c>
      <c r="B629" s="166" t="s">
        <v>1043</v>
      </c>
      <c r="C629" s="166">
        <v>5716</v>
      </c>
      <c r="D629" t="s">
        <v>1055</v>
      </c>
      <c r="E629" s="166" t="str">
        <f t="shared" si="9"/>
        <v>02</v>
      </c>
    </row>
    <row r="630" spans="1:5" ht="12.75">
      <c r="A630" s="166">
        <v>20100160375</v>
      </c>
      <c r="B630" s="166" t="s">
        <v>1043</v>
      </c>
      <c r="C630" s="166">
        <v>5716</v>
      </c>
      <c r="D630" t="s">
        <v>1055</v>
      </c>
      <c r="E630" s="166" t="str">
        <f t="shared" si="9"/>
        <v>02</v>
      </c>
    </row>
    <row r="631" spans="1:5" ht="12.75">
      <c r="A631" s="166">
        <v>20100044545</v>
      </c>
      <c r="B631" s="166" t="s">
        <v>1043</v>
      </c>
      <c r="C631" s="166">
        <v>5716</v>
      </c>
      <c r="D631" t="s">
        <v>1055</v>
      </c>
      <c r="E631" s="166" t="str">
        <f t="shared" si="9"/>
        <v>02</v>
      </c>
    </row>
    <row r="632" spans="1:5" ht="12.75">
      <c r="A632" s="166">
        <v>20100157315</v>
      </c>
      <c r="B632" s="166" t="s">
        <v>1043</v>
      </c>
      <c r="C632" s="166">
        <v>5716</v>
      </c>
      <c r="D632" t="s">
        <v>1055</v>
      </c>
      <c r="E632" s="166" t="str">
        <f t="shared" si="9"/>
        <v>02</v>
      </c>
    </row>
    <row r="633" spans="1:5" ht="12.75">
      <c r="A633" s="166">
        <v>20100193117</v>
      </c>
      <c r="B633" s="166" t="s">
        <v>1043</v>
      </c>
      <c r="C633" s="166">
        <v>5716</v>
      </c>
      <c r="D633" t="s">
        <v>1055</v>
      </c>
      <c r="E633" s="166" t="str">
        <f t="shared" si="9"/>
        <v>02</v>
      </c>
    </row>
    <row r="634" spans="1:5" ht="12.75">
      <c r="A634" s="166">
        <v>20100083877</v>
      </c>
      <c r="B634" s="166" t="s">
        <v>1043</v>
      </c>
      <c r="C634" s="166">
        <v>5716</v>
      </c>
      <c r="D634" t="s">
        <v>1055</v>
      </c>
      <c r="E634" s="166" t="str">
        <f t="shared" si="9"/>
        <v>02</v>
      </c>
    </row>
    <row r="635" spans="1:5" ht="12.75">
      <c r="A635" s="166">
        <v>20100042763</v>
      </c>
      <c r="B635" s="166" t="s">
        <v>1043</v>
      </c>
      <c r="C635" s="166">
        <v>5716</v>
      </c>
      <c r="D635" t="s">
        <v>1055</v>
      </c>
      <c r="E635" s="166" t="str">
        <f t="shared" si="9"/>
        <v>02</v>
      </c>
    </row>
    <row r="636" spans="1:5" ht="12.75">
      <c r="A636" s="166">
        <v>20100123330</v>
      </c>
      <c r="B636" s="166" t="s">
        <v>1043</v>
      </c>
      <c r="C636" s="166">
        <v>5716</v>
      </c>
      <c r="D636" t="s">
        <v>1055</v>
      </c>
      <c r="E636" s="166" t="str">
        <f t="shared" si="9"/>
        <v>02</v>
      </c>
    </row>
    <row r="637" spans="1:5" ht="12.75">
      <c r="A637" s="166">
        <v>20100064490</v>
      </c>
      <c r="B637" s="166" t="s">
        <v>1043</v>
      </c>
      <c r="C637" s="166">
        <v>5716</v>
      </c>
      <c r="D637" t="s">
        <v>1055</v>
      </c>
      <c r="E637" s="166" t="str">
        <f t="shared" si="9"/>
        <v>02</v>
      </c>
    </row>
    <row r="638" spans="1:5" ht="12.75">
      <c r="A638" s="166">
        <v>20100133050</v>
      </c>
      <c r="B638" s="166" t="s">
        <v>1043</v>
      </c>
      <c r="C638" s="166">
        <v>5716</v>
      </c>
      <c r="D638" t="s">
        <v>1055</v>
      </c>
      <c r="E638" s="166" t="str">
        <f t="shared" si="9"/>
        <v>02</v>
      </c>
    </row>
    <row r="639" spans="1:5" ht="12.75">
      <c r="A639" s="166">
        <v>20100067081</v>
      </c>
      <c r="B639" s="166" t="s">
        <v>1043</v>
      </c>
      <c r="C639" s="166">
        <v>5716</v>
      </c>
      <c r="D639" t="s">
        <v>1055</v>
      </c>
      <c r="E639" s="166" t="str">
        <f t="shared" si="9"/>
        <v>02</v>
      </c>
    </row>
    <row r="640" spans="1:5" ht="12.75">
      <c r="A640" s="166">
        <v>20100050944</v>
      </c>
      <c r="B640" s="166" t="s">
        <v>1043</v>
      </c>
      <c r="C640" s="166">
        <v>5716</v>
      </c>
      <c r="D640" t="s">
        <v>1055</v>
      </c>
      <c r="E640" s="166" t="str">
        <f t="shared" si="9"/>
        <v>02</v>
      </c>
    </row>
    <row r="641" spans="1:5" ht="12.75">
      <c r="A641" s="166">
        <v>20100045193</v>
      </c>
      <c r="B641" s="166" t="s">
        <v>1043</v>
      </c>
      <c r="C641" s="166">
        <v>5716</v>
      </c>
      <c r="D641" t="s">
        <v>1055</v>
      </c>
      <c r="E641" s="166" t="str">
        <f t="shared" si="9"/>
        <v>02</v>
      </c>
    </row>
    <row r="642" spans="1:5" ht="12.75">
      <c r="A642" s="166">
        <v>20100154219</v>
      </c>
      <c r="B642" s="166" t="s">
        <v>1043</v>
      </c>
      <c r="C642" s="166">
        <v>5716</v>
      </c>
      <c r="D642" t="s">
        <v>1055</v>
      </c>
      <c r="E642" s="166" t="str">
        <f aca="true" t="shared" si="10" ref="E642:E705">IF(MID(D642,14,1)="@",MID(D642,12,2),"0"&amp;MID(D642,12,1))</f>
        <v>02</v>
      </c>
    </row>
    <row r="643" spans="1:5" ht="12.75">
      <c r="A643" s="166">
        <v>20100365007</v>
      </c>
      <c r="B643" s="166" t="s">
        <v>1043</v>
      </c>
      <c r="C643" s="166">
        <v>5716</v>
      </c>
      <c r="D643" t="s">
        <v>1055</v>
      </c>
      <c r="E643" s="166" t="str">
        <f t="shared" si="10"/>
        <v>02</v>
      </c>
    </row>
    <row r="644" spans="1:5" ht="12.75">
      <c r="A644" s="166">
        <v>20100073308</v>
      </c>
      <c r="B644" s="166" t="s">
        <v>1043</v>
      </c>
      <c r="C644" s="166">
        <v>5716</v>
      </c>
      <c r="D644" t="s">
        <v>1055</v>
      </c>
      <c r="E644" s="166" t="str">
        <f t="shared" si="10"/>
        <v>02</v>
      </c>
    </row>
    <row r="645" spans="1:5" ht="12.75">
      <c r="A645" s="166">
        <v>20100539439</v>
      </c>
      <c r="B645" s="166" t="s">
        <v>1043</v>
      </c>
      <c r="C645" s="166">
        <v>5716</v>
      </c>
      <c r="D645" t="s">
        <v>1055</v>
      </c>
      <c r="E645" s="166" t="str">
        <f t="shared" si="10"/>
        <v>02</v>
      </c>
    </row>
    <row r="646" spans="1:5" ht="12.75">
      <c r="A646" s="166">
        <v>20100737826</v>
      </c>
      <c r="B646" s="166" t="s">
        <v>1043</v>
      </c>
      <c r="C646" s="166">
        <v>5716</v>
      </c>
      <c r="D646" t="s">
        <v>1055</v>
      </c>
      <c r="E646" s="166" t="str">
        <f t="shared" si="10"/>
        <v>02</v>
      </c>
    </row>
    <row r="647" spans="1:5" ht="12.75">
      <c r="A647" s="166">
        <v>20100760305</v>
      </c>
      <c r="B647" s="166" t="s">
        <v>1043</v>
      </c>
      <c r="C647" s="166">
        <v>5716</v>
      </c>
      <c r="D647" t="s">
        <v>1055</v>
      </c>
      <c r="E647" s="166" t="str">
        <f t="shared" si="10"/>
        <v>02</v>
      </c>
    </row>
    <row r="648" spans="1:5" ht="12.75">
      <c r="A648" s="166">
        <v>20100712599</v>
      </c>
      <c r="B648" s="166" t="s">
        <v>1043</v>
      </c>
      <c r="C648" s="166">
        <v>5716</v>
      </c>
      <c r="D648" t="s">
        <v>1055</v>
      </c>
      <c r="E648" s="166" t="str">
        <f t="shared" si="10"/>
        <v>02</v>
      </c>
    </row>
    <row r="649" spans="1:5" ht="12.75">
      <c r="A649" s="166">
        <v>20100076072</v>
      </c>
      <c r="B649" s="166" t="s">
        <v>1043</v>
      </c>
      <c r="C649" s="166">
        <v>5716</v>
      </c>
      <c r="D649" t="s">
        <v>1055</v>
      </c>
      <c r="E649" s="166" t="str">
        <f t="shared" si="10"/>
        <v>02</v>
      </c>
    </row>
    <row r="650" spans="1:5" ht="12.75">
      <c r="A650" s="166">
        <v>20100616794</v>
      </c>
      <c r="B650" s="166" t="s">
        <v>1043</v>
      </c>
      <c r="C650" s="166">
        <v>5716</v>
      </c>
      <c r="D650" t="s">
        <v>1055</v>
      </c>
      <c r="E650" s="166" t="str">
        <f t="shared" si="10"/>
        <v>02</v>
      </c>
    </row>
    <row r="651" spans="1:5" ht="12.75">
      <c r="A651" s="166">
        <v>20100369509</v>
      </c>
      <c r="B651" s="166" t="s">
        <v>1043</v>
      </c>
      <c r="C651" s="166">
        <v>5716</v>
      </c>
      <c r="D651" t="s">
        <v>1055</v>
      </c>
      <c r="E651" s="166" t="str">
        <f t="shared" si="10"/>
        <v>02</v>
      </c>
    </row>
    <row r="652" spans="1:5" ht="12.75">
      <c r="A652" s="166">
        <v>20100073481</v>
      </c>
      <c r="B652" s="166" t="s">
        <v>1043</v>
      </c>
      <c r="C652" s="166">
        <v>5716</v>
      </c>
      <c r="D652" t="s">
        <v>1055</v>
      </c>
      <c r="E652" s="166" t="str">
        <f t="shared" si="10"/>
        <v>02</v>
      </c>
    </row>
    <row r="653" spans="1:5" ht="12.75">
      <c r="A653" s="166">
        <v>20100679877</v>
      </c>
      <c r="B653" s="166" t="s">
        <v>1043</v>
      </c>
      <c r="C653" s="166">
        <v>5716</v>
      </c>
      <c r="D653" t="s">
        <v>1055</v>
      </c>
      <c r="E653" s="166" t="str">
        <f t="shared" si="10"/>
        <v>02</v>
      </c>
    </row>
    <row r="654" spans="1:5" ht="12.75">
      <c r="A654" s="166">
        <v>20100041520</v>
      </c>
      <c r="B654" s="166" t="s">
        <v>1043</v>
      </c>
      <c r="C654" s="166">
        <v>5716</v>
      </c>
      <c r="D654" t="s">
        <v>1055</v>
      </c>
      <c r="E654" s="166" t="str">
        <f t="shared" si="10"/>
        <v>02</v>
      </c>
    </row>
    <row r="655" spans="1:5" ht="12.75">
      <c r="A655" s="166">
        <v>20100080185</v>
      </c>
      <c r="B655" s="166" t="s">
        <v>1043</v>
      </c>
      <c r="C655" s="166">
        <v>5716</v>
      </c>
      <c r="D655" t="s">
        <v>1055</v>
      </c>
      <c r="E655" s="166" t="str">
        <f t="shared" si="10"/>
        <v>02</v>
      </c>
    </row>
    <row r="656" spans="1:5" ht="12.75">
      <c r="A656" s="166">
        <v>20100478383</v>
      </c>
      <c r="B656" s="166" t="s">
        <v>1043</v>
      </c>
      <c r="C656" s="166">
        <v>5716</v>
      </c>
      <c r="D656" t="s">
        <v>1055</v>
      </c>
      <c r="E656" s="166" t="str">
        <f t="shared" si="10"/>
        <v>02</v>
      </c>
    </row>
    <row r="657" spans="1:5" ht="12.75">
      <c r="A657" s="166">
        <v>20100244391</v>
      </c>
      <c r="B657" s="166" t="s">
        <v>1043</v>
      </c>
      <c r="C657" s="166">
        <v>5716</v>
      </c>
      <c r="D657" t="s">
        <v>1055</v>
      </c>
      <c r="E657" s="166" t="str">
        <f t="shared" si="10"/>
        <v>02</v>
      </c>
    </row>
    <row r="658" spans="1:5" ht="12.75">
      <c r="A658" s="166">
        <v>20100067596</v>
      </c>
      <c r="B658" s="166" t="s">
        <v>1043</v>
      </c>
      <c r="C658" s="166">
        <v>5716</v>
      </c>
      <c r="D658" t="s">
        <v>1055</v>
      </c>
      <c r="E658" s="166" t="str">
        <f t="shared" si="10"/>
        <v>02</v>
      </c>
    </row>
    <row r="659" spans="1:5" ht="12.75">
      <c r="A659" s="166">
        <v>20100144507</v>
      </c>
      <c r="B659" s="166" t="s">
        <v>1043</v>
      </c>
      <c r="C659" s="166">
        <v>5716</v>
      </c>
      <c r="D659" t="s">
        <v>1055</v>
      </c>
      <c r="E659" s="166" t="str">
        <f t="shared" si="10"/>
        <v>02</v>
      </c>
    </row>
    <row r="660" spans="1:5" ht="12.75">
      <c r="A660" s="166">
        <v>20100083010</v>
      </c>
      <c r="B660" s="166" t="s">
        <v>1043</v>
      </c>
      <c r="C660" s="166">
        <v>5716</v>
      </c>
      <c r="D660" t="s">
        <v>1055</v>
      </c>
      <c r="E660" s="166" t="str">
        <f t="shared" si="10"/>
        <v>02</v>
      </c>
    </row>
    <row r="661" spans="1:5" ht="12.75">
      <c r="A661" s="166">
        <v>20100094054</v>
      </c>
      <c r="B661" s="166" t="s">
        <v>1043</v>
      </c>
      <c r="C661" s="166">
        <v>5716</v>
      </c>
      <c r="D661" t="s">
        <v>1055</v>
      </c>
      <c r="E661" s="166" t="str">
        <f t="shared" si="10"/>
        <v>02</v>
      </c>
    </row>
    <row r="662" spans="1:5" ht="12.75">
      <c r="A662" s="166">
        <v>20100154057</v>
      </c>
      <c r="B662" s="166" t="s">
        <v>1043</v>
      </c>
      <c r="C662" s="166">
        <v>5716</v>
      </c>
      <c r="D662" t="s">
        <v>1055</v>
      </c>
      <c r="E662" s="166" t="str">
        <f t="shared" si="10"/>
        <v>02</v>
      </c>
    </row>
    <row r="663" spans="1:5" ht="12.75">
      <c r="A663" s="166">
        <v>20100135699</v>
      </c>
      <c r="B663" s="166" t="s">
        <v>1043</v>
      </c>
      <c r="C663" s="166">
        <v>5716</v>
      </c>
      <c r="D663" t="s">
        <v>1055</v>
      </c>
      <c r="E663" s="166" t="str">
        <f t="shared" si="10"/>
        <v>02</v>
      </c>
    </row>
    <row r="664" spans="1:5" ht="12.75">
      <c r="A664" s="166">
        <v>20100123682</v>
      </c>
      <c r="B664" s="166" t="s">
        <v>1043</v>
      </c>
      <c r="C664" s="166">
        <v>5716</v>
      </c>
      <c r="D664" t="s">
        <v>1055</v>
      </c>
      <c r="E664" s="166" t="str">
        <f t="shared" si="10"/>
        <v>02</v>
      </c>
    </row>
    <row r="665" spans="1:5" ht="12.75">
      <c r="A665" s="166">
        <v>20100223555</v>
      </c>
      <c r="B665" s="166" t="s">
        <v>1043</v>
      </c>
      <c r="C665" s="166">
        <v>5716</v>
      </c>
      <c r="D665" t="s">
        <v>1055</v>
      </c>
      <c r="E665" s="166" t="str">
        <f t="shared" si="10"/>
        <v>02</v>
      </c>
    </row>
    <row r="666" spans="1:5" ht="12.75">
      <c r="A666" s="166">
        <v>20100116988</v>
      </c>
      <c r="B666" s="166" t="s">
        <v>1043</v>
      </c>
      <c r="C666" s="166">
        <v>5716</v>
      </c>
      <c r="D666" t="s">
        <v>1055</v>
      </c>
      <c r="E666" s="166" t="str">
        <f t="shared" si="10"/>
        <v>02</v>
      </c>
    </row>
    <row r="667" spans="1:5" ht="12.75">
      <c r="A667" s="166">
        <v>20100811490</v>
      </c>
      <c r="B667" s="166" t="s">
        <v>1043</v>
      </c>
      <c r="C667" s="166">
        <v>5716</v>
      </c>
      <c r="D667" t="s">
        <v>1055</v>
      </c>
      <c r="E667" s="166" t="str">
        <f t="shared" si="10"/>
        <v>02</v>
      </c>
    </row>
    <row r="668" spans="1:5" ht="12.75">
      <c r="A668" s="166">
        <v>20100144922</v>
      </c>
      <c r="B668" s="166" t="s">
        <v>1043</v>
      </c>
      <c r="C668" s="166">
        <v>5716</v>
      </c>
      <c r="D668" t="s">
        <v>1055</v>
      </c>
      <c r="E668" s="166" t="str">
        <f t="shared" si="10"/>
        <v>02</v>
      </c>
    </row>
    <row r="669" spans="1:5" ht="12.75">
      <c r="A669" s="166">
        <v>20100068720</v>
      </c>
      <c r="B669" s="166" t="s">
        <v>1043</v>
      </c>
      <c r="C669" s="166">
        <v>5716</v>
      </c>
      <c r="D669" t="s">
        <v>1055</v>
      </c>
      <c r="E669" s="166" t="str">
        <f t="shared" si="10"/>
        <v>02</v>
      </c>
    </row>
    <row r="670" spans="1:5" ht="12.75">
      <c r="A670" s="166">
        <v>20100060150</v>
      </c>
      <c r="B670" s="166" t="s">
        <v>1043</v>
      </c>
      <c r="C670" s="166">
        <v>5716</v>
      </c>
      <c r="D670" t="s">
        <v>1055</v>
      </c>
      <c r="E670" s="166" t="str">
        <f t="shared" si="10"/>
        <v>02</v>
      </c>
    </row>
    <row r="671" spans="1:5" ht="12.75">
      <c r="A671" s="166">
        <v>20100146895</v>
      </c>
      <c r="B671" s="166" t="s">
        <v>1043</v>
      </c>
      <c r="C671" s="166">
        <v>5716</v>
      </c>
      <c r="D671" t="s">
        <v>1055</v>
      </c>
      <c r="E671" s="166" t="str">
        <f t="shared" si="10"/>
        <v>02</v>
      </c>
    </row>
    <row r="672" spans="1:5" ht="12.75">
      <c r="A672" s="166">
        <v>20100331285</v>
      </c>
      <c r="B672" s="166" t="s">
        <v>1043</v>
      </c>
      <c r="C672" s="166">
        <v>5716</v>
      </c>
      <c r="D672" t="s">
        <v>1055</v>
      </c>
      <c r="E672" s="166" t="str">
        <f t="shared" si="10"/>
        <v>02</v>
      </c>
    </row>
    <row r="673" spans="1:5" ht="12.75">
      <c r="A673" s="166">
        <v>20100080002</v>
      </c>
      <c r="B673" s="166" t="s">
        <v>1043</v>
      </c>
      <c r="C673" s="166">
        <v>5716</v>
      </c>
      <c r="D673" t="s">
        <v>1055</v>
      </c>
      <c r="E673" s="166" t="str">
        <f t="shared" si="10"/>
        <v>02</v>
      </c>
    </row>
    <row r="674" spans="1:5" ht="12.75">
      <c r="A674" s="166">
        <v>20100160707</v>
      </c>
      <c r="B674" s="166" t="s">
        <v>1043</v>
      </c>
      <c r="C674" s="166">
        <v>5716</v>
      </c>
      <c r="D674" t="s">
        <v>1055</v>
      </c>
      <c r="E674" s="166" t="str">
        <f t="shared" si="10"/>
        <v>02</v>
      </c>
    </row>
    <row r="675" spans="1:5" ht="12.75">
      <c r="A675" s="166">
        <v>20100074533</v>
      </c>
      <c r="B675" s="166" t="s">
        <v>1043</v>
      </c>
      <c r="C675" s="166">
        <v>5716</v>
      </c>
      <c r="D675" t="s">
        <v>1055</v>
      </c>
      <c r="E675" s="166" t="str">
        <f t="shared" si="10"/>
        <v>02</v>
      </c>
    </row>
    <row r="676" spans="1:5" ht="12.75">
      <c r="A676" s="166">
        <v>20100518946</v>
      </c>
      <c r="B676" s="166" t="s">
        <v>1043</v>
      </c>
      <c r="C676" s="166">
        <v>5716</v>
      </c>
      <c r="D676" t="s">
        <v>1055</v>
      </c>
      <c r="E676" s="166" t="str">
        <f t="shared" si="10"/>
        <v>02</v>
      </c>
    </row>
    <row r="677" spans="1:5" ht="12.75">
      <c r="A677" s="166">
        <v>20100083281</v>
      </c>
      <c r="B677" s="166" t="s">
        <v>1043</v>
      </c>
      <c r="C677" s="166">
        <v>5716</v>
      </c>
      <c r="D677" t="s">
        <v>1055</v>
      </c>
      <c r="E677" s="166" t="str">
        <f t="shared" si="10"/>
        <v>02</v>
      </c>
    </row>
    <row r="678" spans="1:5" ht="12.75">
      <c r="A678" s="166">
        <v>20100173191</v>
      </c>
      <c r="B678" s="166" t="s">
        <v>1043</v>
      </c>
      <c r="C678" s="166">
        <v>5716</v>
      </c>
      <c r="D678" t="s">
        <v>1055</v>
      </c>
      <c r="E678" s="166" t="str">
        <f t="shared" si="10"/>
        <v>02</v>
      </c>
    </row>
    <row r="679" spans="1:5" ht="12.75">
      <c r="A679" s="166">
        <v>20100944538</v>
      </c>
      <c r="B679" s="166" t="s">
        <v>1043</v>
      </c>
      <c r="C679" s="166">
        <v>5716</v>
      </c>
      <c r="D679" t="s">
        <v>1055</v>
      </c>
      <c r="E679" s="166" t="str">
        <f t="shared" si="10"/>
        <v>02</v>
      </c>
    </row>
    <row r="680" spans="1:5" ht="12.75">
      <c r="A680" s="166">
        <v>20100066352</v>
      </c>
      <c r="B680" s="166" t="s">
        <v>1043</v>
      </c>
      <c r="C680" s="166">
        <v>5716</v>
      </c>
      <c r="D680" t="s">
        <v>1055</v>
      </c>
      <c r="E680" s="166" t="str">
        <f t="shared" si="10"/>
        <v>02</v>
      </c>
    </row>
    <row r="681" spans="1:5" ht="12.75">
      <c r="A681" s="166">
        <v>20100718872</v>
      </c>
      <c r="B681" s="166" t="s">
        <v>1043</v>
      </c>
      <c r="C681" s="166">
        <v>5716</v>
      </c>
      <c r="D681" t="s">
        <v>1055</v>
      </c>
      <c r="E681" s="166" t="str">
        <f t="shared" si="10"/>
        <v>02</v>
      </c>
    </row>
    <row r="682" spans="1:5" ht="12.75">
      <c r="A682" s="166">
        <v>20100175640</v>
      </c>
      <c r="B682" s="166" t="s">
        <v>1043</v>
      </c>
      <c r="C682" s="166">
        <v>5716</v>
      </c>
      <c r="D682" t="s">
        <v>1055</v>
      </c>
      <c r="E682" s="166" t="str">
        <f t="shared" si="10"/>
        <v>02</v>
      </c>
    </row>
    <row r="683" spans="1:5" ht="12.75">
      <c r="A683" s="166">
        <v>20100089999</v>
      </c>
      <c r="B683" s="166" t="s">
        <v>1043</v>
      </c>
      <c r="C683" s="166">
        <v>5716</v>
      </c>
      <c r="D683" t="s">
        <v>1055</v>
      </c>
      <c r="E683" s="166" t="str">
        <f t="shared" si="10"/>
        <v>02</v>
      </c>
    </row>
    <row r="684" spans="1:5" ht="12.75">
      <c r="A684" s="166">
        <v>20100287791</v>
      </c>
      <c r="B684" s="166" t="s">
        <v>1043</v>
      </c>
      <c r="C684" s="166">
        <v>5716</v>
      </c>
      <c r="D684" t="s">
        <v>1055</v>
      </c>
      <c r="E684" s="166" t="str">
        <f t="shared" si="10"/>
        <v>02</v>
      </c>
    </row>
    <row r="685" spans="1:5" ht="12.75">
      <c r="A685" s="166">
        <v>20100300991</v>
      </c>
      <c r="B685" s="166" t="s">
        <v>1043</v>
      </c>
      <c r="C685" s="166">
        <v>5716</v>
      </c>
      <c r="D685" t="s">
        <v>1055</v>
      </c>
      <c r="E685" s="166" t="str">
        <f t="shared" si="10"/>
        <v>02</v>
      </c>
    </row>
    <row r="686" spans="1:5" ht="12.75">
      <c r="A686" s="166">
        <v>20100343887</v>
      </c>
      <c r="B686" s="166" t="s">
        <v>1043</v>
      </c>
      <c r="C686" s="166">
        <v>5716</v>
      </c>
      <c r="D686" t="s">
        <v>1055</v>
      </c>
      <c r="E686" s="166" t="str">
        <f t="shared" si="10"/>
        <v>02</v>
      </c>
    </row>
    <row r="687" spans="1:5" ht="12.75">
      <c r="A687" s="166">
        <v>20100938139</v>
      </c>
      <c r="B687" s="166" t="s">
        <v>1043</v>
      </c>
      <c r="C687" s="166">
        <v>5716</v>
      </c>
      <c r="D687" t="s">
        <v>1055</v>
      </c>
      <c r="E687" s="166" t="str">
        <f t="shared" si="10"/>
        <v>02</v>
      </c>
    </row>
    <row r="688" spans="1:5" ht="12.75">
      <c r="A688" s="166">
        <v>20100925151</v>
      </c>
      <c r="B688" s="166" t="s">
        <v>1043</v>
      </c>
      <c r="C688" s="166">
        <v>5716</v>
      </c>
      <c r="D688" t="s">
        <v>1055</v>
      </c>
      <c r="E688" s="166" t="str">
        <f t="shared" si="10"/>
        <v>02</v>
      </c>
    </row>
    <row r="689" spans="1:5" ht="12.75">
      <c r="A689" s="166">
        <v>20100339421</v>
      </c>
      <c r="B689" s="166" t="s">
        <v>1043</v>
      </c>
      <c r="C689" s="166">
        <v>5716</v>
      </c>
      <c r="D689" t="s">
        <v>1055</v>
      </c>
      <c r="E689" s="166" t="str">
        <f t="shared" si="10"/>
        <v>02</v>
      </c>
    </row>
    <row r="690" spans="1:5" ht="12.75">
      <c r="A690" s="166">
        <v>20100382602</v>
      </c>
      <c r="B690" s="166" t="s">
        <v>1043</v>
      </c>
      <c r="C690" s="166">
        <v>5716</v>
      </c>
      <c r="D690" t="s">
        <v>1055</v>
      </c>
      <c r="E690" s="166" t="str">
        <f t="shared" si="10"/>
        <v>02</v>
      </c>
    </row>
    <row r="691" spans="1:5" ht="12.75">
      <c r="A691" s="166">
        <v>20100403294</v>
      </c>
      <c r="B691" s="166" t="s">
        <v>1043</v>
      </c>
      <c r="C691" s="166">
        <v>5716</v>
      </c>
      <c r="D691" t="s">
        <v>1055</v>
      </c>
      <c r="E691" s="166" t="str">
        <f t="shared" si="10"/>
        <v>02</v>
      </c>
    </row>
    <row r="692" spans="1:5" ht="12.75">
      <c r="A692" s="166">
        <v>20100779740</v>
      </c>
      <c r="B692" s="166" t="s">
        <v>1043</v>
      </c>
      <c r="C692" s="166">
        <v>5716</v>
      </c>
      <c r="D692" t="s">
        <v>1055</v>
      </c>
      <c r="E692" s="166" t="str">
        <f t="shared" si="10"/>
        <v>02</v>
      </c>
    </row>
    <row r="693" spans="1:5" ht="12.75">
      <c r="A693" s="166">
        <v>20100033004</v>
      </c>
      <c r="B693" s="166" t="s">
        <v>1043</v>
      </c>
      <c r="C693" s="166">
        <v>5716</v>
      </c>
      <c r="D693" t="s">
        <v>1055</v>
      </c>
      <c r="E693" s="166" t="str">
        <f t="shared" si="10"/>
        <v>02</v>
      </c>
    </row>
    <row r="694" spans="1:5" ht="12.75">
      <c r="A694" s="166">
        <v>20100583845</v>
      </c>
      <c r="B694" s="166" t="s">
        <v>1043</v>
      </c>
      <c r="C694" s="166">
        <v>5716</v>
      </c>
      <c r="D694" t="s">
        <v>1055</v>
      </c>
      <c r="E694" s="166" t="str">
        <f t="shared" si="10"/>
        <v>02</v>
      </c>
    </row>
    <row r="695" spans="1:5" ht="12.75">
      <c r="A695" s="166">
        <v>20100282721</v>
      </c>
      <c r="B695" s="166" t="s">
        <v>1043</v>
      </c>
      <c r="C695" s="166">
        <v>5716</v>
      </c>
      <c r="D695" t="s">
        <v>1055</v>
      </c>
      <c r="E695" s="166" t="str">
        <f t="shared" si="10"/>
        <v>02</v>
      </c>
    </row>
    <row r="696" spans="1:5" ht="12.75">
      <c r="A696" s="166">
        <v>20100488427</v>
      </c>
      <c r="B696" s="166" t="s">
        <v>1043</v>
      </c>
      <c r="C696" s="166">
        <v>5716</v>
      </c>
      <c r="D696" t="s">
        <v>1055</v>
      </c>
      <c r="E696" s="166" t="str">
        <f t="shared" si="10"/>
        <v>02</v>
      </c>
    </row>
    <row r="697" spans="1:5" ht="12.75">
      <c r="A697" s="166">
        <v>20100096260</v>
      </c>
      <c r="B697" s="166" t="s">
        <v>1043</v>
      </c>
      <c r="C697" s="166">
        <v>5716</v>
      </c>
      <c r="D697" t="s">
        <v>1055</v>
      </c>
      <c r="E697" s="166" t="str">
        <f t="shared" si="10"/>
        <v>02</v>
      </c>
    </row>
    <row r="698" spans="1:5" ht="12.75">
      <c r="A698" s="166">
        <v>20100150736</v>
      </c>
      <c r="B698" s="166" t="s">
        <v>1043</v>
      </c>
      <c r="C698" s="166">
        <v>5716</v>
      </c>
      <c r="D698" t="s">
        <v>1055</v>
      </c>
      <c r="E698" s="166" t="str">
        <f t="shared" si="10"/>
        <v>02</v>
      </c>
    </row>
    <row r="699" spans="1:5" ht="12.75">
      <c r="A699" s="166">
        <v>20100093759</v>
      </c>
      <c r="B699" s="166" t="s">
        <v>1043</v>
      </c>
      <c r="C699" s="166">
        <v>5716</v>
      </c>
      <c r="D699" t="s">
        <v>1055</v>
      </c>
      <c r="E699" s="166" t="str">
        <f t="shared" si="10"/>
        <v>02</v>
      </c>
    </row>
    <row r="700" spans="1:5" ht="12.75">
      <c r="A700" s="166">
        <v>20100371741</v>
      </c>
      <c r="B700" s="166" t="s">
        <v>1043</v>
      </c>
      <c r="C700" s="166">
        <v>5716</v>
      </c>
      <c r="D700" t="s">
        <v>1055</v>
      </c>
      <c r="E700" s="166" t="str">
        <f t="shared" si="10"/>
        <v>02</v>
      </c>
    </row>
    <row r="701" spans="1:5" ht="12.75">
      <c r="A701" s="166">
        <v>20100776562</v>
      </c>
      <c r="B701" s="166" t="s">
        <v>1043</v>
      </c>
      <c r="C701" s="166">
        <v>5716</v>
      </c>
      <c r="D701" t="s">
        <v>1055</v>
      </c>
      <c r="E701" s="166" t="str">
        <f t="shared" si="10"/>
        <v>02</v>
      </c>
    </row>
    <row r="702" spans="1:5" ht="12.75">
      <c r="A702" s="166">
        <v>20100330475</v>
      </c>
      <c r="B702" s="166" t="s">
        <v>1043</v>
      </c>
      <c r="C702" s="166">
        <v>5716</v>
      </c>
      <c r="D702" t="s">
        <v>1055</v>
      </c>
      <c r="E702" s="166" t="str">
        <f t="shared" si="10"/>
        <v>02</v>
      </c>
    </row>
    <row r="703" spans="1:5" ht="12.75">
      <c r="A703" s="166">
        <v>20100055318</v>
      </c>
      <c r="B703" s="166" t="s">
        <v>1043</v>
      </c>
      <c r="C703" s="166">
        <v>5716</v>
      </c>
      <c r="D703" t="s">
        <v>1055</v>
      </c>
      <c r="E703" s="166" t="str">
        <f t="shared" si="10"/>
        <v>02</v>
      </c>
    </row>
    <row r="704" spans="1:5" ht="12.75">
      <c r="A704" s="166">
        <v>20100279429</v>
      </c>
      <c r="B704" s="166" t="s">
        <v>1043</v>
      </c>
      <c r="C704" s="166">
        <v>5716</v>
      </c>
      <c r="D704" t="s">
        <v>1055</v>
      </c>
      <c r="E704" s="166" t="str">
        <f t="shared" si="10"/>
        <v>02</v>
      </c>
    </row>
    <row r="705" spans="1:5" ht="12.75">
      <c r="A705" s="166">
        <v>20100037841</v>
      </c>
      <c r="B705" s="166" t="s">
        <v>1043</v>
      </c>
      <c r="C705" s="166">
        <v>5716</v>
      </c>
      <c r="D705" t="s">
        <v>1055</v>
      </c>
      <c r="E705" s="166" t="str">
        <f t="shared" si="10"/>
        <v>02</v>
      </c>
    </row>
    <row r="706" spans="1:5" ht="12.75">
      <c r="A706" s="166">
        <v>20100131278</v>
      </c>
      <c r="B706" s="166" t="s">
        <v>1043</v>
      </c>
      <c r="C706" s="166">
        <v>5716</v>
      </c>
      <c r="D706" t="s">
        <v>1055</v>
      </c>
      <c r="E706" s="166" t="str">
        <f aca="true" t="shared" si="11" ref="E706:E769">IF(MID(D706,14,1)="@",MID(D706,12,2),"0"&amp;MID(D706,12,1))</f>
        <v>02</v>
      </c>
    </row>
    <row r="707" spans="1:5" ht="12.75">
      <c r="A707" s="166">
        <v>20100312736</v>
      </c>
      <c r="B707" s="166" t="s">
        <v>1043</v>
      </c>
      <c r="C707" s="166">
        <v>5716</v>
      </c>
      <c r="D707" t="s">
        <v>1055</v>
      </c>
      <c r="E707" s="166" t="str">
        <f t="shared" si="11"/>
        <v>02</v>
      </c>
    </row>
    <row r="708" spans="1:5" ht="12.75">
      <c r="A708" s="166">
        <v>20100271959</v>
      </c>
      <c r="B708" s="166" t="s">
        <v>1043</v>
      </c>
      <c r="C708" s="166">
        <v>5716</v>
      </c>
      <c r="D708" t="s">
        <v>1055</v>
      </c>
      <c r="E708" s="166" t="str">
        <f t="shared" si="11"/>
        <v>02</v>
      </c>
    </row>
    <row r="709" spans="1:5" ht="12.75">
      <c r="A709" s="166">
        <v>20100416949</v>
      </c>
      <c r="B709" s="166" t="s">
        <v>1043</v>
      </c>
      <c r="C709" s="166">
        <v>5716</v>
      </c>
      <c r="D709" t="s">
        <v>1055</v>
      </c>
      <c r="E709" s="166" t="str">
        <f t="shared" si="11"/>
        <v>02</v>
      </c>
    </row>
    <row r="710" spans="1:5" ht="12.75">
      <c r="A710" s="166">
        <v>20100260086</v>
      </c>
      <c r="B710" s="166" t="s">
        <v>1043</v>
      </c>
      <c r="C710" s="166">
        <v>5716</v>
      </c>
      <c r="D710" t="s">
        <v>1055</v>
      </c>
      <c r="E710" s="166" t="str">
        <f t="shared" si="11"/>
        <v>02</v>
      </c>
    </row>
    <row r="711" spans="1:5" ht="12.75">
      <c r="A711" s="166">
        <v>20100611563</v>
      </c>
      <c r="B711" s="166" t="s">
        <v>1043</v>
      </c>
      <c r="C711" s="166">
        <v>5716</v>
      </c>
      <c r="D711" t="s">
        <v>1055</v>
      </c>
      <c r="E711" s="166" t="str">
        <f t="shared" si="11"/>
        <v>02</v>
      </c>
    </row>
    <row r="712" spans="1:5" ht="12.75">
      <c r="A712" s="166">
        <v>20100283027</v>
      </c>
      <c r="B712" s="166" t="s">
        <v>1043</v>
      </c>
      <c r="C712" s="166">
        <v>5716</v>
      </c>
      <c r="D712" t="s">
        <v>1055</v>
      </c>
      <c r="E712" s="166" t="str">
        <f t="shared" si="11"/>
        <v>02</v>
      </c>
    </row>
    <row r="713" spans="1:5" ht="12.75">
      <c r="A713" s="166">
        <v>20100260591</v>
      </c>
      <c r="B713" s="166" t="s">
        <v>1043</v>
      </c>
      <c r="C713" s="166">
        <v>5716</v>
      </c>
      <c r="D713" t="s">
        <v>1055</v>
      </c>
      <c r="E713" s="166" t="str">
        <f t="shared" si="11"/>
        <v>02</v>
      </c>
    </row>
    <row r="714" spans="1:5" ht="12.75">
      <c r="A714" s="166">
        <v>20100172543</v>
      </c>
      <c r="B714" s="166" t="s">
        <v>1043</v>
      </c>
      <c r="C714" s="166">
        <v>5716</v>
      </c>
      <c r="D714" t="s">
        <v>1055</v>
      </c>
      <c r="E714" s="166" t="str">
        <f t="shared" si="11"/>
        <v>02</v>
      </c>
    </row>
    <row r="715" spans="1:5" ht="12.75">
      <c r="A715" s="166">
        <v>20100066867</v>
      </c>
      <c r="B715" s="166" t="s">
        <v>1043</v>
      </c>
      <c r="C715" s="166">
        <v>5716</v>
      </c>
      <c r="D715" t="s">
        <v>1055</v>
      </c>
      <c r="E715" s="166" t="str">
        <f t="shared" si="11"/>
        <v>02</v>
      </c>
    </row>
    <row r="716" spans="1:5" ht="12.75">
      <c r="A716" s="166">
        <v>20100165334</v>
      </c>
      <c r="B716" s="166" t="s">
        <v>1043</v>
      </c>
      <c r="C716" s="166">
        <v>5716</v>
      </c>
      <c r="D716" t="s">
        <v>1055</v>
      </c>
      <c r="E716" s="166" t="str">
        <f t="shared" si="11"/>
        <v>02</v>
      </c>
    </row>
    <row r="717" spans="1:5" ht="12.75">
      <c r="A717" s="166">
        <v>20100378168</v>
      </c>
      <c r="B717" s="166" t="s">
        <v>1043</v>
      </c>
      <c r="C717" s="166">
        <v>5716</v>
      </c>
      <c r="D717" t="s">
        <v>1055</v>
      </c>
      <c r="E717" s="166" t="str">
        <f t="shared" si="11"/>
        <v>02</v>
      </c>
    </row>
    <row r="718" spans="1:5" ht="12.75">
      <c r="A718" s="166">
        <v>20100139686</v>
      </c>
      <c r="B718" s="166" t="s">
        <v>1043</v>
      </c>
      <c r="C718" s="166">
        <v>5716</v>
      </c>
      <c r="D718" t="s">
        <v>1055</v>
      </c>
      <c r="E718" s="166" t="str">
        <f t="shared" si="11"/>
        <v>02</v>
      </c>
    </row>
    <row r="719" spans="1:5" ht="12.75">
      <c r="A719" s="166">
        <v>20100261481</v>
      </c>
      <c r="B719" s="166" t="s">
        <v>1043</v>
      </c>
      <c r="C719" s="166">
        <v>5716</v>
      </c>
      <c r="D719" t="s">
        <v>1055</v>
      </c>
      <c r="E719" s="166" t="str">
        <f t="shared" si="11"/>
        <v>02</v>
      </c>
    </row>
    <row r="720" spans="1:5" ht="12.75">
      <c r="A720" s="166">
        <v>20100309191</v>
      </c>
      <c r="B720" s="166" t="s">
        <v>1043</v>
      </c>
      <c r="C720" s="166">
        <v>5716</v>
      </c>
      <c r="D720" t="s">
        <v>1055</v>
      </c>
      <c r="E720" s="166" t="str">
        <f t="shared" si="11"/>
        <v>02</v>
      </c>
    </row>
    <row r="721" spans="1:5" ht="12.75">
      <c r="A721" s="166">
        <v>20100509441</v>
      </c>
      <c r="B721" s="166" t="s">
        <v>1043</v>
      </c>
      <c r="C721" s="166">
        <v>5716</v>
      </c>
      <c r="D721" t="s">
        <v>1055</v>
      </c>
      <c r="E721" s="166" t="str">
        <f t="shared" si="11"/>
        <v>02</v>
      </c>
    </row>
    <row r="722" spans="1:5" ht="12.75">
      <c r="A722" s="166">
        <v>20100115663</v>
      </c>
      <c r="B722" s="166" t="s">
        <v>1043</v>
      </c>
      <c r="C722" s="166">
        <v>5716</v>
      </c>
      <c r="D722" t="s">
        <v>1055</v>
      </c>
      <c r="E722" s="166" t="str">
        <f t="shared" si="11"/>
        <v>02</v>
      </c>
    </row>
    <row r="723" spans="1:5" ht="12.75">
      <c r="A723" s="166">
        <v>20100538033</v>
      </c>
      <c r="B723" s="166" t="s">
        <v>1043</v>
      </c>
      <c r="C723" s="166">
        <v>5716</v>
      </c>
      <c r="D723" t="s">
        <v>1055</v>
      </c>
      <c r="E723" s="166" t="str">
        <f t="shared" si="11"/>
        <v>02</v>
      </c>
    </row>
    <row r="724" spans="1:5" ht="12.75">
      <c r="A724" s="166">
        <v>20100189942</v>
      </c>
      <c r="B724" s="166" t="s">
        <v>1043</v>
      </c>
      <c r="C724" s="166">
        <v>5716</v>
      </c>
      <c r="D724" t="s">
        <v>1055</v>
      </c>
      <c r="E724" s="166" t="str">
        <f t="shared" si="11"/>
        <v>02</v>
      </c>
    </row>
    <row r="725" spans="1:5" ht="12.75">
      <c r="A725" s="166">
        <v>20100388121</v>
      </c>
      <c r="B725" s="166" t="s">
        <v>1043</v>
      </c>
      <c r="C725" s="166">
        <v>5716</v>
      </c>
      <c r="D725" t="s">
        <v>1055</v>
      </c>
      <c r="E725" s="166" t="str">
        <f t="shared" si="11"/>
        <v>02</v>
      </c>
    </row>
    <row r="726" spans="1:5" ht="12.75">
      <c r="A726" s="166">
        <v>20100145902</v>
      </c>
      <c r="B726" s="166" t="s">
        <v>1043</v>
      </c>
      <c r="C726" s="166">
        <v>5716</v>
      </c>
      <c r="D726" t="s">
        <v>1055</v>
      </c>
      <c r="E726" s="166" t="str">
        <f t="shared" si="11"/>
        <v>02</v>
      </c>
    </row>
    <row r="727" spans="1:5" ht="12.75">
      <c r="A727" s="166">
        <v>20100372551</v>
      </c>
      <c r="B727" s="166" t="s">
        <v>1043</v>
      </c>
      <c r="C727" s="166">
        <v>5716</v>
      </c>
      <c r="D727" t="s">
        <v>1055</v>
      </c>
      <c r="E727" s="166" t="str">
        <f t="shared" si="11"/>
        <v>02</v>
      </c>
    </row>
    <row r="728" spans="1:5" ht="12.75">
      <c r="A728" s="166">
        <v>20100456495</v>
      </c>
      <c r="B728" s="166" t="s">
        <v>1043</v>
      </c>
      <c r="C728" s="166">
        <v>5716</v>
      </c>
      <c r="D728" t="s">
        <v>1055</v>
      </c>
      <c r="E728" s="166" t="str">
        <f t="shared" si="11"/>
        <v>02</v>
      </c>
    </row>
    <row r="729" spans="1:5" ht="12.75">
      <c r="A729" s="166">
        <v>20100100399</v>
      </c>
      <c r="B729" s="166" t="s">
        <v>1043</v>
      </c>
      <c r="C729" s="166">
        <v>5716</v>
      </c>
      <c r="D729" t="s">
        <v>1055</v>
      </c>
      <c r="E729" s="166" t="str">
        <f t="shared" si="11"/>
        <v>02</v>
      </c>
    </row>
    <row r="730" spans="1:5" ht="12.75">
      <c r="A730" s="166">
        <v>20100170842</v>
      </c>
      <c r="B730" s="166" t="s">
        <v>1043</v>
      </c>
      <c r="C730" s="166">
        <v>5716</v>
      </c>
      <c r="D730" t="s">
        <v>1055</v>
      </c>
      <c r="E730" s="166" t="str">
        <f t="shared" si="11"/>
        <v>02</v>
      </c>
    </row>
    <row r="731" spans="1:5" ht="12.75">
      <c r="A731" s="166">
        <v>20100310288</v>
      </c>
      <c r="B731" s="166" t="s">
        <v>1043</v>
      </c>
      <c r="C731" s="166">
        <v>5716</v>
      </c>
      <c r="D731" t="s">
        <v>1055</v>
      </c>
      <c r="E731" s="166" t="str">
        <f t="shared" si="11"/>
        <v>02</v>
      </c>
    </row>
    <row r="732" spans="1:5" ht="12.75">
      <c r="A732" s="166">
        <v>20100725810</v>
      </c>
      <c r="B732" s="166" t="s">
        <v>1043</v>
      </c>
      <c r="C732" s="166">
        <v>5716</v>
      </c>
      <c r="D732" t="s">
        <v>1055</v>
      </c>
      <c r="E732" s="166" t="str">
        <f t="shared" si="11"/>
        <v>02</v>
      </c>
    </row>
    <row r="733" spans="1:5" ht="12.75">
      <c r="A733" s="166">
        <v>20100170681</v>
      </c>
      <c r="B733" s="166" t="s">
        <v>1043</v>
      </c>
      <c r="C733" s="166">
        <v>5716</v>
      </c>
      <c r="D733" t="s">
        <v>1055</v>
      </c>
      <c r="E733" s="166" t="str">
        <f t="shared" si="11"/>
        <v>02</v>
      </c>
    </row>
    <row r="734" spans="1:5" ht="12.75">
      <c r="A734" s="166">
        <v>20100177341</v>
      </c>
      <c r="B734" s="166" t="s">
        <v>1043</v>
      </c>
      <c r="C734" s="166">
        <v>5716</v>
      </c>
      <c r="D734" t="s">
        <v>1055</v>
      </c>
      <c r="E734" s="166" t="str">
        <f t="shared" si="11"/>
        <v>02</v>
      </c>
    </row>
    <row r="735" spans="1:5" ht="12.75">
      <c r="A735" s="166">
        <v>20100341914</v>
      </c>
      <c r="B735" s="166" t="s">
        <v>1043</v>
      </c>
      <c r="C735" s="166">
        <v>5716</v>
      </c>
      <c r="D735" t="s">
        <v>1055</v>
      </c>
      <c r="E735" s="166" t="str">
        <f t="shared" si="11"/>
        <v>02</v>
      </c>
    </row>
    <row r="736" spans="1:5" ht="12.75">
      <c r="A736" s="166">
        <v>20100084172</v>
      </c>
      <c r="B736" s="166" t="s">
        <v>1043</v>
      </c>
      <c r="C736" s="166">
        <v>5716</v>
      </c>
      <c r="D736" t="s">
        <v>1055</v>
      </c>
      <c r="E736" s="166" t="str">
        <f t="shared" si="11"/>
        <v>02</v>
      </c>
    </row>
    <row r="737" spans="1:5" ht="12.75">
      <c r="A737" s="166">
        <v>20100324076</v>
      </c>
      <c r="B737" s="166" t="s">
        <v>1043</v>
      </c>
      <c r="C737" s="166">
        <v>5716</v>
      </c>
      <c r="D737" t="s">
        <v>1055</v>
      </c>
      <c r="E737" s="166" t="str">
        <f t="shared" si="11"/>
        <v>02</v>
      </c>
    </row>
    <row r="738" spans="1:5" ht="12.75">
      <c r="A738" s="166">
        <v>20100155371</v>
      </c>
      <c r="B738" s="166" t="s">
        <v>1043</v>
      </c>
      <c r="C738" s="166">
        <v>5716</v>
      </c>
      <c r="D738" t="s">
        <v>1055</v>
      </c>
      <c r="E738" s="166" t="str">
        <f t="shared" si="11"/>
        <v>02</v>
      </c>
    </row>
    <row r="739" spans="1:5" ht="12.75">
      <c r="A739" s="166">
        <v>20100814162</v>
      </c>
      <c r="B739" s="166" t="s">
        <v>1043</v>
      </c>
      <c r="C739" s="166">
        <v>5716</v>
      </c>
      <c r="D739" t="s">
        <v>1055</v>
      </c>
      <c r="E739" s="166" t="str">
        <f t="shared" si="11"/>
        <v>02</v>
      </c>
    </row>
    <row r="740" spans="1:5" ht="12.75">
      <c r="A740" s="166">
        <v>20100298725</v>
      </c>
      <c r="B740" s="166" t="s">
        <v>1043</v>
      </c>
      <c r="C740" s="166">
        <v>5716</v>
      </c>
      <c r="D740" t="s">
        <v>1055</v>
      </c>
      <c r="E740" s="166" t="str">
        <f t="shared" si="11"/>
        <v>02</v>
      </c>
    </row>
    <row r="741" spans="1:5" ht="12.75">
      <c r="A741" s="166">
        <v>20100183740</v>
      </c>
      <c r="B741" s="166" t="s">
        <v>1043</v>
      </c>
      <c r="C741" s="166">
        <v>5716</v>
      </c>
      <c r="D741" t="s">
        <v>1055</v>
      </c>
      <c r="E741" s="166" t="str">
        <f t="shared" si="11"/>
        <v>02</v>
      </c>
    </row>
    <row r="742" spans="1:5" ht="12.75">
      <c r="A742" s="166">
        <v>20100759129</v>
      </c>
      <c r="B742" s="166" t="s">
        <v>1043</v>
      </c>
      <c r="C742" s="166">
        <v>5716</v>
      </c>
      <c r="D742" t="s">
        <v>1055</v>
      </c>
      <c r="E742" s="166" t="str">
        <f t="shared" si="11"/>
        <v>02</v>
      </c>
    </row>
    <row r="743" spans="1:5" ht="12.75">
      <c r="A743" s="166">
        <v>20100070546</v>
      </c>
      <c r="B743" s="166" t="s">
        <v>1043</v>
      </c>
      <c r="C743" s="166">
        <v>5716</v>
      </c>
      <c r="D743" t="s">
        <v>1055</v>
      </c>
      <c r="E743" s="166" t="str">
        <f t="shared" si="11"/>
        <v>02</v>
      </c>
    </row>
    <row r="744" spans="1:5" ht="12.75">
      <c r="A744" s="166">
        <v>20100293928</v>
      </c>
      <c r="B744" s="166" t="s">
        <v>1043</v>
      </c>
      <c r="C744" s="166">
        <v>5716</v>
      </c>
      <c r="D744" t="s">
        <v>1055</v>
      </c>
      <c r="E744" s="166" t="str">
        <f t="shared" si="11"/>
        <v>02</v>
      </c>
    </row>
    <row r="745" spans="1:5" ht="12.75">
      <c r="A745" s="166">
        <v>20100245796</v>
      </c>
      <c r="B745" s="166" t="s">
        <v>1043</v>
      </c>
      <c r="C745" s="166">
        <v>5716</v>
      </c>
      <c r="D745" t="s">
        <v>1055</v>
      </c>
      <c r="E745" s="166" t="str">
        <f t="shared" si="11"/>
        <v>02</v>
      </c>
    </row>
    <row r="746" spans="1:5" ht="12.75">
      <c r="A746" s="166">
        <v>20100061474</v>
      </c>
      <c r="B746" s="166" t="s">
        <v>1043</v>
      </c>
      <c r="C746" s="166">
        <v>5716</v>
      </c>
      <c r="D746" t="s">
        <v>1055</v>
      </c>
      <c r="E746" s="166" t="str">
        <f t="shared" si="11"/>
        <v>02</v>
      </c>
    </row>
    <row r="747" spans="1:5" ht="12.75">
      <c r="A747" s="166">
        <v>20100176450</v>
      </c>
      <c r="B747" s="166" t="s">
        <v>1043</v>
      </c>
      <c r="C747" s="166">
        <v>5716</v>
      </c>
      <c r="D747" t="s">
        <v>1055</v>
      </c>
      <c r="E747" s="166" t="str">
        <f t="shared" si="11"/>
        <v>02</v>
      </c>
    </row>
    <row r="748" spans="1:5" ht="12.75">
      <c r="A748" s="166">
        <v>20100065038</v>
      </c>
      <c r="B748" s="166" t="s">
        <v>1043</v>
      </c>
      <c r="C748" s="166">
        <v>5716</v>
      </c>
      <c r="D748" t="s">
        <v>1055</v>
      </c>
      <c r="E748" s="166" t="str">
        <f t="shared" si="11"/>
        <v>02</v>
      </c>
    </row>
    <row r="749" spans="1:5" ht="12.75">
      <c r="A749" s="166">
        <v>20100837537</v>
      </c>
      <c r="B749" s="166" t="s">
        <v>1043</v>
      </c>
      <c r="C749" s="166">
        <v>5716</v>
      </c>
      <c r="D749" t="s">
        <v>1055</v>
      </c>
      <c r="E749" s="166" t="str">
        <f t="shared" si="11"/>
        <v>02</v>
      </c>
    </row>
    <row r="750" spans="1:5" ht="12.75">
      <c r="A750" s="166">
        <v>20100617332</v>
      </c>
      <c r="B750" s="166" t="s">
        <v>1043</v>
      </c>
      <c r="C750" s="166">
        <v>5716</v>
      </c>
      <c r="D750" t="s">
        <v>1055</v>
      </c>
      <c r="E750" s="166" t="str">
        <f t="shared" si="11"/>
        <v>02</v>
      </c>
    </row>
    <row r="751" spans="1:5" ht="12.75">
      <c r="A751" s="166">
        <v>20100352525</v>
      </c>
      <c r="B751" s="166" t="s">
        <v>1043</v>
      </c>
      <c r="C751" s="166">
        <v>5716</v>
      </c>
      <c r="D751" t="s">
        <v>1055</v>
      </c>
      <c r="E751" s="166" t="str">
        <f t="shared" si="11"/>
        <v>02</v>
      </c>
    </row>
    <row r="752" spans="1:5" ht="12.75">
      <c r="A752" s="166">
        <v>20100077630</v>
      </c>
      <c r="B752" s="166" t="s">
        <v>1043</v>
      </c>
      <c r="C752" s="166">
        <v>5716</v>
      </c>
      <c r="D752" t="s">
        <v>1055</v>
      </c>
      <c r="E752" s="166" t="str">
        <f t="shared" si="11"/>
        <v>02</v>
      </c>
    </row>
    <row r="753" spans="1:5" ht="12.75">
      <c r="A753" s="166">
        <v>20100096855</v>
      </c>
      <c r="B753" s="166" t="s">
        <v>1043</v>
      </c>
      <c r="C753" s="166">
        <v>5716</v>
      </c>
      <c r="D753" t="s">
        <v>1055</v>
      </c>
      <c r="E753" s="166" t="str">
        <f t="shared" si="11"/>
        <v>02</v>
      </c>
    </row>
    <row r="754" spans="1:5" ht="12.75">
      <c r="A754" s="166">
        <v>20100093082</v>
      </c>
      <c r="B754" s="166" t="s">
        <v>1043</v>
      </c>
      <c r="C754" s="166">
        <v>5716</v>
      </c>
      <c r="D754" t="s">
        <v>1055</v>
      </c>
      <c r="E754" s="166" t="str">
        <f t="shared" si="11"/>
        <v>02</v>
      </c>
    </row>
    <row r="755" spans="1:5" ht="12.75">
      <c r="A755" s="166">
        <v>20100472261</v>
      </c>
      <c r="B755" s="166" t="s">
        <v>1043</v>
      </c>
      <c r="C755" s="166">
        <v>5716</v>
      </c>
      <c r="D755" t="s">
        <v>1055</v>
      </c>
      <c r="E755" s="166" t="str">
        <f t="shared" si="11"/>
        <v>02</v>
      </c>
    </row>
    <row r="756" spans="1:5" ht="12.75">
      <c r="A756" s="166">
        <v>20100152356</v>
      </c>
      <c r="B756" s="166" t="s">
        <v>1043</v>
      </c>
      <c r="C756" s="166">
        <v>5716</v>
      </c>
      <c r="D756" t="s">
        <v>1055</v>
      </c>
      <c r="E756" s="166" t="str">
        <f t="shared" si="11"/>
        <v>02</v>
      </c>
    </row>
    <row r="757" spans="1:5" ht="12.75">
      <c r="A757" s="166">
        <v>20100232970</v>
      </c>
      <c r="B757" s="166" t="s">
        <v>1043</v>
      </c>
      <c r="C757" s="166">
        <v>5716</v>
      </c>
      <c r="D757" t="s">
        <v>1055</v>
      </c>
      <c r="E757" s="166" t="str">
        <f t="shared" si="11"/>
        <v>02</v>
      </c>
    </row>
    <row r="758" spans="1:5" ht="12.75">
      <c r="A758" s="166">
        <v>20100544866</v>
      </c>
      <c r="B758" s="166" t="s">
        <v>1043</v>
      </c>
      <c r="C758" s="166">
        <v>5716</v>
      </c>
      <c r="D758" t="s">
        <v>1055</v>
      </c>
      <c r="E758" s="166" t="str">
        <f t="shared" si="11"/>
        <v>02</v>
      </c>
    </row>
    <row r="759" spans="1:5" ht="12.75">
      <c r="A759" s="166">
        <v>20100316138</v>
      </c>
      <c r="B759" s="166" t="s">
        <v>1043</v>
      </c>
      <c r="C759" s="166">
        <v>5716</v>
      </c>
      <c r="D759" t="s">
        <v>1055</v>
      </c>
      <c r="E759" s="166" t="str">
        <f t="shared" si="11"/>
        <v>02</v>
      </c>
    </row>
    <row r="760" spans="1:5" ht="12.75">
      <c r="A760" s="166">
        <v>20100124654</v>
      </c>
      <c r="B760" s="166" t="s">
        <v>1043</v>
      </c>
      <c r="C760" s="166">
        <v>5716</v>
      </c>
      <c r="D760" t="s">
        <v>1055</v>
      </c>
      <c r="E760" s="166" t="str">
        <f t="shared" si="11"/>
        <v>02</v>
      </c>
    </row>
    <row r="761" spans="1:5" ht="12.75">
      <c r="A761" s="166">
        <v>20100134536</v>
      </c>
      <c r="B761" s="166" t="s">
        <v>1043</v>
      </c>
      <c r="C761" s="166">
        <v>5716</v>
      </c>
      <c r="D761" t="s">
        <v>1055</v>
      </c>
      <c r="E761" s="166" t="str">
        <f t="shared" si="11"/>
        <v>02</v>
      </c>
    </row>
    <row r="762" spans="1:5" ht="12.75">
      <c r="A762" s="166">
        <v>20100188628</v>
      </c>
      <c r="B762" s="166" t="s">
        <v>1043</v>
      </c>
      <c r="C762" s="166">
        <v>5716</v>
      </c>
      <c r="D762" t="s">
        <v>1055</v>
      </c>
      <c r="E762" s="166" t="str">
        <f t="shared" si="11"/>
        <v>02</v>
      </c>
    </row>
    <row r="763" spans="1:5" ht="12.75">
      <c r="A763" s="166">
        <v>20100142041</v>
      </c>
      <c r="B763" s="166" t="s">
        <v>1043</v>
      </c>
      <c r="C763" s="166">
        <v>5716</v>
      </c>
      <c r="D763" t="s">
        <v>1055</v>
      </c>
      <c r="E763" s="166" t="str">
        <f t="shared" si="11"/>
        <v>02</v>
      </c>
    </row>
    <row r="764" spans="1:5" ht="12.75">
      <c r="A764" s="166">
        <v>20100161771</v>
      </c>
      <c r="B764" s="166" t="s">
        <v>1043</v>
      </c>
      <c r="C764" s="166">
        <v>5716</v>
      </c>
      <c r="D764" t="s">
        <v>1055</v>
      </c>
      <c r="E764" s="166" t="str">
        <f t="shared" si="11"/>
        <v>02</v>
      </c>
    </row>
    <row r="765" spans="1:5" ht="12.75">
      <c r="A765" s="166">
        <v>20100151627</v>
      </c>
      <c r="B765" s="166" t="s">
        <v>1043</v>
      </c>
      <c r="C765" s="166">
        <v>5716</v>
      </c>
      <c r="D765" t="s">
        <v>1055</v>
      </c>
      <c r="E765" s="166" t="str">
        <f t="shared" si="11"/>
        <v>02</v>
      </c>
    </row>
    <row r="766" spans="1:5" ht="12.75">
      <c r="A766" s="166">
        <v>20100292956</v>
      </c>
      <c r="B766" s="166" t="s">
        <v>1043</v>
      </c>
      <c r="C766" s="166">
        <v>5716</v>
      </c>
      <c r="D766" t="s">
        <v>1055</v>
      </c>
      <c r="E766" s="166" t="str">
        <f t="shared" si="11"/>
        <v>02</v>
      </c>
    </row>
    <row r="767" spans="1:5" ht="12.75">
      <c r="A767" s="166">
        <v>20100049181</v>
      </c>
      <c r="B767" s="166" t="s">
        <v>1043</v>
      </c>
      <c r="C767" s="166">
        <v>5716</v>
      </c>
      <c r="D767" t="s">
        <v>1055</v>
      </c>
      <c r="E767" s="166" t="str">
        <f t="shared" si="11"/>
        <v>02</v>
      </c>
    </row>
    <row r="768" spans="1:5" ht="12.75">
      <c r="A768" s="166">
        <v>20100057361</v>
      </c>
      <c r="B768" s="166" t="s">
        <v>1043</v>
      </c>
      <c r="C768" s="166">
        <v>5716</v>
      </c>
      <c r="D768" t="s">
        <v>1055</v>
      </c>
      <c r="E768" s="166" t="str">
        <f t="shared" si="11"/>
        <v>02</v>
      </c>
    </row>
    <row r="769" spans="1:5" ht="12.75">
      <c r="A769" s="166">
        <v>20100335353</v>
      </c>
      <c r="B769" s="166" t="s">
        <v>1043</v>
      </c>
      <c r="C769" s="166">
        <v>5716</v>
      </c>
      <c r="D769" t="s">
        <v>1055</v>
      </c>
      <c r="E769" s="166" t="str">
        <f t="shared" si="11"/>
        <v>02</v>
      </c>
    </row>
    <row r="770" spans="1:5" ht="12.75">
      <c r="A770" s="166">
        <v>20100301611</v>
      </c>
      <c r="B770" s="166" t="s">
        <v>1043</v>
      </c>
      <c r="C770" s="166">
        <v>5716</v>
      </c>
      <c r="D770" t="s">
        <v>1055</v>
      </c>
      <c r="E770" s="166" t="str">
        <f aca="true" t="shared" si="12" ref="E770:E833">IF(MID(D770,14,1)="@",MID(D770,12,2),"0"&amp;MID(D770,12,1))</f>
        <v>02</v>
      </c>
    </row>
    <row r="771" spans="1:5" ht="12.75">
      <c r="A771" s="166">
        <v>20100119146</v>
      </c>
      <c r="B771" s="166" t="s">
        <v>1043</v>
      </c>
      <c r="C771" s="166">
        <v>5716</v>
      </c>
      <c r="D771" t="s">
        <v>1055</v>
      </c>
      <c r="E771" s="166" t="str">
        <f t="shared" si="12"/>
        <v>02</v>
      </c>
    </row>
    <row r="772" spans="1:5" ht="12.75">
      <c r="A772" s="166">
        <v>20100236614</v>
      </c>
      <c r="B772" s="166" t="s">
        <v>1043</v>
      </c>
      <c r="C772" s="166">
        <v>5716</v>
      </c>
      <c r="D772" t="s">
        <v>1055</v>
      </c>
      <c r="E772" s="166" t="str">
        <f t="shared" si="12"/>
        <v>02</v>
      </c>
    </row>
    <row r="773" spans="1:5" ht="12.75">
      <c r="A773" s="166">
        <v>20100364451</v>
      </c>
      <c r="B773" s="166" t="s">
        <v>1043</v>
      </c>
      <c r="C773" s="166">
        <v>5716</v>
      </c>
      <c r="D773" t="s">
        <v>1055</v>
      </c>
      <c r="E773" s="166" t="str">
        <f t="shared" si="12"/>
        <v>02</v>
      </c>
    </row>
    <row r="774" spans="1:5" ht="12.75">
      <c r="A774" s="166">
        <v>20100836727</v>
      </c>
      <c r="B774" s="166" t="s">
        <v>1043</v>
      </c>
      <c r="C774" s="166">
        <v>5716</v>
      </c>
      <c r="D774" t="s">
        <v>1055</v>
      </c>
      <c r="E774" s="166" t="str">
        <f t="shared" si="12"/>
        <v>02</v>
      </c>
    </row>
    <row r="775" spans="1:5" ht="12.75">
      <c r="A775" s="166">
        <v>20100087198</v>
      </c>
      <c r="B775" s="166" t="s">
        <v>1043</v>
      </c>
      <c r="C775" s="166">
        <v>5716</v>
      </c>
      <c r="D775" t="s">
        <v>1055</v>
      </c>
      <c r="E775" s="166" t="str">
        <f t="shared" si="12"/>
        <v>02</v>
      </c>
    </row>
    <row r="776" spans="1:5" ht="12.75">
      <c r="A776" s="166">
        <v>20100490324</v>
      </c>
      <c r="B776" s="166" t="s">
        <v>1043</v>
      </c>
      <c r="C776" s="166">
        <v>5716</v>
      </c>
      <c r="D776" t="s">
        <v>1055</v>
      </c>
      <c r="E776" s="166" t="str">
        <f t="shared" si="12"/>
        <v>02</v>
      </c>
    </row>
    <row r="777" spans="1:5" ht="12.75">
      <c r="A777" s="166">
        <v>20100228191</v>
      </c>
      <c r="B777" s="166" t="s">
        <v>1043</v>
      </c>
      <c r="C777" s="166">
        <v>5716</v>
      </c>
      <c r="D777" t="s">
        <v>1055</v>
      </c>
      <c r="E777" s="166" t="str">
        <f t="shared" si="12"/>
        <v>02</v>
      </c>
    </row>
    <row r="778" spans="1:5" ht="12.75">
      <c r="A778" s="166">
        <v>20100842964</v>
      </c>
      <c r="B778" s="166" t="s">
        <v>1043</v>
      </c>
      <c r="C778" s="166">
        <v>5716</v>
      </c>
      <c r="D778" t="s">
        <v>1055</v>
      </c>
      <c r="E778" s="166" t="str">
        <f t="shared" si="12"/>
        <v>02</v>
      </c>
    </row>
    <row r="779" spans="1:5" ht="12.75">
      <c r="A779" s="166">
        <v>20100165768</v>
      </c>
      <c r="B779" s="166" t="s">
        <v>1043</v>
      </c>
      <c r="C779" s="166">
        <v>5716</v>
      </c>
      <c r="D779" t="s">
        <v>1055</v>
      </c>
      <c r="E779" s="166" t="str">
        <f t="shared" si="12"/>
        <v>02</v>
      </c>
    </row>
    <row r="780" spans="1:5" ht="12.75">
      <c r="A780" s="166">
        <v>20100227461</v>
      </c>
      <c r="B780" s="166" t="s">
        <v>1043</v>
      </c>
      <c r="C780" s="166">
        <v>5716</v>
      </c>
      <c r="D780" t="s">
        <v>1055</v>
      </c>
      <c r="E780" s="166" t="str">
        <f t="shared" si="12"/>
        <v>02</v>
      </c>
    </row>
    <row r="781" spans="1:5" ht="12.75">
      <c r="A781" s="166">
        <v>20100024862</v>
      </c>
      <c r="B781" s="166" t="s">
        <v>1043</v>
      </c>
      <c r="C781" s="166">
        <v>5716</v>
      </c>
      <c r="D781" t="s">
        <v>1055</v>
      </c>
      <c r="E781" s="166" t="str">
        <f t="shared" si="12"/>
        <v>02</v>
      </c>
    </row>
    <row r="782" spans="1:5" ht="12.75">
      <c r="A782" s="166">
        <v>20100300053</v>
      </c>
      <c r="B782" s="166" t="s">
        <v>1043</v>
      </c>
      <c r="C782" s="166">
        <v>5716</v>
      </c>
      <c r="D782" t="s">
        <v>1055</v>
      </c>
      <c r="E782" s="166" t="str">
        <f t="shared" si="12"/>
        <v>02</v>
      </c>
    </row>
    <row r="783" spans="1:5" ht="12.75">
      <c r="A783" s="166">
        <v>20329209696</v>
      </c>
      <c r="B783" s="166" t="s">
        <v>1043</v>
      </c>
      <c r="C783" s="166">
        <v>5716</v>
      </c>
      <c r="D783" t="s">
        <v>1055</v>
      </c>
      <c r="E783" s="166" t="str">
        <f t="shared" si="12"/>
        <v>02</v>
      </c>
    </row>
    <row r="784" spans="1:5" ht="12.75">
      <c r="A784" s="166">
        <v>20100026130</v>
      </c>
      <c r="B784" s="166" t="s">
        <v>1043</v>
      </c>
      <c r="C784" s="166">
        <v>5716</v>
      </c>
      <c r="D784" t="s">
        <v>1055</v>
      </c>
      <c r="E784" s="166" t="str">
        <f t="shared" si="12"/>
        <v>02</v>
      </c>
    </row>
    <row r="785" spans="1:5" ht="12.75">
      <c r="A785" s="166">
        <v>20100151112</v>
      </c>
      <c r="B785" s="166" t="s">
        <v>1043</v>
      </c>
      <c r="C785" s="166">
        <v>5716</v>
      </c>
      <c r="D785" t="s">
        <v>1055</v>
      </c>
      <c r="E785" s="166" t="str">
        <f t="shared" si="12"/>
        <v>02</v>
      </c>
    </row>
    <row r="786" spans="1:5" ht="12.75">
      <c r="A786" s="166">
        <v>20310727866</v>
      </c>
      <c r="B786" s="166" t="s">
        <v>1043</v>
      </c>
      <c r="C786" s="166">
        <v>5716</v>
      </c>
      <c r="D786" t="s">
        <v>1055</v>
      </c>
      <c r="E786" s="166" t="str">
        <f t="shared" si="12"/>
        <v>02</v>
      </c>
    </row>
    <row r="787" spans="1:5" ht="12.75">
      <c r="A787" s="166">
        <v>20100000688</v>
      </c>
      <c r="B787" s="166" t="s">
        <v>1043</v>
      </c>
      <c r="C787" s="166">
        <v>5716</v>
      </c>
      <c r="D787" t="s">
        <v>1055</v>
      </c>
      <c r="E787" s="166" t="str">
        <f t="shared" si="12"/>
        <v>02</v>
      </c>
    </row>
    <row r="788" spans="1:5" ht="12.75">
      <c r="A788" s="166">
        <v>20100010993</v>
      </c>
      <c r="B788" s="166" t="s">
        <v>1043</v>
      </c>
      <c r="C788" s="166">
        <v>5716</v>
      </c>
      <c r="D788" t="s">
        <v>1055</v>
      </c>
      <c r="E788" s="166" t="str">
        <f t="shared" si="12"/>
        <v>02</v>
      </c>
    </row>
    <row r="789" spans="1:5" ht="12.75">
      <c r="A789" s="166">
        <v>20330410478</v>
      </c>
      <c r="B789" s="166" t="s">
        <v>1043</v>
      </c>
      <c r="C789" s="166">
        <v>5716</v>
      </c>
      <c r="D789" t="s">
        <v>1055</v>
      </c>
      <c r="E789" s="166" t="str">
        <f t="shared" si="12"/>
        <v>02</v>
      </c>
    </row>
    <row r="790" spans="1:5" ht="12.75">
      <c r="A790" s="166">
        <v>20100016177</v>
      </c>
      <c r="B790" s="166" t="s">
        <v>1043</v>
      </c>
      <c r="C790" s="166">
        <v>5716</v>
      </c>
      <c r="D790" t="s">
        <v>1055</v>
      </c>
      <c r="E790" s="166" t="str">
        <f t="shared" si="12"/>
        <v>02</v>
      </c>
    </row>
    <row r="791" spans="1:5" ht="12.75">
      <c r="A791" s="166">
        <v>20340319169</v>
      </c>
      <c r="B791" s="166" t="s">
        <v>1043</v>
      </c>
      <c r="C791" s="166">
        <v>5716</v>
      </c>
      <c r="D791" t="s">
        <v>1055</v>
      </c>
      <c r="E791" s="166" t="str">
        <f t="shared" si="12"/>
        <v>02</v>
      </c>
    </row>
    <row r="792" spans="1:5" ht="12.75">
      <c r="A792" s="166">
        <v>20100412447</v>
      </c>
      <c r="B792" s="166" t="s">
        <v>1043</v>
      </c>
      <c r="C792" s="166">
        <v>5716</v>
      </c>
      <c r="D792" t="s">
        <v>1055</v>
      </c>
      <c r="E792" s="166" t="str">
        <f t="shared" si="12"/>
        <v>02</v>
      </c>
    </row>
    <row r="793" spans="1:5" ht="12.75">
      <c r="A793" s="166">
        <v>20100020361</v>
      </c>
      <c r="B793" s="166" t="s">
        <v>1043</v>
      </c>
      <c r="C793" s="166">
        <v>5716</v>
      </c>
      <c r="D793" t="s">
        <v>1055</v>
      </c>
      <c r="E793" s="166" t="str">
        <f t="shared" si="12"/>
        <v>02</v>
      </c>
    </row>
    <row r="794" spans="1:5" ht="12.75">
      <c r="A794" s="166">
        <v>20100020522</v>
      </c>
      <c r="B794" s="166" t="s">
        <v>1043</v>
      </c>
      <c r="C794" s="166">
        <v>5716</v>
      </c>
      <c r="D794" t="s">
        <v>1055</v>
      </c>
      <c r="E794" s="166" t="str">
        <f t="shared" si="12"/>
        <v>02</v>
      </c>
    </row>
    <row r="795" spans="1:5" ht="12.75">
      <c r="A795" s="166">
        <v>20320124779</v>
      </c>
      <c r="B795" s="166" t="s">
        <v>1043</v>
      </c>
      <c r="C795" s="166">
        <v>5716</v>
      </c>
      <c r="D795" t="s">
        <v>1055</v>
      </c>
      <c r="E795" s="166" t="str">
        <f t="shared" si="12"/>
        <v>02</v>
      </c>
    </row>
    <row r="796" spans="1:5" ht="12.75">
      <c r="A796" s="166">
        <v>20100174759</v>
      </c>
      <c r="B796" s="166" t="s">
        <v>1043</v>
      </c>
      <c r="C796" s="166">
        <v>5716</v>
      </c>
      <c r="D796" t="s">
        <v>1055</v>
      </c>
      <c r="E796" s="166" t="str">
        <f t="shared" si="12"/>
        <v>02</v>
      </c>
    </row>
    <row r="797" spans="1:5" ht="12.75">
      <c r="A797" s="166">
        <v>20100009472</v>
      </c>
      <c r="B797" s="166" t="s">
        <v>1043</v>
      </c>
      <c r="C797" s="166">
        <v>5716</v>
      </c>
      <c r="D797" t="s">
        <v>1055</v>
      </c>
      <c r="E797" s="166" t="str">
        <f t="shared" si="12"/>
        <v>02</v>
      </c>
    </row>
    <row r="798" spans="1:5" ht="12.75">
      <c r="A798" s="166">
        <v>20100019940</v>
      </c>
      <c r="B798" s="166" t="s">
        <v>1043</v>
      </c>
      <c r="C798" s="166">
        <v>5716</v>
      </c>
      <c r="D798" t="s">
        <v>1055</v>
      </c>
      <c r="E798" s="166" t="str">
        <f t="shared" si="12"/>
        <v>02</v>
      </c>
    </row>
    <row r="799" spans="1:5" ht="12.75">
      <c r="A799" s="166">
        <v>20330546612</v>
      </c>
      <c r="B799" s="166" t="s">
        <v>1043</v>
      </c>
      <c r="C799" s="166">
        <v>5716</v>
      </c>
      <c r="D799" t="s">
        <v>1055</v>
      </c>
      <c r="E799" s="166" t="str">
        <f t="shared" si="12"/>
        <v>02</v>
      </c>
    </row>
    <row r="800" spans="1:5" ht="12.75">
      <c r="A800" s="166">
        <v>20100136580</v>
      </c>
      <c r="B800" s="166" t="s">
        <v>1043</v>
      </c>
      <c r="C800" s="166">
        <v>5716</v>
      </c>
      <c r="D800" t="s">
        <v>1055</v>
      </c>
      <c r="E800" s="166" t="str">
        <f t="shared" si="12"/>
        <v>02</v>
      </c>
    </row>
    <row r="801" spans="1:5" ht="12.75">
      <c r="A801" s="166">
        <v>20100031648</v>
      </c>
      <c r="B801" s="166" t="s">
        <v>1043</v>
      </c>
      <c r="C801" s="166">
        <v>5716</v>
      </c>
      <c r="D801" t="s">
        <v>1055</v>
      </c>
      <c r="E801" s="166" t="str">
        <f t="shared" si="12"/>
        <v>02</v>
      </c>
    </row>
    <row r="802" spans="1:5" ht="12.75">
      <c r="A802" s="166">
        <v>20100063922</v>
      </c>
      <c r="B802" s="166" t="s">
        <v>1043</v>
      </c>
      <c r="C802" s="166">
        <v>5716</v>
      </c>
      <c r="D802" t="s">
        <v>1055</v>
      </c>
      <c r="E802" s="166" t="str">
        <f t="shared" si="12"/>
        <v>02</v>
      </c>
    </row>
    <row r="803" spans="1:5" ht="12.75">
      <c r="A803" s="166">
        <v>20330369222</v>
      </c>
      <c r="B803" s="166" t="s">
        <v>1043</v>
      </c>
      <c r="C803" s="166">
        <v>5716</v>
      </c>
      <c r="D803" t="s">
        <v>1055</v>
      </c>
      <c r="E803" s="166" t="str">
        <f t="shared" si="12"/>
        <v>02</v>
      </c>
    </row>
    <row r="804" spans="1:5" ht="12.75">
      <c r="A804" s="166">
        <v>20329436323</v>
      </c>
      <c r="B804" s="166" t="s">
        <v>1043</v>
      </c>
      <c r="C804" s="166">
        <v>5716</v>
      </c>
      <c r="D804" t="s">
        <v>1055</v>
      </c>
      <c r="E804" s="166" t="str">
        <f t="shared" si="12"/>
        <v>02</v>
      </c>
    </row>
    <row r="805" spans="1:5" ht="12.75">
      <c r="A805" s="166">
        <v>20100048290</v>
      </c>
      <c r="B805" s="166" t="s">
        <v>1043</v>
      </c>
      <c r="C805" s="166">
        <v>5716</v>
      </c>
      <c r="D805" t="s">
        <v>1055</v>
      </c>
      <c r="E805" s="166" t="str">
        <f t="shared" si="12"/>
        <v>02</v>
      </c>
    </row>
    <row r="806" spans="1:5" ht="12.75">
      <c r="A806" s="166">
        <v>20100081581</v>
      </c>
      <c r="B806" s="166" t="s">
        <v>1043</v>
      </c>
      <c r="C806" s="166">
        <v>5716</v>
      </c>
      <c r="D806" t="s">
        <v>1055</v>
      </c>
      <c r="E806" s="166" t="str">
        <f t="shared" si="12"/>
        <v>02</v>
      </c>
    </row>
    <row r="807" spans="1:5" ht="12.75">
      <c r="A807" s="166">
        <v>20331066703</v>
      </c>
      <c r="B807" s="166" t="s">
        <v>1043</v>
      </c>
      <c r="C807" s="166">
        <v>5716</v>
      </c>
      <c r="D807" t="s">
        <v>1055</v>
      </c>
      <c r="E807" s="166" t="str">
        <f t="shared" si="12"/>
        <v>02</v>
      </c>
    </row>
    <row r="808" spans="1:5" ht="12.75">
      <c r="A808" s="166">
        <v>20336183791</v>
      </c>
      <c r="B808" s="166" t="s">
        <v>1043</v>
      </c>
      <c r="C808" s="166">
        <v>5716</v>
      </c>
      <c r="D808" t="s">
        <v>1055</v>
      </c>
      <c r="E808" s="166" t="str">
        <f t="shared" si="12"/>
        <v>02</v>
      </c>
    </row>
    <row r="809" spans="1:5" ht="12.75">
      <c r="A809" s="166">
        <v>20334586147</v>
      </c>
      <c r="B809" s="166" t="s">
        <v>1043</v>
      </c>
      <c r="C809" s="166">
        <v>5716</v>
      </c>
      <c r="D809" t="s">
        <v>1055</v>
      </c>
      <c r="E809" s="166" t="str">
        <f t="shared" si="12"/>
        <v>02</v>
      </c>
    </row>
    <row r="810" spans="1:5" ht="12.75">
      <c r="A810" s="166">
        <v>20100025591</v>
      </c>
      <c r="B810" s="166" t="s">
        <v>1043</v>
      </c>
      <c r="C810" s="166">
        <v>5716</v>
      </c>
      <c r="D810" t="s">
        <v>1055</v>
      </c>
      <c r="E810" s="166" t="str">
        <f t="shared" si="12"/>
        <v>02</v>
      </c>
    </row>
    <row r="811" spans="1:5" ht="12.75">
      <c r="A811" s="166">
        <v>20321176608</v>
      </c>
      <c r="B811" s="166" t="s">
        <v>1043</v>
      </c>
      <c r="C811" s="166">
        <v>5716</v>
      </c>
      <c r="D811" t="s">
        <v>1055</v>
      </c>
      <c r="E811" s="166" t="str">
        <f t="shared" si="12"/>
        <v>02</v>
      </c>
    </row>
    <row r="812" spans="1:5" ht="12.75">
      <c r="A812" s="166">
        <v>20100010489</v>
      </c>
      <c r="B812" s="166" t="s">
        <v>1043</v>
      </c>
      <c r="C812" s="166">
        <v>5716</v>
      </c>
      <c r="D812" t="s">
        <v>1055</v>
      </c>
      <c r="E812" s="166" t="str">
        <f t="shared" si="12"/>
        <v>02</v>
      </c>
    </row>
    <row r="813" spans="1:5" ht="12.75">
      <c r="A813" s="166">
        <v>20100090067</v>
      </c>
      <c r="B813" s="166" t="s">
        <v>1043</v>
      </c>
      <c r="C813" s="166">
        <v>5716</v>
      </c>
      <c r="D813" t="s">
        <v>1055</v>
      </c>
      <c r="E813" s="166" t="str">
        <f t="shared" si="12"/>
        <v>02</v>
      </c>
    </row>
    <row r="814" spans="1:5" ht="12.75">
      <c r="A814" s="166">
        <v>20100675618</v>
      </c>
      <c r="B814" s="166" t="s">
        <v>1043</v>
      </c>
      <c r="C814" s="166">
        <v>5716</v>
      </c>
      <c r="D814" t="s">
        <v>1055</v>
      </c>
      <c r="E814" s="166" t="str">
        <f t="shared" si="12"/>
        <v>02</v>
      </c>
    </row>
    <row r="815" spans="1:5" ht="12.75">
      <c r="A815" s="166">
        <v>20100576989</v>
      </c>
      <c r="B815" s="166" t="s">
        <v>1043</v>
      </c>
      <c r="C815" s="166">
        <v>5716</v>
      </c>
      <c r="D815" t="s">
        <v>1055</v>
      </c>
      <c r="E815" s="166" t="str">
        <f t="shared" si="12"/>
        <v>02</v>
      </c>
    </row>
    <row r="816" spans="1:5" ht="12.75">
      <c r="A816" s="166">
        <v>20100048702</v>
      </c>
      <c r="B816" s="166" t="s">
        <v>1043</v>
      </c>
      <c r="C816" s="166">
        <v>5716</v>
      </c>
      <c r="D816" t="s">
        <v>1055</v>
      </c>
      <c r="E816" s="166" t="str">
        <f t="shared" si="12"/>
        <v>02</v>
      </c>
    </row>
    <row r="817" spans="1:5" ht="12.75">
      <c r="A817" s="166">
        <v>20100692628</v>
      </c>
      <c r="B817" s="166" t="s">
        <v>1043</v>
      </c>
      <c r="C817" s="166">
        <v>5716</v>
      </c>
      <c r="D817" t="s">
        <v>1055</v>
      </c>
      <c r="E817" s="166" t="str">
        <f t="shared" si="12"/>
        <v>02</v>
      </c>
    </row>
    <row r="818" spans="1:5" ht="12.75">
      <c r="A818" s="166">
        <v>20100181534</v>
      </c>
      <c r="B818" s="166" t="s">
        <v>1043</v>
      </c>
      <c r="C818" s="166">
        <v>5716</v>
      </c>
      <c r="D818" t="s">
        <v>1055</v>
      </c>
      <c r="E818" s="166" t="str">
        <f t="shared" si="12"/>
        <v>02</v>
      </c>
    </row>
    <row r="819" spans="1:5" ht="12.75">
      <c r="A819" s="166">
        <v>20100114187</v>
      </c>
      <c r="B819" s="166" t="s">
        <v>1043</v>
      </c>
      <c r="C819" s="166">
        <v>5716</v>
      </c>
      <c r="D819" t="s">
        <v>1055</v>
      </c>
      <c r="E819" s="166" t="str">
        <f t="shared" si="12"/>
        <v>02</v>
      </c>
    </row>
    <row r="820" spans="1:5" ht="12.75">
      <c r="A820" s="166">
        <v>20419195317</v>
      </c>
      <c r="B820" s="166" t="s">
        <v>1043</v>
      </c>
      <c r="C820" s="166">
        <v>5716</v>
      </c>
      <c r="D820" t="s">
        <v>1055</v>
      </c>
      <c r="E820" s="166" t="str">
        <f t="shared" si="12"/>
        <v>02</v>
      </c>
    </row>
    <row r="821" spans="1:5" ht="12.75">
      <c r="A821" s="166">
        <v>20485919491</v>
      </c>
      <c r="B821" s="166" t="s">
        <v>1043</v>
      </c>
      <c r="C821" s="166">
        <v>5716</v>
      </c>
      <c r="D821" t="s">
        <v>1055</v>
      </c>
      <c r="E821" s="166" t="str">
        <f t="shared" si="12"/>
        <v>02</v>
      </c>
    </row>
    <row r="822" spans="1:5" ht="12.75">
      <c r="A822" s="166">
        <v>20492497721</v>
      </c>
      <c r="B822" s="166" t="s">
        <v>1043</v>
      </c>
      <c r="C822" s="166">
        <v>5716</v>
      </c>
      <c r="D822" t="s">
        <v>1055</v>
      </c>
      <c r="E822" s="166" t="str">
        <f t="shared" si="12"/>
        <v>02</v>
      </c>
    </row>
    <row r="823" spans="1:5" ht="12.75">
      <c r="A823" s="166">
        <v>20511130124</v>
      </c>
      <c r="B823" s="166" t="s">
        <v>1043</v>
      </c>
      <c r="C823" s="166">
        <v>5716</v>
      </c>
      <c r="D823" t="s">
        <v>1055</v>
      </c>
      <c r="E823" s="166" t="str">
        <f t="shared" si="12"/>
        <v>02</v>
      </c>
    </row>
    <row r="824" spans="1:5" ht="12.75">
      <c r="A824" s="166">
        <v>20506035121</v>
      </c>
      <c r="B824" s="166" t="s">
        <v>1043</v>
      </c>
      <c r="C824" s="166">
        <v>5716</v>
      </c>
      <c r="D824" t="s">
        <v>1055</v>
      </c>
      <c r="E824" s="166" t="str">
        <f t="shared" si="12"/>
        <v>02</v>
      </c>
    </row>
    <row r="825" spans="1:5" ht="12.75">
      <c r="A825" s="166">
        <v>20297386531</v>
      </c>
      <c r="B825" s="166" t="s">
        <v>1043</v>
      </c>
      <c r="C825" s="166">
        <v>5716</v>
      </c>
      <c r="D825" t="s">
        <v>1055</v>
      </c>
      <c r="E825" s="166" t="str">
        <f t="shared" si="12"/>
        <v>02</v>
      </c>
    </row>
    <row r="826" spans="1:5" ht="12.75">
      <c r="A826" s="166">
        <v>20508185864</v>
      </c>
      <c r="B826" s="166" t="s">
        <v>1043</v>
      </c>
      <c r="C826" s="166">
        <v>5716</v>
      </c>
      <c r="D826" t="s">
        <v>1055</v>
      </c>
      <c r="E826" s="166" t="str">
        <f t="shared" si="12"/>
        <v>02</v>
      </c>
    </row>
    <row r="827" spans="1:5" ht="12.75">
      <c r="A827" s="166">
        <v>20502203461</v>
      </c>
      <c r="B827" s="166" t="s">
        <v>1043</v>
      </c>
      <c r="C827" s="166">
        <v>5716</v>
      </c>
      <c r="D827" t="s">
        <v>1055</v>
      </c>
      <c r="E827" s="166" t="str">
        <f t="shared" si="12"/>
        <v>02</v>
      </c>
    </row>
    <row r="828" spans="1:5" ht="12.75">
      <c r="A828" s="166">
        <v>20101887414</v>
      </c>
      <c r="B828" s="166" t="s">
        <v>1043</v>
      </c>
      <c r="C828" s="166">
        <v>5716</v>
      </c>
      <c r="D828" t="s">
        <v>1055</v>
      </c>
      <c r="E828" s="166" t="str">
        <f t="shared" si="12"/>
        <v>02</v>
      </c>
    </row>
    <row r="829" spans="1:5" ht="12.75">
      <c r="A829" s="166">
        <v>20100373956</v>
      </c>
      <c r="B829" s="166" t="s">
        <v>1043</v>
      </c>
      <c r="C829" s="166">
        <v>5716</v>
      </c>
      <c r="D829" t="s">
        <v>1055</v>
      </c>
      <c r="E829" s="166" t="str">
        <f t="shared" si="12"/>
        <v>02</v>
      </c>
    </row>
    <row r="830" spans="1:5" ht="12.75">
      <c r="A830" s="166">
        <v>20298458161</v>
      </c>
      <c r="B830" s="166" t="s">
        <v>1043</v>
      </c>
      <c r="C830" s="166">
        <v>5716</v>
      </c>
      <c r="D830" t="s">
        <v>1055</v>
      </c>
      <c r="E830" s="166" t="str">
        <f t="shared" si="12"/>
        <v>02</v>
      </c>
    </row>
    <row r="831" spans="1:5" ht="12.75">
      <c r="A831" s="166">
        <v>20514329088</v>
      </c>
      <c r="B831" s="166" t="s">
        <v>1043</v>
      </c>
      <c r="C831" s="166">
        <v>5716</v>
      </c>
      <c r="D831" t="s">
        <v>1055</v>
      </c>
      <c r="E831" s="166" t="str">
        <f t="shared" si="12"/>
        <v>02</v>
      </c>
    </row>
    <row r="832" spans="1:5" ht="12.75">
      <c r="A832" s="166">
        <v>20100039207</v>
      </c>
      <c r="B832" s="166" t="s">
        <v>1043</v>
      </c>
      <c r="C832" s="166">
        <v>5716</v>
      </c>
      <c r="D832" t="s">
        <v>1055</v>
      </c>
      <c r="E832" s="166" t="str">
        <f t="shared" si="12"/>
        <v>02</v>
      </c>
    </row>
    <row r="833" spans="1:5" ht="12.75">
      <c r="A833" s="166">
        <v>20550626170</v>
      </c>
      <c r="B833" s="166" t="s">
        <v>1043</v>
      </c>
      <c r="C833" s="166">
        <v>5716</v>
      </c>
      <c r="D833" t="s">
        <v>1055</v>
      </c>
      <c r="E833" s="166" t="str">
        <f t="shared" si="12"/>
        <v>02</v>
      </c>
    </row>
    <row r="834" spans="1:5" ht="12.75">
      <c r="A834" s="166">
        <v>20492086267</v>
      </c>
      <c r="B834" s="166" t="s">
        <v>1043</v>
      </c>
      <c r="C834" s="166">
        <v>5716</v>
      </c>
      <c r="D834" t="s">
        <v>1055</v>
      </c>
      <c r="E834" s="166" t="str">
        <f aca="true" t="shared" si="13" ref="E834:E897">IF(MID(D834,14,1)="@",MID(D834,12,2),"0"&amp;MID(D834,12,1))</f>
        <v>02</v>
      </c>
    </row>
    <row r="835" spans="1:5" ht="12.75">
      <c r="A835" s="166">
        <v>20480919115</v>
      </c>
      <c r="B835" s="166" t="s">
        <v>1043</v>
      </c>
      <c r="C835" s="166">
        <v>5716</v>
      </c>
      <c r="D835" t="s">
        <v>1055</v>
      </c>
      <c r="E835" s="166" t="str">
        <f t="shared" si="13"/>
        <v>02</v>
      </c>
    </row>
    <row r="836" spans="1:5" ht="12.75">
      <c r="A836" s="166">
        <v>20477821121</v>
      </c>
      <c r="B836" s="166" t="s">
        <v>1043</v>
      </c>
      <c r="C836" s="166">
        <v>5716</v>
      </c>
      <c r="D836" t="s">
        <v>1055</v>
      </c>
      <c r="E836" s="166" t="str">
        <f t="shared" si="13"/>
        <v>02</v>
      </c>
    </row>
    <row r="837" spans="1:5" ht="12.75">
      <c r="A837" s="166">
        <v>20492304604</v>
      </c>
      <c r="B837" s="166" t="s">
        <v>1043</v>
      </c>
      <c r="C837" s="166">
        <v>5716</v>
      </c>
      <c r="D837" t="s">
        <v>1055</v>
      </c>
      <c r="E837" s="166" t="str">
        <f t="shared" si="13"/>
        <v>02</v>
      </c>
    </row>
    <row r="838" spans="1:5" ht="12.75">
      <c r="A838" s="166">
        <v>20483794437</v>
      </c>
      <c r="B838" s="166" t="s">
        <v>1043</v>
      </c>
      <c r="C838" s="166">
        <v>5716</v>
      </c>
      <c r="D838" t="s">
        <v>1055</v>
      </c>
      <c r="E838" s="166" t="str">
        <f t="shared" si="13"/>
        <v>02</v>
      </c>
    </row>
    <row r="839" spans="1:5" ht="12.75">
      <c r="A839" s="166">
        <v>20477787941</v>
      </c>
      <c r="B839" s="166" t="s">
        <v>1043</v>
      </c>
      <c r="C839" s="166">
        <v>5716</v>
      </c>
      <c r="D839" t="s">
        <v>1055</v>
      </c>
      <c r="E839" s="166" t="str">
        <f t="shared" si="13"/>
        <v>02</v>
      </c>
    </row>
    <row r="840" spans="1:5" ht="12.75">
      <c r="A840" s="166">
        <v>20479079006</v>
      </c>
      <c r="B840" s="166" t="s">
        <v>1043</v>
      </c>
      <c r="C840" s="166">
        <v>5716</v>
      </c>
      <c r="D840" t="s">
        <v>1055</v>
      </c>
      <c r="E840" s="166" t="str">
        <f t="shared" si="13"/>
        <v>02</v>
      </c>
    </row>
    <row r="841" spans="1:5" ht="12.75">
      <c r="A841" s="166">
        <v>20484002216</v>
      </c>
      <c r="B841" s="166" t="s">
        <v>1043</v>
      </c>
      <c r="C841" s="166">
        <v>5716</v>
      </c>
      <c r="D841" t="s">
        <v>1055</v>
      </c>
      <c r="E841" s="166" t="str">
        <f t="shared" si="13"/>
        <v>02</v>
      </c>
    </row>
    <row r="842" spans="1:5" ht="12.75">
      <c r="A842" s="166">
        <v>20492516024</v>
      </c>
      <c r="B842" s="166" t="s">
        <v>1043</v>
      </c>
      <c r="C842" s="166">
        <v>5716</v>
      </c>
      <c r="D842" t="s">
        <v>1055</v>
      </c>
      <c r="E842" s="166" t="str">
        <f t="shared" si="13"/>
        <v>02</v>
      </c>
    </row>
    <row r="843" spans="1:5" ht="12.75">
      <c r="A843" s="166">
        <v>20469820531</v>
      </c>
      <c r="B843" s="166" t="s">
        <v>1043</v>
      </c>
      <c r="C843" s="166">
        <v>5716</v>
      </c>
      <c r="D843" t="s">
        <v>1055</v>
      </c>
      <c r="E843" s="166" t="str">
        <f t="shared" si="13"/>
        <v>02</v>
      </c>
    </row>
    <row r="844" spans="1:5" ht="12.75">
      <c r="A844" s="166">
        <v>20256697549</v>
      </c>
      <c r="B844" s="166" t="s">
        <v>1043</v>
      </c>
      <c r="C844" s="166">
        <v>5716</v>
      </c>
      <c r="D844" t="s">
        <v>1055</v>
      </c>
      <c r="E844" s="166" t="str">
        <f t="shared" si="13"/>
        <v>02</v>
      </c>
    </row>
    <row r="845" spans="1:5" ht="12.75">
      <c r="A845" s="166">
        <v>20114915026</v>
      </c>
      <c r="B845" s="166" t="s">
        <v>1043</v>
      </c>
      <c r="C845" s="166">
        <v>5716</v>
      </c>
      <c r="D845" t="s">
        <v>1055</v>
      </c>
      <c r="E845" s="166" t="str">
        <f t="shared" si="13"/>
        <v>02</v>
      </c>
    </row>
    <row r="846" spans="1:5" ht="12.75">
      <c r="A846" s="166">
        <v>20516865190</v>
      </c>
      <c r="B846" s="166" t="s">
        <v>1043</v>
      </c>
      <c r="C846" s="166">
        <v>5716</v>
      </c>
      <c r="D846" t="s">
        <v>1055</v>
      </c>
      <c r="E846" s="166" t="str">
        <f t="shared" si="13"/>
        <v>02</v>
      </c>
    </row>
    <row r="847" spans="1:5" ht="12.75">
      <c r="A847" s="166">
        <v>20516765560</v>
      </c>
      <c r="B847" s="166" t="s">
        <v>1043</v>
      </c>
      <c r="C847" s="166">
        <v>5716</v>
      </c>
      <c r="D847" t="s">
        <v>1055</v>
      </c>
      <c r="E847" s="166" t="str">
        <f t="shared" si="13"/>
        <v>02</v>
      </c>
    </row>
    <row r="848" spans="1:5" ht="12.75">
      <c r="A848" s="166">
        <v>20513112727</v>
      </c>
      <c r="B848" s="166" t="s">
        <v>1043</v>
      </c>
      <c r="C848" s="166">
        <v>5716</v>
      </c>
      <c r="D848" t="s">
        <v>1055</v>
      </c>
      <c r="E848" s="166" t="str">
        <f t="shared" si="13"/>
        <v>02</v>
      </c>
    </row>
    <row r="849" spans="1:5" ht="12.75">
      <c r="A849" s="166">
        <v>20455072540</v>
      </c>
      <c r="B849" s="166" t="s">
        <v>1043</v>
      </c>
      <c r="C849" s="166">
        <v>5716</v>
      </c>
      <c r="D849" t="s">
        <v>1055</v>
      </c>
      <c r="E849" s="166" t="str">
        <f t="shared" si="13"/>
        <v>02</v>
      </c>
    </row>
    <row r="850" spans="1:5" ht="12.75">
      <c r="A850" s="166">
        <v>20101284981</v>
      </c>
      <c r="B850" s="166" t="s">
        <v>1043</v>
      </c>
      <c r="C850" s="166">
        <v>5716</v>
      </c>
      <c r="D850" t="s">
        <v>1055</v>
      </c>
      <c r="E850" s="166" t="str">
        <f t="shared" si="13"/>
        <v>02</v>
      </c>
    </row>
    <row r="851" spans="1:5" ht="12.75">
      <c r="A851" s="166">
        <v>20501426041</v>
      </c>
      <c r="B851" s="166" t="s">
        <v>1043</v>
      </c>
      <c r="C851" s="166">
        <v>5716</v>
      </c>
      <c r="D851" t="s">
        <v>1055</v>
      </c>
      <c r="E851" s="166" t="str">
        <f t="shared" si="13"/>
        <v>02</v>
      </c>
    </row>
    <row r="852" spans="1:5" ht="12.75">
      <c r="A852" s="166">
        <v>20136492277</v>
      </c>
      <c r="B852" s="166" t="s">
        <v>1043</v>
      </c>
      <c r="C852" s="166">
        <v>5716</v>
      </c>
      <c r="D852" t="s">
        <v>1055</v>
      </c>
      <c r="E852" s="166" t="str">
        <f t="shared" si="13"/>
        <v>02</v>
      </c>
    </row>
    <row r="853" spans="1:5" ht="12.75">
      <c r="A853" s="166">
        <v>20100128561</v>
      </c>
      <c r="B853" s="166" t="s">
        <v>1043</v>
      </c>
      <c r="C853" s="166">
        <v>5716</v>
      </c>
      <c r="D853" t="s">
        <v>1055</v>
      </c>
      <c r="E853" s="166" t="str">
        <f t="shared" si="13"/>
        <v>02</v>
      </c>
    </row>
    <row r="854" spans="1:5" ht="12.75">
      <c r="A854" s="166">
        <v>20135227740</v>
      </c>
      <c r="B854" s="166" t="s">
        <v>1043</v>
      </c>
      <c r="C854" s="166">
        <v>5716</v>
      </c>
      <c r="D854" t="s">
        <v>1055</v>
      </c>
      <c r="E854" s="166" t="str">
        <f t="shared" si="13"/>
        <v>02</v>
      </c>
    </row>
    <row r="855" spans="1:5" ht="12.75">
      <c r="A855" s="166">
        <v>20101970664</v>
      </c>
      <c r="B855" s="166" t="s">
        <v>1043</v>
      </c>
      <c r="C855" s="166">
        <v>5716</v>
      </c>
      <c r="D855" t="s">
        <v>1055</v>
      </c>
      <c r="E855" s="166" t="str">
        <f t="shared" si="13"/>
        <v>02</v>
      </c>
    </row>
    <row r="856" spans="1:5" ht="12.75">
      <c r="A856" s="166">
        <v>20515719165</v>
      </c>
      <c r="B856" s="166" t="s">
        <v>1043</v>
      </c>
      <c r="C856" s="166">
        <v>5716</v>
      </c>
      <c r="D856" t="s">
        <v>1055</v>
      </c>
      <c r="E856" s="166" t="str">
        <f t="shared" si="13"/>
        <v>02</v>
      </c>
    </row>
    <row r="857" spans="1:5" ht="12.75">
      <c r="A857" s="166">
        <v>20510500297</v>
      </c>
      <c r="B857" s="166" t="s">
        <v>1043</v>
      </c>
      <c r="C857" s="166">
        <v>5716</v>
      </c>
      <c r="D857" t="s">
        <v>1055</v>
      </c>
      <c r="E857" s="166" t="str">
        <f t="shared" si="13"/>
        <v>02</v>
      </c>
    </row>
    <row r="858" spans="1:5" ht="12.75">
      <c r="A858" s="166">
        <v>20521912970</v>
      </c>
      <c r="B858" s="166" t="s">
        <v>1043</v>
      </c>
      <c r="C858" s="166">
        <v>5716</v>
      </c>
      <c r="D858" t="s">
        <v>1055</v>
      </c>
      <c r="E858" s="166" t="str">
        <f t="shared" si="13"/>
        <v>02</v>
      </c>
    </row>
    <row r="859" spans="1:5" ht="12.75">
      <c r="A859" s="166">
        <v>20518334736</v>
      </c>
      <c r="B859" s="166" t="s">
        <v>1043</v>
      </c>
      <c r="C859" s="166">
        <v>5716</v>
      </c>
      <c r="D859" t="s">
        <v>1055</v>
      </c>
      <c r="E859" s="166" t="str">
        <f t="shared" si="13"/>
        <v>02</v>
      </c>
    </row>
    <row r="860" spans="1:5" ht="12.75">
      <c r="A860" s="166">
        <v>20262561781</v>
      </c>
      <c r="B860" s="166" t="s">
        <v>1043</v>
      </c>
      <c r="C860" s="166">
        <v>5716</v>
      </c>
      <c r="D860" t="s">
        <v>1055</v>
      </c>
      <c r="E860" s="166" t="str">
        <f t="shared" si="13"/>
        <v>02</v>
      </c>
    </row>
    <row r="861" spans="1:5" ht="12.75">
      <c r="A861" s="166">
        <v>20513798611</v>
      </c>
      <c r="B861" s="166" t="s">
        <v>1043</v>
      </c>
      <c r="C861" s="166">
        <v>5716</v>
      </c>
      <c r="D861" t="s">
        <v>1055</v>
      </c>
      <c r="E861" s="166" t="str">
        <f t="shared" si="13"/>
        <v>02</v>
      </c>
    </row>
    <row r="862" spans="1:5" ht="12.75">
      <c r="A862" s="166">
        <v>20514587885</v>
      </c>
      <c r="B862" s="166" t="s">
        <v>1043</v>
      </c>
      <c r="C862" s="166">
        <v>5716</v>
      </c>
      <c r="D862" t="s">
        <v>1055</v>
      </c>
      <c r="E862" s="166" t="str">
        <f t="shared" si="13"/>
        <v>02</v>
      </c>
    </row>
    <row r="863" spans="1:5" ht="12.75">
      <c r="A863" s="166">
        <v>20516849232</v>
      </c>
      <c r="B863" s="166" t="s">
        <v>1043</v>
      </c>
      <c r="C863" s="166">
        <v>5716</v>
      </c>
      <c r="D863" t="s">
        <v>1055</v>
      </c>
      <c r="E863" s="166" t="str">
        <f t="shared" si="13"/>
        <v>02</v>
      </c>
    </row>
    <row r="864" spans="1:5" ht="12.75">
      <c r="A864" s="166">
        <v>20100853907</v>
      </c>
      <c r="B864" s="166" t="s">
        <v>1043</v>
      </c>
      <c r="C864" s="166">
        <v>5716</v>
      </c>
      <c r="D864" t="s">
        <v>1055</v>
      </c>
      <c r="E864" s="166" t="str">
        <f t="shared" si="13"/>
        <v>02</v>
      </c>
    </row>
    <row r="865" spans="1:5" ht="12.75">
      <c r="A865" s="166">
        <v>20388703190</v>
      </c>
      <c r="B865" s="166" t="s">
        <v>1046</v>
      </c>
      <c r="C865" s="166">
        <v>5717</v>
      </c>
      <c r="D865" t="s">
        <v>1056</v>
      </c>
      <c r="E865" s="166" t="str">
        <f t="shared" si="13"/>
        <v>05</v>
      </c>
    </row>
    <row r="866" spans="1:5" ht="12.75">
      <c r="A866" s="166">
        <v>20391720623</v>
      </c>
      <c r="B866" s="166" t="s">
        <v>1046</v>
      </c>
      <c r="C866" s="166">
        <v>5717</v>
      </c>
      <c r="D866" t="s">
        <v>1056</v>
      </c>
      <c r="E866" s="166" t="str">
        <f t="shared" si="13"/>
        <v>05</v>
      </c>
    </row>
    <row r="867" spans="1:5" ht="12.75">
      <c r="A867" s="166">
        <v>20367472694</v>
      </c>
      <c r="B867" s="166" t="s">
        <v>1046</v>
      </c>
      <c r="C867" s="166">
        <v>5717</v>
      </c>
      <c r="D867" t="s">
        <v>1056</v>
      </c>
      <c r="E867" s="166" t="str">
        <f t="shared" si="13"/>
        <v>05</v>
      </c>
    </row>
    <row r="868" spans="1:5" ht="12.75">
      <c r="A868" s="166">
        <v>20461642706</v>
      </c>
      <c r="B868" s="166" t="s">
        <v>1046</v>
      </c>
      <c r="C868" s="166">
        <v>5717</v>
      </c>
      <c r="D868" t="s">
        <v>1056</v>
      </c>
      <c r="E868" s="166" t="str">
        <f t="shared" si="13"/>
        <v>05</v>
      </c>
    </row>
    <row r="869" spans="1:5" ht="12.75">
      <c r="A869" s="166">
        <v>20411808972</v>
      </c>
      <c r="B869" s="166" t="s">
        <v>1046</v>
      </c>
      <c r="C869" s="166">
        <v>5717</v>
      </c>
      <c r="D869" t="s">
        <v>1056</v>
      </c>
      <c r="E869" s="166" t="str">
        <f t="shared" si="13"/>
        <v>05</v>
      </c>
    </row>
    <row r="870" spans="1:5" ht="12.75">
      <c r="A870" s="166">
        <v>20426543614</v>
      </c>
      <c r="B870" s="166" t="s">
        <v>1046</v>
      </c>
      <c r="C870" s="166">
        <v>5717</v>
      </c>
      <c r="D870" t="s">
        <v>1056</v>
      </c>
      <c r="E870" s="166" t="str">
        <f t="shared" si="13"/>
        <v>05</v>
      </c>
    </row>
    <row r="871" spans="1:5" ht="12.75">
      <c r="A871" s="166">
        <v>20413083541</v>
      </c>
      <c r="B871" s="166" t="s">
        <v>1046</v>
      </c>
      <c r="C871" s="166">
        <v>5717</v>
      </c>
      <c r="D871" t="s">
        <v>1056</v>
      </c>
      <c r="E871" s="166" t="str">
        <f t="shared" si="13"/>
        <v>05</v>
      </c>
    </row>
    <row r="872" spans="1:5" ht="12.75">
      <c r="A872" s="166">
        <v>20386367664</v>
      </c>
      <c r="B872" s="166" t="s">
        <v>1046</v>
      </c>
      <c r="C872" s="166">
        <v>5717</v>
      </c>
      <c r="D872" t="s">
        <v>1056</v>
      </c>
      <c r="E872" s="166" t="str">
        <f t="shared" si="13"/>
        <v>05</v>
      </c>
    </row>
    <row r="873" spans="1:5" ht="12.75">
      <c r="A873" s="166">
        <v>20390680016</v>
      </c>
      <c r="B873" s="166" t="s">
        <v>1046</v>
      </c>
      <c r="C873" s="166">
        <v>5717</v>
      </c>
      <c r="D873" t="s">
        <v>1056</v>
      </c>
      <c r="E873" s="166" t="str">
        <f t="shared" si="13"/>
        <v>05</v>
      </c>
    </row>
    <row r="874" spans="1:5" ht="12.75">
      <c r="A874" s="166">
        <v>20386636070</v>
      </c>
      <c r="B874" s="166" t="s">
        <v>1046</v>
      </c>
      <c r="C874" s="166">
        <v>5717</v>
      </c>
      <c r="D874" t="s">
        <v>1056</v>
      </c>
      <c r="E874" s="166" t="str">
        <f t="shared" si="13"/>
        <v>05</v>
      </c>
    </row>
    <row r="875" spans="1:5" ht="12.75">
      <c r="A875" s="166">
        <v>20410620961</v>
      </c>
      <c r="B875" s="166" t="s">
        <v>1046</v>
      </c>
      <c r="C875" s="166">
        <v>5717</v>
      </c>
      <c r="D875" t="s">
        <v>1056</v>
      </c>
      <c r="E875" s="166" t="str">
        <f t="shared" si="13"/>
        <v>05</v>
      </c>
    </row>
    <row r="876" spans="1:5" ht="12.75">
      <c r="A876" s="166">
        <v>20351584999</v>
      </c>
      <c r="B876" s="166" t="s">
        <v>1046</v>
      </c>
      <c r="C876" s="358">
        <v>5717</v>
      </c>
      <c r="D876" t="s">
        <v>1056</v>
      </c>
      <c r="E876" s="166" t="str">
        <f t="shared" si="13"/>
        <v>05</v>
      </c>
    </row>
    <row r="877" spans="1:5" ht="12.75">
      <c r="A877" s="166">
        <v>20379251286</v>
      </c>
      <c r="B877" s="166" t="s">
        <v>1046</v>
      </c>
      <c r="C877" s="166">
        <v>5717</v>
      </c>
      <c r="D877" t="s">
        <v>1056</v>
      </c>
      <c r="E877" s="166" t="str">
        <f t="shared" si="13"/>
        <v>05</v>
      </c>
    </row>
    <row r="878" spans="1:5" ht="12.75">
      <c r="A878" s="166">
        <v>20349304903</v>
      </c>
      <c r="B878" s="166" t="s">
        <v>1046</v>
      </c>
      <c r="C878" s="166">
        <v>5717</v>
      </c>
      <c r="D878" t="s">
        <v>1056</v>
      </c>
      <c r="E878" s="166" t="str">
        <f t="shared" si="13"/>
        <v>05</v>
      </c>
    </row>
    <row r="879" spans="1:5" ht="12.75">
      <c r="A879" s="166">
        <v>20419311325</v>
      </c>
      <c r="B879" s="166" t="s">
        <v>1046</v>
      </c>
      <c r="C879" s="166">
        <v>5717</v>
      </c>
      <c r="D879" t="s">
        <v>1056</v>
      </c>
      <c r="E879" s="166" t="str">
        <f t="shared" si="13"/>
        <v>05</v>
      </c>
    </row>
    <row r="880" spans="1:5" ht="12.75">
      <c r="A880" s="166">
        <v>20425481038</v>
      </c>
      <c r="B880" s="166" t="s">
        <v>1046</v>
      </c>
      <c r="C880" s="166">
        <v>5717</v>
      </c>
      <c r="D880" t="s">
        <v>1056</v>
      </c>
      <c r="E880" s="166" t="str">
        <f t="shared" si="13"/>
        <v>05</v>
      </c>
    </row>
    <row r="881" spans="1:5" ht="12.75">
      <c r="A881" s="166">
        <v>20406288359</v>
      </c>
      <c r="B881" s="166" t="s">
        <v>1046</v>
      </c>
      <c r="C881" s="166">
        <v>5717</v>
      </c>
      <c r="D881" t="s">
        <v>1056</v>
      </c>
      <c r="E881" s="166" t="str">
        <f t="shared" si="13"/>
        <v>05</v>
      </c>
    </row>
    <row r="882" spans="1:5" ht="12.75">
      <c r="A882" s="166">
        <v>20421421669</v>
      </c>
      <c r="B882" s="166" t="s">
        <v>1046</v>
      </c>
      <c r="C882" s="166">
        <v>5717</v>
      </c>
      <c r="D882" t="s">
        <v>1056</v>
      </c>
      <c r="E882" s="166" t="str">
        <f t="shared" si="13"/>
        <v>05</v>
      </c>
    </row>
    <row r="883" spans="1:5" ht="12.75">
      <c r="A883" s="166">
        <v>20425802870</v>
      </c>
      <c r="B883" s="166" t="s">
        <v>1046</v>
      </c>
      <c r="C883" s="166">
        <v>5717</v>
      </c>
      <c r="D883" t="s">
        <v>1056</v>
      </c>
      <c r="E883" s="166" t="str">
        <f t="shared" si="13"/>
        <v>05</v>
      </c>
    </row>
    <row r="884" spans="1:5" ht="12.75">
      <c r="A884" s="166">
        <v>20427919111</v>
      </c>
      <c r="B884" s="166" t="s">
        <v>1046</v>
      </c>
      <c r="C884" s="166">
        <v>5717</v>
      </c>
      <c r="D884" t="s">
        <v>1056</v>
      </c>
      <c r="E884" s="166" t="str">
        <f t="shared" si="13"/>
        <v>05</v>
      </c>
    </row>
    <row r="885" spans="1:5" ht="12.75">
      <c r="A885" s="166">
        <v>20389359841</v>
      </c>
      <c r="B885" s="166" t="s">
        <v>1046</v>
      </c>
      <c r="C885" s="166">
        <v>5717</v>
      </c>
      <c r="D885" t="s">
        <v>1056</v>
      </c>
      <c r="E885" s="166" t="str">
        <f t="shared" si="13"/>
        <v>05</v>
      </c>
    </row>
    <row r="886" spans="1:5" ht="12.75">
      <c r="A886" s="166">
        <v>20469378561</v>
      </c>
      <c r="B886" s="166" t="s">
        <v>1046</v>
      </c>
      <c r="C886" s="166">
        <v>5717</v>
      </c>
      <c r="D886" t="s">
        <v>1056</v>
      </c>
      <c r="E886" s="166" t="str">
        <f t="shared" si="13"/>
        <v>05</v>
      </c>
    </row>
    <row r="887" spans="1:5" ht="12.75">
      <c r="A887" s="166">
        <v>20380456444</v>
      </c>
      <c r="B887" s="166" t="s">
        <v>1046</v>
      </c>
      <c r="C887" s="166">
        <v>5717</v>
      </c>
      <c r="D887" t="s">
        <v>1056</v>
      </c>
      <c r="E887" s="166" t="str">
        <f t="shared" si="13"/>
        <v>05</v>
      </c>
    </row>
    <row r="888" spans="1:5" ht="12.75">
      <c r="A888" s="166">
        <v>20429683581</v>
      </c>
      <c r="B888" s="166" t="s">
        <v>1046</v>
      </c>
      <c r="C888" s="166">
        <v>5717</v>
      </c>
      <c r="D888" t="s">
        <v>1056</v>
      </c>
      <c r="E888" s="166" t="str">
        <f t="shared" si="13"/>
        <v>05</v>
      </c>
    </row>
    <row r="889" spans="1:5" ht="12.75">
      <c r="A889" s="166">
        <v>20419757331</v>
      </c>
      <c r="B889" s="166" t="s">
        <v>1046</v>
      </c>
      <c r="C889" s="166">
        <v>5717</v>
      </c>
      <c r="D889" t="s">
        <v>1056</v>
      </c>
      <c r="E889" s="166" t="str">
        <f t="shared" si="13"/>
        <v>05</v>
      </c>
    </row>
    <row r="890" spans="1:5" ht="12.75">
      <c r="A890" s="166">
        <v>20378954071</v>
      </c>
      <c r="B890" s="166" t="s">
        <v>1046</v>
      </c>
      <c r="C890" s="166">
        <v>5717</v>
      </c>
      <c r="D890" t="s">
        <v>1056</v>
      </c>
      <c r="E890" s="166" t="str">
        <f t="shared" si="13"/>
        <v>05</v>
      </c>
    </row>
    <row r="891" spans="1:5" ht="12.75">
      <c r="A891" s="166">
        <v>20388101971</v>
      </c>
      <c r="B891" s="166" t="s">
        <v>1046</v>
      </c>
      <c r="C891" s="166">
        <v>5717</v>
      </c>
      <c r="D891" t="s">
        <v>1056</v>
      </c>
      <c r="E891" s="166" t="str">
        <f t="shared" si="13"/>
        <v>05</v>
      </c>
    </row>
    <row r="892" spans="1:5" ht="12.75">
      <c r="A892" s="166">
        <v>20414127046</v>
      </c>
      <c r="B892" s="166" t="s">
        <v>1046</v>
      </c>
      <c r="C892" s="166">
        <v>5717</v>
      </c>
      <c r="D892" t="s">
        <v>1056</v>
      </c>
      <c r="E892" s="166" t="str">
        <f t="shared" si="13"/>
        <v>05</v>
      </c>
    </row>
    <row r="893" spans="1:5" ht="12.75">
      <c r="A893" s="166">
        <v>20343443961</v>
      </c>
      <c r="B893" s="166" t="s">
        <v>1046</v>
      </c>
      <c r="C893" s="166">
        <v>5717</v>
      </c>
      <c r="D893" t="s">
        <v>1056</v>
      </c>
      <c r="E893" s="166" t="str">
        <f t="shared" si="13"/>
        <v>05</v>
      </c>
    </row>
    <row r="894" spans="1:5" ht="12.75">
      <c r="A894" s="166">
        <v>20389378390</v>
      </c>
      <c r="B894" s="166" t="s">
        <v>1046</v>
      </c>
      <c r="C894" s="166">
        <v>5717</v>
      </c>
      <c r="D894" t="s">
        <v>1056</v>
      </c>
      <c r="E894" s="166" t="str">
        <f t="shared" si="13"/>
        <v>05</v>
      </c>
    </row>
    <row r="895" spans="1:5" ht="12.75">
      <c r="A895" s="166">
        <v>20420680717</v>
      </c>
      <c r="B895" s="166" t="s">
        <v>1046</v>
      </c>
      <c r="C895" s="166">
        <v>5717</v>
      </c>
      <c r="D895" t="s">
        <v>1056</v>
      </c>
      <c r="E895" s="166" t="str">
        <f t="shared" si="13"/>
        <v>05</v>
      </c>
    </row>
    <row r="896" spans="1:5" ht="12.75">
      <c r="A896" s="166">
        <v>20378395152</v>
      </c>
      <c r="B896" s="166" t="s">
        <v>1046</v>
      </c>
      <c r="C896" s="166">
        <v>5717</v>
      </c>
      <c r="D896" t="s">
        <v>1056</v>
      </c>
      <c r="E896" s="166" t="str">
        <f t="shared" si="13"/>
        <v>05</v>
      </c>
    </row>
    <row r="897" spans="1:5" ht="12.75">
      <c r="A897" s="166">
        <v>20346814731</v>
      </c>
      <c r="B897" s="166" t="s">
        <v>1046</v>
      </c>
      <c r="C897" s="166">
        <v>5717</v>
      </c>
      <c r="D897" t="s">
        <v>1056</v>
      </c>
      <c r="E897" s="166" t="str">
        <f t="shared" si="13"/>
        <v>05</v>
      </c>
    </row>
    <row r="898" spans="1:5" ht="12.75">
      <c r="A898" s="166">
        <v>20461222677</v>
      </c>
      <c r="B898" s="166" t="s">
        <v>1046</v>
      </c>
      <c r="C898" s="166">
        <v>5717</v>
      </c>
      <c r="D898" t="s">
        <v>1056</v>
      </c>
      <c r="E898" s="166" t="str">
        <f aca="true" t="shared" si="14" ref="E898:E961">IF(MID(D898,14,1)="@",MID(D898,12,2),"0"&amp;MID(D898,12,1))</f>
        <v>05</v>
      </c>
    </row>
    <row r="899" spans="1:5" ht="12.75">
      <c r="A899" s="166">
        <v>20433661495</v>
      </c>
      <c r="B899" s="166" t="s">
        <v>1046</v>
      </c>
      <c r="C899" s="166">
        <v>5717</v>
      </c>
      <c r="D899" t="s">
        <v>1056</v>
      </c>
      <c r="E899" s="166" t="str">
        <f t="shared" si="14"/>
        <v>05</v>
      </c>
    </row>
    <row r="900" spans="1:5" ht="12.75">
      <c r="A900" s="166">
        <v>20472446097</v>
      </c>
      <c r="B900" s="166" t="s">
        <v>1046</v>
      </c>
      <c r="C900" s="166">
        <v>5717</v>
      </c>
      <c r="D900" t="s">
        <v>1056</v>
      </c>
      <c r="E900" s="166" t="str">
        <f t="shared" si="14"/>
        <v>05</v>
      </c>
    </row>
    <row r="901" spans="1:5" ht="12.75">
      <c r="A901" s="166">
        <v>20361159048</v>
      </c>
      <c r="B901" s="166" t="s">
        <v>1046</v>
      </c>
      <c r="C901" s="166">
        <v>5717</v>
      </c>
      <c r="D901" t="s">
        <v>1056</v>
      </c>
      <c r="E901" s="166" t="str">
        <f t="shared" si="14"/>
        <v>05</v>
      </c>
    </row>
    <row r="902" spans="1:5" ht="12.75">
      <c r="A902" s="166">
        <v>20392064550</v>
      </c>
      <c r="B902" s="166" t="s">
        <v>1046</v>
      </c>
      <c r="C902" s="166">
        <v>5717</v>
      </c>
      <c r="D902" t="s">
        <v>1056</v>
      </c>
      <c r="E902" s="166" t="str">
        <f t="shared" si="14"/>
        <v>05</v>
      </c>
    </row>
    <row r="903" spans="1:5" ht="12.75">
      <c r="A903" s="166">
        <v>20417036360</v>
      </c>
      <c r="B903" s="166" t="s">
        <v>1046</v>
      </c>
      <c r="C903" s="166">
        <v>5717</v>
      </c>
      <c r="D903" t="s">
        <v>1056</v>
      </c>
      <c r="E903" s="166" t="str">
        <f t="shared" si="14"/>
        <v>05</v>
      </c>
    </row>
    <row r="904" spans="1:5" ht="12.75">
      <c r="A904" s="166">
        <v>20374343964</v>
      </c>
      <c r="B904" s="166" t="s">
        <v>1046</v>
      </c>
      <c r="C904" s="166">
        <v>5717</v>
      </c>
      <c r="D904" t="s">
        <v>1056</v>
      </c>
      <c r="E904" s="166" t="str">
        <f t="shared" si="14"/>
        <v>05</v>
      </c>
    </row>
    <row r="905" spans="1:5" ht="12.75">
      <c r="A905" s="166">
        <v>20389890228</v>
      </c>
      <c r="B905" s="166" t="s">
        <v>1046</v>
      </c>
      <c r="C905" s="166">
        <v>5717</v>
      </c>
      <c r="D905" t="s">
        <v>1056</v>
      </c>
      <c r="E905" s="166" t="str">
        <f t="shared" si="14"/>
        <v>05</v>
      </c>
    </row>
    <row r="906" spans="1:5" ht="12.75">
      <c r="A906" s="166">
        <v>20389748669</v>
      </c>
      <c r="B906" s="166" t="s">
        <v>1046</v>
      </c>
      <c r="C906" s="166">
        <v>5717</v>
      </c>
      <c r="D906" t="s">
        <v>1056</v>
      </c>
      <c r="E906" s="166" t="str">
        <f t="shared" si="14"/>
        <v>05</v>
      </c>
    </row>
    <row r="907" spans="1:5" ht="12.75">
      <c r="A907" s="166">
        <v>20344877158</v>
      </c>
      <c r="B907" s="166" t="s">
        <v>1046</v>
      </c>
      <c r="C907" s="166">
        <v>5717</v>
      </c>
      <c r="D907" t="s">
        <v>1056</v>
      </c>
      <c r="E907" s="166" t="str">
        <f t="shared" si="14"/>
        <v>05</v>
      </c>
    </row>
    <row r="908" spans="1:5" ht="12.75">
      <c r="A908" s="166">
        <v>20349422850</v>
      </c>
      <c r="B908" s="166" t="s">
        <v>1046</v>
      </c>
      <c r="C908" s="166">
        <v>5717</v>
      </c>
      <c r="D908" t="s">
        <v>1056</v>
      </c>
      <c r="E908" s="166" t="str">
        <f t="shared" si="14"/>
        <v>05</v>
      </c>
    </row>
    <row r="909" spans="1:5" ht="12.75">
      <c r="A909" s="166">
        <v>20476450692</v>
      </c>
      <c r="B909" s="166" t="s">
        <v>1046</v>
      </c>
      <c r="C909" s="166">
        <v>5717</v>
      </c>
      <c r="D909" t="s">
        <v>1056</v>
      </c>
      <c r="E909" s="166" t="str">
        <f t="shared" si="14"/>
        <v>05</v>
      </c>
    </row>
    <row r="910" spans="1:5" ht="12.75">
      <c r="A910" s="166">
        <v>20467539842</v>
      </c>
      <c r="B910" s="166" t="s">
        <v>1046</v>
      </c>
      <c r="C910" s="166">
        <v>5717</v>
      </c>
      <c r="D910" t="s">
        <v>1056</v>
      </c>
      <c r="E910" s="166" t="str">
        <f t="shared" si="14"/>
        <v>05</v>
      </c>
    </row>
    <row r="911" spans="1:5" ht="12.75">
      <c r="A911" s="166">
        <v>20419269701</v>
      </c>
      <c r="B911" s="166" t="s">
        <v>1046</v>
      </c>
      <c r="C911" s="166">
        <v>5717</v>
      </c>
      <c r="D911" t="s">
        <v>1056</v>
      </c>
      <c r="E911" s="166" t="str">
        <f t="shared" si="14"/>
        <v>05</v>
      </c>
    </row>
    <row r="912" spans="1:5" ht="12.75">
      <c r="A912" s="166">
        <v>20388999889</v>
      </c>
      <c r="B912" s="166" t="s">
        <v>1046</v>
      </c>
      <c r="C912" s="166">
        <v>5717</v>
      </c>
      <c r="D912" t="s">
        <v>1056</v>
      </c>
      <c r="E912" s="166" t="str">
        <f t="shared" si="14"/>
        <v>05</v>
      </c>
    </row>
    <row r="913" spans="1:5" ht="12.75">
      <c r="A913" s="166">
        <v>20474529291</v>
      </c>
      <c r="B913" s="166" t="s">
        <v>1046</v>
      </c>
      <c r="C913" s="166">
        <v>5717</v>
      </c>
      <c r="D913" t="s">
        <v>1056</v>
      </c>
      <c r="E913" s="166" t="str">
        <f t="shared" si="14"/>
        <v>05</v>
      </c>
    </row>
    <row r="914" spans="1:5" ht="12.75">
      <c r="A914" s="166">
        <v>20383380643</v>
      </c>
      <c r="B914" s="166" t="s">
        <v>1046</v>
      </c>
      <c r="C914" s="166">
        <v>5717</v>
      </c>
      <c r="D914" t="s">
        <v>1056</v>
      </c>
      <c r="E914" s="166" t="str">
        <f t="shared" si="14"/>
        <v>05</v>
      </c>
    </row>
    <row r="915" spans="1:5" ht="12.75">
      <c r="A915" s="166">
        <v>20423637405</v>
      </c>
      <c r="B915" s="166" t="s">
        <v>1046</v>
      </c>
      <c r="C915" s="166">
        <v>5717</v>
      </c>
      <c r="D915" t="s">
        <v>1056</v>
      </c>
      <c r="E915" s="166" t="str">
        <f t="shared" si="14"/>
        <v>05</v>
      </c>
    </row>
    <row r="916" spans="1:5" ht="12.75">
      <c r="A916" s="166">
        <v>20413940568</v>
      </c>
      <c r="B916" s="166" t="s">
        <v>1046</v>
      </c>
      <c r="C916" s="166">
        <v>5717</v>
      </c>
      <c r="D916" t="s">
        <v>1056</v>
      </c>
      <c r="E916" s="166" t="str">
        <f t="shared" si="14"/>
        <v>05</v>
      </c>
    </row>
    <row r="917" spans="1:5" ht="12.75">
      <c r="A917" s="166">
        <v>20430725441</v>
      </c>
      <c r="B917" s="166" t="s">
        <v>1046</v>
      </c>
      <c r="C917" s="166">
        <v>5717</v>
      </c>
      <c r="D917" t="s">
        <v>1056</v>
      </c>
      <c r="E917" s="166" t="str">
        <f t="shared" si="14"/>
        <v>05</v>
      </c>
    </row>
    <row r="918" spans="1:5" ht="12.75">
      <c r="A918" s="166">
        <v>20370038083</v>
      </c>
      <c r="B918" s="166" t="s">
        <v>1046</v>
      </c>
      <c r="C918" s="166">
        <v>5717</v>
      </c>
      <c r="D918" t="s">
        <v>1056</v>
      </c>
      <c r="E918" s="166" t="str">
        <f t="shared" si="14"/>
        <v>05</v>
      </c>
    </row>
    <row r="919" spans="1:5" ht="12.75">
      <c r="A919" s="166">
        <v>20375312868</v>
      </c>
      <c r="B919" s="166" t="s">
        <v>1046</v>
      </c>
      <c r="C919" s="166">
        <v>5717</v>
      </c>
      <c r="D919" t="s">
        <v>1056</v>
      </c>
      <c r="E919" s="166" t="str">
        <f t="shared" si="14"/>
        <v>05</v>
      </c>
    </row>
    <row r="920" spans="1:5" ht="12.75">
      <c r="A920" s="166">
        <v>20347644502</v>
      </c>
      <c r="B920" s="166" t="s">
        <v>1046</v>
      </c>
      <c r="C920" s="166">
        <v>5717</v>
      </c>
      <c r="D920" t="s">
        <v>1056</v>
      </c>
      <c r="E920" s="166" t="str">
        <f t="shared" si="14"/>
        <v>05</v>
      </c>
    </row>
    <row r="921" spans="1:5" ht="12.75">
      <c r="A921" s="166">
        <v>20405479592</v>
      </c>
      <c r="B921" s="166" t="s">
        <v>1046</v>
      </c>
      <c r="C921" s="166">
        <v>5717</v>
      </c>
      <c r="D921" t="s">
        <v>1056</v>
      </c>
      <c r="E921" s="166" t="str">
        <f t="shared" si="14"/>
        <v>05</v>
      </c>
    </row>
    <row r="922" spans="1:5" ht="12.75">
      <c r="A922" s="166">
        <v>20380449405</v>
      </c>
      <c r="B922" s="166" t="s">
        <v>1046</v>
      </c>
      <c r="C922" s="166">
        <v>5717</v>
      </c>
      <c r="D922" t="s">
        <v>1056</v>
      </c>
      <c r="E922" s="166" t="str">
        <f t="shared" si="14"/>
        <v>05</v>
      </c>
    </row>
    <row r="923" spans="1:5" ht="12.75">
      <c r="A923" s="166">
        <v>20340660944</v>
      </c>
      <c r="B923" s="166" t="s">
        <v>1046</v>
      </c>
      <c r="C923" s="166">
        <v>5717</v>
      </c>
      <c r="D923" t="s">
        <v>1056</v>
      </c>
      <c r="E923" s="166" t="str">
        <f t="shared" si="14"/>
        <v>05</v>
      </c>
    </row>
    <row r="924" spans="1:5" ht="12.75">
      <c r="A924" s="166">
        <v>20382567855</v>
      </c>
      <c r="B924" s="166" t="s">
        <v>1046</v>
      </c>
      <c r="C924" s="166">
        <v>5717</v>
      </c>
      <c r="D924" t="s">
        <v>1056</v>
      </c>
      <c r="E924" s="166" t="str">
        <f t="shared" si="14"/>
        <v>05</v>
      </c>
    </row>
    <row r="925" spans="1:5" ht="12.75">
      <c r="A925" s="166">
        <v>20422488198</v>
      </c>
      <c r="B925" s="166" t="s">
        <v>1046</v>
      </c>
      <c r="C925" s="166">
        <v>5717</v>
      </c>
      <c r="D925" t="s">
        <v>1056</v>
      </c>
      <c r="E925" s="166" t="str">
        <f t="shared" si="14"/>
        <v>05</v>
      </c>
    </row>
    <row r="926" spans="1:5" ht="12.75">
      <c r="A926" s="166">
        <v>20424721400</v>
      </c>
      <c r="B926" s="166" t="s">
        <v>1046</v>
      </c>
      <c r="C926" s="166">
        <v>5717</v>
      </c>
      <c r="D926" t="s">
        <v>1056</v>
      </c>
      <c r="E926" s="166" t="str">
        <f t="shared" si="14"/>
        <v>05</v>
      </c>
    </row>
    <row r="927" spans="1:5" ht="12.75">
      <c r="A927" s="166">
        <v>20100002206</v>
      </c>
      <c r="B927" s="166" t="s">
        <v>1046</v>
      </c>
      <c r="C927" s="166">
        <v>5717</v>
      </c>
      <c r="D927" t="s">
        <v>1056</v>
      </c>
      <c r="E927" s="166" t="str">
        <f t="shared" si="14"/>
        <v>05</v>
      </c>
    </row>
    <row r="928" spans="1:5" ht="12.75">
      <c r="A928" s="166">
        <v>20422102770</v>
      </c>
      <c r="B928" s="166" t="s">
        <v>1046</v>
      </c>
      <c r="C928" s="166">
        <v>5717</v>
      </c>
      <c r="D928" t="s">
        <v>1056</v>
      </c>
      <c r="E928" s="166" t="str">
        <f t="shared" si="14"/>
        <v>05</v>
      </c>
    </row>
    <row r="929" spans="1:5" ht="12.75">
      <c r="A929" s="166">
        <v>20476219761</v>
      </c>
      <c r="B929" s="166" t="s">
        <v>1046</v>
      </c>
      <c r="C929" s="166">
        <v>5717</v>
      </c>
      <c r="D929" t="s">
        <v>1056</v>
      </c>
      <c r="E929" s="166" t="str">
        <f t="shared" si="14"/>
        <v>05</v>
      </c>
    </row>
    <row r="930" spans="1:5" ht="12.75">
      <c r="A930" s="166">
        <v>20378031622</v>
      </c>
      <c r="B930" s="166" t="s">
        <v>1046</v>
      </c>
      <c r="C930" s="166">
        <v>5717</v>
      </c>
      <c r="D930" t="s">
        <v>1056</v>
      </c>
      <c r="E930" s="166" t="str">
        <f t="shared" si="14"/>
        <v>05</v>
      </c>
    </row>
    <row r="931" spans="1:5" ht="12.75">
      <c r="A931" s="166">
        <v>20100021847</v>
      </c>
      <c r="B931" s="166" t="s">
        <v>1046</v>
      </c>
      <c r="C931" s="166">
        <v>5717</v>
      </c>
      <c r="D931" t="s">
        <v>1056</v>
      </c>
      <c r="E931" s="166" t="str">
        <f t="shared" si="14"/>
        <v>05</v>
      </c>
    </row>
    <row r="932" spans="1:5" ht="12.75">
      <c r="A932" s="166">
        <v>20452239818</v>
      </c>
      <c r="B932" s="166" t="s">
        <v>1046</v>
      </c>
      <c r="C932" s="166">
        <v>5717</v>
      </c>
      <c r="D932" t="s">
        <v>1056</v>
      </c>
      <c r="E932" s="166" t="str">
        <f t="shared" si="14"/>
        <v>05</v>
      </c>
    </row>
    <row r="933" spans="1:5" ht="12.75">
      <c r="A933" s="166">
        <v>20100020956</v>
      </c>
      <c r="B933" s="166" t="s">
        <v>1046</v>
      </c>
      <c r="C933" s="166">
        <v>5717</v>
      </c>
      <c r="D933" t="s">
        <v>1056</v>
      </c>
      <c r="E933" s="166" t="str">
        <f t="shared" si="14"/>
        <v>05</v>
      </c>
    </row>
    <row r="934" spans="1:5" ht="12.75">
      <c r="A934" s="166">
        <v>20100022223</v>
      </c>
      <c r="B934" s="166" t="s">
        <v>1046</v>
      </c>
      <c r="C934" s="166">
        <v>5717</v>
      </c>
      <c r="D934" t="s">
        <v>1056</v>
      </c>
      <c r="E934" s="166" t="str">
        <f t="shared" si="14"/>
        <v>05</v>
      </c>
    </row>
    <row r="935" spans="1:5" ht="12.75">
      <c r="A935" s="166">
        <v>20311765222</v>
      </c>
      <c r="B935" s="166" t="s">
        <v>1046</v>
      </c>
      <c r="C935" s="166">
        <v>5717</v>
      </c>
      <c r="D935" t="s">
        <v>1056</v>
      </c>
      <c r="E935" s="166" t="str">
        <f t="shared" si="14"/>
        <v>05</v>
      </c>
    </row>
    <row r="936" spans="1:5" ht="12.75">
      <c r="A936" s="166">
        <v>20415090316</v>
      </c>
      <c r="B936" s="166" t="s">
        <v>1046</v>
      </c>
      <c r="C936" s="166">
        <v>5717</v>
      </c>
      <c r="D936" t="s">
        <v>1056</v>
      </c>
      <c r="E936" s="166" t="str">
        <f t="shared" si="14"/>
        <v>05</v>
      </c>
    </row>
    <row r="937" spans="1:5" ht="12.75">
      <c r="A937" s="166">
        <v>20100028698</v>
      </c>
      <c r="B937" s="166" t="s">
        <v>1046</v>
      </c>
      <c r="C937" s="166">
        <v>5717</v>
      </c>
      <c r="D937" t="s">
        <v>1056</v>
      </c>
      <c r="E937" s="166" t="str">
        <f t="shared" si="14"/>
        <v>05</v>
      </c>
    </row>
    <row r="938" spans="1:5" ht="12.75">
      <c r="A938" s="166">
        <v>20100021251</v>
      </c>
      <c r="B938" s="166" t="s">
        <v>1046</v>
      </c>
      <c r="C938" s="166">
        <v>5717</v>
      </c>
      <c r="D938" t="s">
        <v>1056</v>
      </c>
      <c r="E938" s="166" t="str">
        <f t="shared" si="14"/>
        <v>05</v>
      </c>
    </row>
    <row r="939" spans="1:5" ht="12.75">
      <c r="A939" s="166">
        <v>20348682980</v>
      </c>
      <c r="B939" s="166" t="s">
        <v>1046</v>
      </c>
      <c r="C939" s="166">
        <v>5717</v>
      </c>
      <c r="D939" t="s">
        <v>1056</v>
      </c>
      <c r="E939" s="166" t="str">
        <f t="shared" si="14"/>
        <v>05</v>
      </c>
    </row>
    <row r="940" spans="1:5" ht="12.75">
      <c r="A940" s="166">
        <v>20100029074</v>
      </c>
      <c r="B940" s="166" t="s">
        <v>1046</v>
      </c>
      <c r="C940" s="166">
        <v>5717</v>
      </c>
      <c r="D940" t="s">
        <v>1056</v>
      </c>
      <c r="E940" s="166" t="str">
        <f t="shared" si="14"/>
        <v>05</v>
      </c>
    </row>
    <row r="941" spans="1:5" ht="12.75">
      <c r="A941" s="166">
        <v>20378092419</v>
      </c>
      <c r="B941" s="166" t="s">
        <v>1046</v>
      </c>
      <c r="C941" s="166">
        <v>5717</v>
      </c>
      <c r="D941" t="s">
        <v>1056</v>
      </c>
      <c r="E941" s="166" t="str">
        <f t="shared" si="14"/>
        <v>05</v>
      </c>
    </row>
    <row r="942" spans="1:5" ht="12.75">
      <c r="A942" s="166">
        <v>20348067053</v>
      </c>
      <c r="B942" s="166" t="s">
        <v>1046</v>
      </c>
      <c r="C942" s="166">
        <v>5717</v>
      </c>
      <c r="D942" t="s">
        <v>1056</v>
      </c>
      <c r="E942" s="166" t="str">
        <f t="shared" si="14"/>
        <v>05</v>
      </c>
    </row>
    <row r="943" spans="1:5" ht="12.75">
      <c r="A943" s="166">
        <v>20420459344</v>
      </c>
      <c r="B943" s="166" t="s">
        <v>1046</v>
      </c>
      <c r="C943" s="166">
        <v>5717</v>
      </c>
      <c r="D943" t="s">
        <v>1056</v>
      </c>
      <c r="E943" s="166" t="str">
        <f t="shared" si="14"/>
        <v>05</v>
      </c>
    </row>
    <row r="944" spans="1:5" ht="12.75">
      <c r="A944" s="166">
        <v>20398230044</v>
      </c>
      <c r="B944" s="166" t="s">
        <v>1046</v>
      </c>
      <c r="C944" s="166">
        <v>5717</v>
      </c>
      <c r="D944" t="s">
        <v>1056</v>
      </c>
      <c r="E944" s="166" t="str">
        <f t="shared" si="14"/>
        <v>05</v>
      </c>
    </row>
    <row r="945" spans="1:5" ht="12.75">
      <c r="A945" s="166">
        <v>20100019516</v>
      </c>
      <c r="B945" s="166" t="s">
        <v>1046</v>
      </c>
      <c r="C945" s="166">
        <v>5717</v>
      </c>
      <c r="D945" t="s">
        <v>1056</v>
      </c>
      <c r="E945" s="166" t="str">
        <f t="shared" si="14"/>
        <v>05</v>
      </c>
    </row>
    <row r="946" spans="1:5" ht="12.75">
      <c r="A946" s="166">
        <v>20344769932</v>
      </c>
      <c r="B946" s="166" t="s">
        <v>1046</v>
      </c>
      <c r="C946" s="166">
        <v>5717</v>
      </c>
      <c r="D946" t="s">
        <v>1056</v>
      </c>
      <c r="E946" s="166" t="str">
        <f t="shared" si="14"/>
        <v>05</v>
      </c>
    </row>
    <row r="947" spans="1:5" ht="12.75">
      <c r="A947" s="166">
        <v>20100030838</v>
      </c>
      <c r="B947" s="166" t="s">
        <v>1046</v>
      </c>
      <c r="C947" s="166">
        <v>5717</v>
      </c>
      <c r="D947" t="s">
        <v>1056</v>
      </c>
      <c r="E947" s="166" t="str">
        <f t="shared" si="14"/>
        <v>05</v>
      </c>
    </row>
    <row r="948" spans="1:5" ht="12.75">
      <c r="A948" s="166">
        <v>20390989467</v>
      </c>
      <c r="B948" s="166" t="s">
        <v>1046</v>
      </c>
      <c r="C948" s="166">
        <v>5717</v>
      </c>
      <c r="D948" t="s">
        <v>1056</v>
      </c>
      <c r="E948" s="166" t="str">
        <f t="shared" si="14"/>
        <v>05</v>
      </c>
    </row>
    <row r="949" spans="1:5" ht="12.75">
      <c r="A949" s="166">
        <v>20330286874</v>
      </c>
      <c r="B949" s="166" t="s">
        <v>1046</v>
      </c>
      <c r="C949" s="166">
        <v>5717</v>
      </c>
      <c r="D949" t="s">
        <v>1056</v>
      </c>
      <c r="E949" s="166" t="str">
        <f t="shared" si="14"/>
        <v>05</v>
      </c>
    </row>
    <row r="950" spans="1:5" ht="12.75">
      <c r="A950" s="166">
        <v>20468340977</v>
      </c>
      <c r="B950" s="166" t="s">
        <v>1046</v>
      </c>
      <c r="C950" s="166">
        <v>5717</v>
      </c>
      <c r="D950" t="s">
        <v>1056</v>
      </c>
      <c r="E950" s="166" t="str">
        <f t="shared" si="14"/>
        <v>05</v>
      </c>
    </row>
    <row r="951" spans="1:5" ht="12.75">
      <c r="A951" s="166">
        <v>20414280316</v>
      </c>
      <c r="B951" s="166" t="s">
        <v>1046</v>
      </c>
      <c r="C951" s="166">
        <v>5717</v>
      </c>
      <c r="D951" t="s">
        <v>1056</v>
      </c>
      <c r="E951" s="166" t="str">
        <f t="shared" si="14"/>
        <v>05</v>
      </c>
    </row>
    <row r="952" spans="1:5" ht="12.75">
      <c r="A952" s="166">
        <v>20100024277</v>
      </c>
      <c r="B952" s="166" t="s">
        <v>1046</v>
      </c>
      <c r="C952" s="166">
        <v>5717</v>
      </c>
      <c r="D952" t="s">
        <v>1056</v>
      </c>
      <c r="E952" s="166" t="str">
        <f t="shared" si="14"/>
        <v>05</v>
      </c>
    </row>
    <row r="953" spans="1:5" ht="12.75">
      <c r="A953" s="166">
        <v>20367733838</v>
      </c>
      <c r="B953" s="166" t="s">
        <v>1046</v>
      </c>
      <c r="C953" s="166">
        <v>5717</v>
      </c>
      <c r="D953" t="s">
        <v>1056</v>
      </c>
      <c r="E953" s="166" t="str">
        <f t="shared" si="14"/>
        <v>05</v>
      </c>
    </row>
    <row r="954" spans="1:5" ht="12.75">
      <c r="A954" s="166">
        <v>20419158462</v>
      </c>
      <c r="B954" s="166" t="s">
        <v>1046</v>
      </c>
      <c r="C954" s="166">
        <v>5717</v>
      </c>
      <c r="D954" t="s">
        <v>1056</v>
      </c>
      <c r="E954" s="166" t="str">
        <f t="shared" si="14"/>
        <v>05</v>
      </c>
    </row>
    <row r="955" spans="1:5" ht="12.75">
      <c r="A955" s="166">
        <v>20373697720</v>
      </c>
      <c r="B955" s="166" t="s">
        <v>1046</v>
      </c>
      <c r="C955" s="166">
        <v>5717</v>
      </c>
      <c r="D955" t="s">
        <v>1056</v>
      </c>
      <c r="E955" s="166" t="str">
        <f t="shared" si="14"/>
        <v>05</v>
      </c>
    </row>
    <row r="956" spans="1:5" ht="12.75">
      <c r="A956" s="166">
        <v>20466261255</v>
      </c>
      <c r="B956" s="166" t="s">
        <v>1046</v>
      </c>
      <c r="C956" s="166">
        <v>5717</v>
      </c>
      <c r="D956" t="s">
        <v>1056</v>
      </c>
      <c r="E956" s="166" t="str">
        <f t="shared" si="14"/>
        <v>05</v>
      </c>
    </row>
    <row r="957" spans="1:5" ht="12.75">
      <c r="A957" s="166">
        <v>20339606201</v>
      </c>
      <c r="B957" s="166" t="s">
        <v>1046</v>
      </c>
      <c r="C957" s="166">
        <v>5717</v>
      </c>
      <c r="D957" t="s">
        <v>1056</v>
      </c>
      <c r="E957" s="166" t="str">
        <f t="shared" si="14"/>
        <v>05</v>
      </c>
    </row>
    <row r="958" spans="1:5" ht="12.75">
      <c r="A958" s="166">
        <v>20463125971</v>
      </c>
      <c r="B958" s="166" t="s">
        <v>1046</v>
      </c>
      <c r="C958" s="166">
        <v>5717</v>
      </c>
      <c r="D958" t="s">
        <v>1056</v>
      </c>
      <c r="E958" s="166" t="str">
        <f t="shared" si="14"/>
        <v>05</v>
      </c>
    </row>
    <row r="959" spans="1:5" ht="12.75">
      <c r="A959" s="166">
        <v>20342628886</v>
      </c>
      <c r="B959" s="166" t="s">
        <v>1046</v>
      </c>
      <c r="C959" s="166">
        <v>5717</v>
      </c>
      <c r="D959" t="s">
        <v>1056</v>
      </c>
      <c r="E959" s="166" t="str">
        <f t="shared" si="14"/>
        <v>05</v>
      </c>
    </row>
    <row r="960" spans="1:5" ht="12.75">
      <c r="A960" s="166">
        <v>20330822661</v>
      </c>
      <c r="B960" s="166" t="s">
        <v>1046</v>
      </c>
      <c r="C960" s="166">
        <v>5717</v>
      </c>
      <c r="D960" t="s">
        <v>1056</v>
      </c>
      <c r="E960" s="166" t="str">
        <f t="shared" si="14"/>
        <v>05</v>
      </c>
    </row>
    <row r="961" spans="1:5" ht="12.75">
      <c r="A961" s="166">
        <v>20457216981</v>
      </c>
      <c r="B961" s="166" t="s">
        <v>1046</v>
      </c>
      <c r="C961" s="166">
        <v>5717</v>
      </c>
      <c r="D961" t="s">
        <v>1056</v>
      </c>
      <c r="E961" s="166" t="str">
        <f t="shared" si="14"/>
        <v>05</v>
      </c>
    </row>
    <row r="962" spans="1:5" ht="12.75">
      <c r="A962" s="166">
        <v>20100032610</v>
      </c>
      <c r="B962" s="166" t="s">
        <v>1046</v>
      </c>
      <c r="C962" s="166">
        <v>5717</v>
      </c>
      <c r="D962" t="s">
        <v>1056</v>
      </c>
      <c r="E962" s="166" t="str">
        <f aca="true" t="shared" si="15" ref="E962:E1025">IF(MID(D962,14,1)="@",MID(D962,12,2),"0"&amp;MID(D962,12,1))</f>
        <v>05</v>
      </c>
    </row>
    <row r="963" spans="1:5" ht="12.75">
      <c r="A963" s="166">
        <v>20100032709</v>
      </c>
      <c r="B963" s="166" t="s">
        <v>1046</v>
      </c>
      <c r="C963" s="166">
        <v>5717</v>
      </c>
      <c r="D963" t="s">
        <v>1056</v>
      </c>
      <c r="E963" s="166" t="str">
        <f t="shared" si="15"/>
        <v>05</v>
      </c>
    </row>
    <row r="964" spans="1:5" ht="12.75">
      <c r="A964" s="166">
        <v>20310422755</v>
      </c>
      <c r="B964" s="166" t="s">
        <v>1046</v>
      </c>
      <c r="C964" s="166">
        <v>5717</v>
      </c>
      <c r="D964" t="s">
        <v>1056</v>
      </c>
      <c r="E964" s="166" t="str">
        <f t="shared" si="15"/>
        <v>05</v>
      </c>
    </row>
    <row r="965" spans="1:5" ht="12.75">
      <c r="A965" s="166">
        <v>20472498305</v>
      </c>
      <c r="B965" s="166" t="s">
        <v>1046</v>
      </c>
      <c r="C965" s="166">
        <v>5717</v>
      </c>
      <c r="D965" t="s">
        <v>1056</v>
      </c>
      <c r="E965" s="166" t="str">
        <f t="shared" si="15"/>
        <v>05</v>
      </c>
    </row>
    <row r="966" spans="1:5" ht="12.75">
      <c r="A966" s="166">
        <v>20421772968</v>
      </c>
      <c r="B966" s="166" t="s">
        <v>1046</v>
      </c>
      <c r="C966" s="166">
        <v>5717</v>
      </c>
      <c r="D966" t="s">
        <v>1056</v>
      </c>
      <c r="E966" s="166" t="str">
        <f t="shared" si="15"/>
        <v>05</v>
      </c>
    </row>
    <row r="967" spans="1:5" ht="12.75">
      <c r="A967" s="166">
        <v>20447543631</v>
      </c>
      <c r="B967" s="166" t="s">
        <v>1046</v>
      </c>
      <c r="C967" s="166">
        <v>5717</v>
      </c>
      <c r="D967" t="s">
        <v>1056</v>
      </c>
      <c r="E967" s="166" t="str">
        <f t="shared" si="15"/>
        <v>05</v>
      </c>
    </row>
    <row r="968" spans="1:5" ht="12.75">
      <c r="A968" s="166">
        <v>20381334466</v>
      </c>
      <c r="B968" s="166" t="s">
        <v>1046</v>
      </c>
      <c r="C968" s="166">
        <v>5717</v>
      </c>
      <c r="D968" t="s">
        <v>1056</v>
      </c>
      <c r="E968" s="166" t="str">
        <f t="shared" si="15"/>
        <v>05</v>
      </c>
    </row>
    <row r="969" spans="1:5" ht="12.75">
      <c r="A969" s="166">
        <v>20387297481</v>
      </c>
      <c r="B969" s="166" t="s">
        <v>1046</v>
      </c>
      <c r="C969" s="166">
        <v>5717</v>
      </c>
      <c r="D969" t="s">
        <v>1056</v>
      </c>
      <c r="E969" s="166" t="str">
        <f t="shared" si="15"/>
        <v>05</v>
      </c>
    </row>
    <row r="970" spans="1:5" ht="12.75">
      <c r="A970" s="166">
        <v>20422561537</v>
      </c>
      <c r="B970" s="166" t="s">
        <v>1046</v>
      </c>
      <c r="C970" s="166">
        <v>5717</v>
      </c>
      <c r="D970" t="s">
        <v>1056</v>
      </c>
      <c r="E970" s="166" t="str">
        <f t="shared" si="15"/>
        <v>05</v>
      </c>
    </row>
    <row r="971" spans="1:5" ht="12.75">
      <c r="A971" s="166">
        <v>20370323012</v>
      </c>
      <c r="B971" s="166" t="s">
        <v>1046</v>
      </c>
      <c r="C971" s="166">
        <v>5717</v>
      </c>
      <c r="D971" t="s">
        <v>1056</v>
      </c>
      <c r="E971" s="166" t="str">
        <f t="shared" si="15"/>
        <v>05</v>
      </c>
    </row>
    <row r="972" spans="1:5" ht="12.75">
      <c r="A972" s="166">
        <v>20393112167</v>
      </c>
      <c r="B972" s="166" t="s">
        <v>1046</v>
      </c>
      <c r="C972" s="166">
        <v>5717</v>
      </c>
      <c r="D972" t="s">
        <v>1056</v>
      </c>
      <c r="E972" s="166" t="str">
        <f t="shared" si="15"/>
        <v>05</v>
      </c>
    </row>
    <row r="973" spans="1:5" ht="12.75">
      <c r="A973" s="166">
        <v>20458002372</v>
      </c>
      <c r="B973" s="166" t="s">
        <v>1046</v>
      </c>
      <c r="C973" s="166">
        <v>5717</v>
      </c>
      <c r="D973" t="s">
        <v>1056</v>
      </c>
      <c r="E973" s="166" t="str">
        <f t="shared" si="15"/>
        <v>05</v>
      </c>
    </row>
    <row r="974" spans="1:5" ht="12.75">
      <c r="A974" s="166">
        <v>20372000008</v>
      </c>
      <c r="B974" s="166" t="s">
        <v>1046</v>
      </c>
      <c r="C974" s="166">
        <v>5717</v>
      </c>
      <c r="D974" t="s">
        <v>1056</v>
      </c>
      <c r="E974" s="166" t="str">
        <f t="shared" si="15"/>
        <v>05</v>
      </c>
    </row>
    <row r="975" spans="1:5" ht="12.75">
      <c r="A975" s="166">
        <v>20468985757</v>
      </c>
      <c r="B975" s="166" t="s">
        <v>1046</v>
      </c>
      <c r="C975" s="166">
        <v>5717</v>
      </c>
      <c r="D975" t="s">
        <v>1056</v>
      </c>
      <c r="E975" s="166" t="str">
        <f t="shared" si="15"/>
        <v>05</v>
      </c>
    </row>
    <row r="976" spans="1:5" ht="12.75">
      <c r="A976" s="166">
        <v>20330007584</v>
      </c>
      <c r="B976" s="166" t="s">
        <v>1046</v>
      </c>
      <c r="C976" s="166">
        <v>5717</v>
      </c>
      <c r="D976" t="s">
        <v>1056</v>
      </c>
      <c r="E976" s="166" t="str">
        <f t="shared" si="15"/>
        <v>05</v>
      </c>
    </row>
    <row r="977" spans="1:5" ht="12.75">
      <c r="A977" s="166">
        <v>20341843996</v>
      </c>
      <c r="B977" s="166" t="s">
        <v>1046</v>
      </c>
      <c r="C977" s="166">
        <v>5717</v>
      </c>
      <c r="D977" t="s">
        <v>1056</v>
      </c>
      <c r="E977" s="166" t="str">
        <f t="shared" si="15"/>
        <v>05</v>
      </c>
    </row>
    <row r="978" spans="1:5" ht="12.75">
      <c r="A978" s="166">
        <v>20334065929</v>
      </c>
      <c r="B978" s="166" t="s">
        <v>1046</v>
      </c>
      <c r="C978" s="166">
        <v>5717</v>
      </c>
      <c r="D978" t="s">
        <v>1056</v>
      </c>
      <c r="E978" s="166" t="str">
        <f t="shared" si="15"/>
        <v>05</v>
      </c>
    </row>
    <row r="979" spans="1:5" ht="12.75">
      <c r="A979" s="166">
        <v>20381396909</v>
      </c>
      <c r="B979" s="166" t="s">
        <v>1046</v>
      </c>
      <c r="C979" s="166">
        <v>5717</v>
      </c>
      <c r="D979" t="s">
        <v>1056</v>
      </c>
      <c r="E979" s="166" t="str">
        <f t="shared" si="15"/>
        <v>05</v>
      </c>
    </row>
    <row r="980" spans="1:5" ht="12.75">
      <c r="A980" s="166">
        <v>20432168213</v>
      </c>
      <c r="B980" s="166" t="s">
        <v>1046</v>
      </c>
      <c r="C980" s="166">
        <v>5717</v>
      </c>
      <c r="D980" t="s">
        <v>1056</v>
      </c>
      <c r="E980" s="166" t="str">
        <f t="shared" si="15"/>
        <v>05</v>
      </c>
    </row>
    <row r="981" spans="1:5" ht="12.75">
      <c r="A981" s="166">
        <v>20391198897</v>
      </c>
      <c r="B981" s="166" t="s">
        <v>1046</v>
      </c>
      <c r="C981" s="166">
        <v>5717</v>
      </c>
      <c r="D981" t="s">
        <v>1056</v>
      </c>
      <c r="E981" s="166" t="str">
        <f t="shared" si="15"/>
        <v>05</v>
      </c>
    </row>
    <row r="982" spans="1:5" ht="12.75">
      <c r="A982" s="166">
        <v>20317025425</v>
      </c>
      <c r="B982" s="166" t="s">
        <v>1046</v>
      </c>
      <c r="C982" s="166">
        <v>5717</v>
      </c>
      <c r="D982" t="s">
        <v>1056</v>
      </c>
      <c r="E982" s="166" t="str">
        <f t="shared" si="15"/>
        <v>05</v>
      </c>
    </row>
    <row r="983" spans="1:5" ht="12.75">
      <c r="A983" s="166">
        <v>20380287588</v>
      </c>
      <c r="B983" s="166" t="s">
        <v>1046</v>
      </c>
      <c r="C983" s="166">
        <v>5717</v>
      </c>
      <c r="D983" t="s">
        <v>1056</v>
      </c>
      <c r="E983" s="166" t="str">
        <f t="shared" si="15"/>
        <v>05</v>
      </c>
    </row>
    <row r="984" spans="1:5" ht="12.75">
      <c r="A984" s="166">
        <v>20476633932</v>
      </c>
      <c r="B984" s="166" t="s">
        <v>1046</v>
      </c>
      <c r="C984" s="166">
        <v>5717</v>
      </c>
      <c r="D984" t="s">
        <v>1056</v>
      </c>
      <c r="E984" s="166" t="str">
        <f t="shared" si="15"/>
        <v>05</v>
      </c>
    </row>
    <row r="985" spans="1:5" ht="12.75">
      <c r="A985" s="166">
        <v>20442625256</v>
      </c>
      <c r="B985" s="166" t="s">
        <v>1046</v>
      </c>
      <c r="C985" s="166">
        <v>5717</v>
      </c>
      <c r="D985" t="s">
        <v>1056</v>
      </c>
      <c r="E985" s="166" t="str">
        <f t="shared" si="15"/>
        <v>05</v>
      </c>
    </row>
    <row r="986" spans="1:5" ht="12.75">
      <c r="A986" s="166">
        <v>20318171701</v>
      </c>
      <c r="B986" s="166" t="s">
        <v>1046</v>
      </c>
      <c r="C986" s="166">
        <v>5717</v>
      </c>
      <c r="D986" t="s">
        <v>1056</v>
      </c>
      <c r="E986" s="166" t="str">
        <f t="shared" si="15"/>
        <v>05</v>
      </c>
    </row>
    <row r="987" spans="1:5" ht="12.75">
      <c r="A987" s="166">
        <v>20476099928</v>
      </c>
      <c r="B987" s="166" t="s">
        <v>1046</v>
      </c>
      <c r="C987" s="166">
        <v>5717</v>
      </c>
      <c r="D987" t="s">
        <v>1056</v>
      </c>
      <c r="E987" s="166" t="str">
        <f t="shared" si="15"/>
        <v>05</v>
      </c>
    </row>
    <row r="988" spans="1:5" ht="12.75">
      <c r="A988" s="166">
        <v>20377332297</v>
      </c>
      <c r="B988" s="166" t="s">
        <v>1046</v>
      </c>
      <c r="C988" s="166">
        <v>5717</v>
      </c>
      <c r="D988" t="s">
        <v>1056</v>
      </c>
      <c r="E988" s="166" t="str">
        <f t="shared" si="15"/>
        <v>05</v>
      </c>
    </row>
    <row r="989" spans="1:5" ht="12.75">
      <c r="A989" s="166">
        <v>20338048905</v>
      </c>
      <c r="B989" s="166" t="s">
        <v>1046</v>
      </c>
      <c r="C989" s="166">
        <v>5717</v>
      </c>
      <c r="D989" t="s">
        <v>1056</v>
      </c>
      <c r="E989" s="166" t="str">
        <f t="shared" si="15"/>
        <v>05</v>
      </c>
    </row>
    <row r="990" spans="1:5" ht="12.75">
      <c r="A990" s="166">
        <v>20100016258</v>
      </c>
      <c r="B990" s="166" t="s">
        <v>1046</v>
      </c>
      <c r="C990" s="166">
        <v>5717</v>
      </c>
      <c r="D990" t="s">
        <v>1056</v>
      </c>
      <c r="E990" s="166" t="str">
        <f t="shared" si="15"/>
        <v>05</v>
      </c>
    </row>
    <row r="991" spans="1:5" ht="12.75">
      <c r="A991" s="166">
        <v>20377294778</v>
      </c>
      <c r="B991" s="166" t="s">
        <v>1046</v>
      </c>
      <c r="C991" s="166">
        <v>5717</v>
      </c>
      <c r="D991" t="s">
        <v>1056</v>
      </c>
      <c r="E991" s="166" t="str">
        <f t="shared" si="15"/>
        <v>05</v>
      </c>
    </row>
    <row r="992" spans="1:5" ht="12.75">
      <c r="A992" s="166">
        <v>20467587146</v>
      </c>
      <c r="B992" s="166" t="s">
        <v>1046</v>
      </c>
      <c r="C992" s="166">
        <v>5717</v>
      </c>
      <c r="D992" t="s">
        <v>1056</v>
      </c>
      <c r="E992" s="166" t="str">
        <f t="shared" si="15"/>
        <v>05</v>
      </c>
    </row>
    <row r="993" spans="1:5" ht="12.75">
      <c r="A993" s="166">
        <v>20380626463</v>
      </c>
      <c r="B993" s="166" t="s">
        <v>1046</v>
      </c>
      <c r="C993" s="166">
        <v>5717</v>
      </c>
      <c r="D993" t="s">
        <v>1056</v>
      </c>
      <c r="E993" s="166" t="str">
        <f t="shared" si="15"/>
        <v>05</v>
      </c>
    </row>
    <row r="994" spans="1:5" ht="12.75">
      <c r="A994" s="166">
        <v>20330511401</v>
      </c>
      <c r="B994" s="166" t="s">
        <v>1046</v>
      </c>
      <c r="C994" s="166">
        <v>5717</v>
      </c>
      <c r="D994" t="s">
        <v>1056</v>
      </c>
      <c r="E994" s="166" t="str">
        <f t="shared" si="15"/>
        <v>05</v>
      </c>
    </row>
    <row r="995" spans="1:5" ht="12.75">
      <c r="A995" s="166">
        <v>20452927625</v>
      </c>
      <c r="B995" s="166" t="s">
        <v>1046</v>
      </c>
      <c r="C995" s="166">
        <v>5717</v>
      </c>
      <c r="D995" t="s">
        <v>1056</v>
      </c>
      <c r="E995" s="166" t="str">
        <f t="shared" si="15"/>
        <v>05</v>
      </c>
    </row>
    <row r="996" spans="1:5" ht="12.75">
      <c r="A996" s="166">
        <v>20330244012</v>
      </c>
      <c r="B996" s="166" t="s">
        <v>1046</v>
      </c>
      <c r="C996" s="166">
        <v>5717</v>
      </c>
      <c r="D996" t="s">
        <v>1056</v>
      </c>
      <c r="E996" s="166" t="str">
        <f t="shared" si="15"/>
        <v>05</v>
      </c>
    </row>
    <row r="997" spans="1:5" ht="12.75">
      <c r="A997" s="166">
        <v>20408914397</v>
      </c>
      <c r="B997" s="166" t="s">
        <v>1046</v>
      </c>
      <c r="C997" s="166">
        <v>5717</v>
      </c>
      <c r="D997" t="s">
        <v>1056</v>
      </c>
      <c r="E997" s="166" t="str">
        <f t="shared" si="15"/>
        <v>05</v>
      </c>
    </row>
    <row r="998" spans="1:5" ht="12.75">
      <c r="A998" s="166">
        <v>20100002036</v>
      </c>
      <c r="B998" s="166" t="s">
        <v>1046</v>
      </c>
      <c r="C998" s="166">
        <v>5717</v>
      </c>
      <c r="D998" t="s">
        <v>1056</v>
      </c>
      <c r="E998" s="166" t="str">
        <f t="shared" si="15"/>
        <v>05</v>
      </c>
    </row>
    <row r="999" spans="1:5" ht="12.75">
      <c r="A999" s="166">
        <v>20346833280</v>
      </c>
      <c r="B999" s="166" t="s">
        <v>1046</v>
      </c>
      <c r="C999" s="166">
        <v>5717</v>
      </c>
      <c r="D999" t="s">
        <v>1056</v>
      </c>
      <c r="E999" s="166" t="str">
        <f t="shared" si="15"/>
        <v>05</v>
      </c>
    </row>
    <row r="1000" spans="1:5" ht="12.75">
      <c r="A1000" s="166">
        <v>20419187560</v>
      </c>
      <c r="B1000" s="166" t="s">
        <v>1046</v>
      </c>
      <c r="C1000" s="166">
        <v>5717</v>
      </c>
      <c r="D1000" t="s">
        <v>1056</v>
      </c>
      <c r="E1000" s="166" t="str">
        <f t="shared" si="15"/>
        <v>05</v>
      </c>
    </row>
    <row r="1001" spans="1:5" ht="12.75">
      <c r="A1001" s="166">
        <v>20450100316</v>
      </c>
      <c r="B1001" s="166" t="s">
        <v>1046</v>
      </c>
      <c r="C1001" s="166">
        <v>5717</v>
      </c>
      <c r="D1001" t="s">
        <v>1056</v>
      </c>
      <c r="E1001" s="166" t="str">
        <f t="shared" si="15"/>
        <v>05</v>
      </c>
    </row>
    <row r="1002" spans="1:5" ht="12.75">
      <c r="A1002" s="166">
        <v>20426656737</v>
      </c>
      <c r="B1002" s="166" t="s">
        <v>1046</v>
      </c>
      <c r="C1002" s="166">
        <v>5717</v>
      </c>
      <c r="D1002" t="s">
        <v>1056</v>
      </c>
      <c r="E1002" s="166" t="str">
        <f t="shared" si="15"/>
        <v>05</v>
      </c>
    </row>
    <row r="1003" spans="1:5" ht="12.75">
      <c r="A1003" s="166">
        <v>20324203118</v>
      </c>
      <c r="B1003" s="166" t="s">
        <v>1046</v>
      </c>
      <c r="C1003" s="166">
        <v>5717</v>
      </c>
      <c r="D1003" t="s">
        <v>1056</v>
      </c>
      <c r="E1003" s="166" t="str">
        <f t="shared" si="15"/>
        <v>05</v>
      </c>
    </row>
    <row r="1004" spans="1:5" ht="12.75">
      <c r="A1004" s="166">
        <v>20470864002</v>
      </c>
      <c r="B1004" s="166" t="s">
        <v>1046</v>
      </c>
      <c r="C1004" s="166">
        <v>5717</v>
      </c>
      <c r="D1004" t="s">
        <v>1056</v>
      </c>
      <c r="E1004" s="166" t="str">
        <f t="shared" si="15"/>
        <v>05</v>
      </c>
    </row>
    <row r="1005" spans="1:5" ht="12.75">
      <c r="A1005" s="166">
        <v>20377892918</v>
      </c>
      <c r="B1005" s="166" t="s">
        <v>1046</v>
      </c>
      <c r="C1005" s="166">
        <v>5717</v>
      </c>
      <c r="D1005" t="s">
        <v>1056</v>
      </c>
      <c r="E1005" s="166" t="str">
        <f t="shared" si="15"/>
        <v>05</v>
      </c>
    </row>
    <row r="1006" spans="1:5" ht="12.75">
      <c r="A1006" s="166">
        <v>20331955249</v>
      </c>
      <c r="B1006" s="166" t="s">
        <v>1046</v>
      </c>
      <c r="C1006" s="166">
        <v>5717</v>
      </c>
      <c r="D1006" t="s">
        <v>1056</v>
      </c>
      <c r="E1006" s="166" t="str">
        <f t="shared" si="15"/>
        <v>05</v>
      </c>
    </row>
    <row r="1007" spans="1:5" ht="12.75">
      <c r="A1007" s="166">
        <v>20381721231</v>
      </c>
      <c r="B1007" s="166" t="s">
        <v>1046</v>
      </c>
      <c r="C1007" s="166">
        <v>5717</v>
      </c>
      <c r="D1007" t="s">
        <v>1056</v>
      </c>
      <c r="E1007" s="166" t="str">
        <f t="shared" si="15"/>
        <v>05</v>
      </c>
    </row>
    <row r="1008" spans="1:5" ht="12.75">
      <c r="A1008" s="166">
        <v>20399239801</v>
      </c>
      <c r="B1008" s="166" t="s">
        <v>1046</v>
      </c>
      <c r="C1008" s="166">
        <v>5717</v>
      </c>
      <c r="D1008" t="s">
        <v>1056</v>
      </c>
      <c r="E1008" s="166" t="str">
        <f t="shared" si="15"/>
        <v>05</v>
      </c>
    </row>
    <row r="1009" spans="1:5" ht="12.75">
      <c r="A1009" s="166">
        <v>20451770099</v>
      </c>
      <c r="B1009" s="166" t="s">
        <v>1046</v>
      </c>
      <c r="C1009" s="166">
        <v>5717</v>
      </c>
      <c r="D1009" t="s">
        <v>1056</v>
      </c>
      <c r="E1009" s="166" t="str">
        <f t="shared" si="15"/>
        <v>05</v>
      </c>
    </row>
    <row r="1010" spans="1:5" ht="12.75">
      <c r="A1010" s="166">
        <v>20380486190</v>
      </c>
      <c r="B1010" s="166" t="s">
        <v>1046</v>
      </c>
      <c r="C1010" s="166">
        <v>5717</v>
      </c>
      <c r="D1010" t="s">
        <v>1056</v>
      </c>
      <c r="E1010" s="166" t="str">
        <f t="shared" si="15"/>
        <v>05</v>
      </c>
    </row>
    <row r="1011" spans="1:5" ht="12.75">
      <c r="A1011" s="166">
        <v>20378405565</v>
      </c>
      <c r="B1011" s="166" t="s">
        <v>1046</v>
      </c>
      <c r="C1011" s="166">
        <v>5717</v>
      </c>
      <c r="D1011" t="s">
        <v>1056</v>
      </c>
      <c r="E1011" s="166" t="str">
        <f t="shared" si="15"/>
        <v>05</v>
      </c>
    </row>
    <row r="1012" spans="1:5" ht="12.75">
      <c r="A1012" s="166">
        <v>20348266684</v>
      </c>
      <c r="B1012" s="166" t="s">
        <v>1046</v>
      </c>
      <c r="C1012" s="166">
        <v>5717</v>
      </c>
      <c r="D1012" t="s">
        <v>1056</v>
      </c>
      <c r="E1012" s="166" t="str">
        <f t="shared" si="15"/>
        <v>05</v>
      </c>
    </row>
    <row r="1013" spans="1:5" ht="12.75">
      <c r="A1013" s="166">
        <v>20416976440</v>
      </c>
      <c r="B1013" s="166" t="s">
        <v>1046</v>
      </c>
      <c r="C1013" s="166">
        <v>5717</v>
      </c>
      <c r="D1013" t="s">
        <v>1056</v>
      </c>
      <c r="E1013" s="166" t="str">
        <f t="shared" si="15"/>
        <v>05</v>
      </c>
    </row>
    <row r="1014" spans="1:5" ht="12.75">
      <c r="A1014" s="166">
        <v>20430500521</v>
      </c>
      <c r="B1014" s="166" t="s">
        <v>1046</v>
      </c>
      <c r="C1014" s="166">
        <v>5717</v>
      </c>
      <c r="D1014" t="s">
        <v>1056</v>
      </c>
      <c r="E1014" s="166" t="str">
        <f t="shared" si="15"/>
        <v>05</v>
      </c>
    </row>
    <row r="1015" spans="1:5" ht="12.75">
      <c r="A1015" s="166">
        <v>20468584256</v>
      </c>
      <c r="B1015" s="166" t="s">
        <v>1046</v>
      </c>
      <c r="C1015" s="166">
        <v>5717</v>
      </c>
      <c r="D1015" t="s">
        <v>1056</v>
      </c>
      <c r="E1015" s="166" t="str">
        <f t="shared" si="15"/>
        <v>05</v>
      </c>
    </row>
    <row r="1016" spans="1:5" ht="12.75">
      <c r="A1016" s="166">
        <v>20416094943</v>
      </c>
      <c r="B1016" s="166" t="s">
        <v>1046</v>
      </c>
      <c r="C1016" s="166">
        <v>5717</v>
      </c>
      <c r="D1016" t="s">
        <v>1056</v>
      </c>
      <c r="E1016" s="166" t="str">
        <f t="shared" si="15"/>
        <v>05</v>
      </c>
    </row>
    <row r="1017" spans="1:5" ht="12.75">
      <c r="A1017" s="166">
        <v>20339986356</v>
      </c>
      <c r="B1017" s="166" t="s">
        <v>1046</v>
      </c>
      <c r="C1017" s="166">
        <v>5717</v>
      </c>
      <c r="D1017" t="s">
        <v>1056</v>
      </c>
      <c r="E1017" s="166" t="str">
        <f t="shared" si="15"/>
        <v>05</v>
      </c>
    </row>
    <row r="1018" spans="1:5" ht="12.75">
      <c r="A1018" s="166">
        <v>20382036655</v>
      </c>
      <c r="B1018" s="166" t="s">
        <v>1046</v>
      </c>
      <c r="C1018" s="166">
        <v>5717</v>
      </c>
      <c r="D1018" t="s">
        <v>1056</v>
      </c>
      <c r="E1018" s="166" t="str">
        <f t="shared" si="15"/>
        <v>05</v>
      </c>
    </row>
    <row r="1019" spans="1:5" ht="12.75">
      <c r="A1019" s="166">
        <v>20338426781</v>
      </c>
      <c r="B1019" s="166" t="s">
        <v>1046</v>
      </c>
      <c r="C1019" s="166">
        <v>5717</v>
      </c>
      <c r="D1019" t="s">
        <v>1056</v>
      </c>
      <c r="E1019" s="166" t="str">
        <f t="shared" si="15"/>
        <v>05</v>
      </c>
    </row>
    <row r="1020" spans="1:5" ht="12.75">
      <c r="A1020" s="166">
        <v>20348535685</v>
      </c>
      <c r="B1020" s="166" t="s">
        <v>1046</v>
      </c>
      <c r="C1020" s="166">
        <v>5717</v>
      </c>
      <c r="D1020" t="s">
        <v>1056</v>
      </c>
      <c r="E1020" s="166" t="str">
        <f t="shared" si="15"/>
        <v>05</v>
      </c>
    </row>
    <row r="1021" spans="1:5" ht="12.75">
      <c r="A1021" s="166">
        <v>20474818641</v>
      </c>
      <c r="B1021" s="166" t="s">
        <v>1046</v>
      </c>
      <c r="C1021" s="166">
        <v>5717</v>
      </c>
      <c r="D1021" t="s">
        <v>1056</v>
      </c>
      <c r="E1021" s="166" t="str">
        <f t="shared" si="15"/>
        <v>05</v>
      </c>
    </row>
    <row r="1022" spans="1:5" ht="12.75">
      <c r="A1022" s="166">
        <v>20343412143</v>
      </c>
      <c r="B1022" s="166" t="s">
        <v>1046</v>
      </c>
      <c r="C1022" s="166">
        <v>5717</v>
      </c>
      <c r="D1022" t="s">
        <v>1056</v>
      </c>
      <c r="E1022" s="166" t="str">
        <f t="shared" si="15"/>
        <v>05</v>
      </c>
    </row>
    <row r="1023" spans="1:5" ht="12.75">
      <c r="A1023" s="166">
        <v>20462014181</v>
      </c>
      <c r="B1023" s="166" t="s">
        <v>1046</v>
      </c>
      <c r="C1023" s="166">
        <v>5717</v>
      </c>
      <c r="D1023" t="s">
        <v>1056</v>
      </c>
      <c r="E1023" s="166" t="str">
        <f t="shared" si="15"/>
        <v>05</v>
      </c>
    </row>
    <row r="1024" spans="1:5" ht="12.75">
      <c r="A1024" s="166">
        <v>20363394541</v>
      </c>
      <c r="B1024" s="166" t="s">
        <v>1046</v>
      </c>
      <c r="C1024" s="166">
        <v>5717</v>
      </c>
      <c r="D1024" t="s">
        <v>1056</v>
      </c>
      <c r="E1024" s="166" t="str">
        <f t="shared" si="15"/>
        <v>05</v>
      </c>
    </row>
    <row r="1025" spans="1:5" ht="12.75">
      <c r="A1025" s="166">
        <v>20375361991</v>
      </c>
      <c r="B1025" s="166" t="s">
        <v>1046</v>
      </c>
      <c r="C1025" s="166">
        <v>5717</v>
      </c>
      <c r="D1025" t="s">
        <v>1056</v>
      </c>
      <c r="E1025" s="166" t="str">
        <f t="shared" si="15"/>
        <v>05</v>
      </c>
    </row>
    <row r="1026" spans="1:5" ht="12.75">
      <c r="A1026" s="166">
        <v>20423925028</v>
      </c>
      <c r="B1026" s="166" t="s">
        <v>1046</v>
      </c>
      <c r="C1026" s="166">
        <v>5717</v>
      </c>
      <c r="D1026" t="s">
        <v>1056</v>
      </c>
      <c r="E1026" s="166" t="str">
        <f aca="true" t="shared" si="16" ref="E1026:E1089">IF(MID(D1026,14,1)="@",MID(D1026,12,2),"0"&amp;MID(D1026,12,1))</f>
        <v>05</v>
      </c>
    </row>
    <row r="1027" spans="1:5" ht="12.75">
      <c r="A1027" s="166">
        <v>20370337668</v>
      </c>
      <c r="B1027" s="166" t="s">
        <v>1046</v>
      </c>
      <c r="C1027" s="166">
        <v>5717</v>
      </c>
      <c r="D1027" t="s">
        <v>1056</v>
      </c>
      <c r="E1027" s="166" t="str">
        <f t="shared" si="16"/>
        <v>05</v>
      </c>
    </row>
    <row r="1028" spans="1:5" ht="12.75">
      <c r="A1028" s="166">
        <v>20100004756</v>
      </c>
      <c r="B1028" s="166" t="s">
        <v>1046</v>
      </c>
      <c r="C1028" s="166">
        <v>5717</v>
      </c>
      <c r="D1028" t="s">
        <v>1056</v>
      </c>
      <c r="E1028" s="166" t="str">
        <f t="shared" si="16"/>
        <v>05</v>
      </c>
    </row>
    <row r="1029" spans="1:5" ht="12.75">
      <c r="A1029" s="166">
        <v>20387937308</v>
      </c>
      <c r="B1029" s="166" t="s">
        <v>1046</v>
      </c>
      <c r="C1029" s="166">
        <v>5717</v>
      </c>
      <c r="D1029" t="s">
        <v>1056</v>
      </c>
      <c r="E1029" s="166" t="str">
        <f t="shared" si="16"/>
        <v>05</v>
      </c>
    </row>
    <row r="1030" spans="1:5" ht="12.75">
      <c r="A1030" s="166">
        <v>20376641466</v>
      </c>
      <c r="B1030" s="166" t="s">
        <v>1046</v>
      </c>
      <c r="C1030" s="166">
        <v>5717</v>
      </c>
      <c r="D1030" t="s">
        <v>1056</v>
      </c>
      <c r="E1030" s="166" t="str">
        <f t="shared" si="16"/>
        <v>05</v>
      </c>
    </row>
    <row r="1031" spans="1:5" ht="12.75">
      <c r="A1031" s="166">
        <v>20417926632</v>
      </c>
      <c r="B1031" s="166" t="s">
        <v>1046</v>
      </c>
      <c r="C1031" s="166">
        <v>5717</v>
      </c>
      <c r="D1031" t="s">
        <v>1056</v>
      </c>
      <c r="E1031" s="166" t="str">
        <f t="shared" si="16"/>
        <v>05</v>
      </c>
    </row>
    <row r="1032" spans="1:5" ht="12.75">
      <c r="A1032" s="166">
        <v>20388853752</v>
      </c>
      <c r="B1032" s="166" t="s">
        <v>1046</v>
      </c>
      <c r="C1032" s="166">
        <v>5717</v>
      </c>
      <c r="D1032" t="s">
        <v>1056</v>
      </c>
      <c r="E1032" s="166" t="str">
        <f t="shared" si="16"/>
        <v>05</v>
      </c>
    </row>
    <row r="1033" spans="1:5" ht="12.75">
      <c r="A1033" s="166">
        <v>20421526258</v>
      </c>
      <c r="B1033" s="166" t="s">
        <v>1046</v>
      </c>
      <c r="C1033" s="166">
        <v>5717</v>
      </c>
      <c r="D1033" t="s">
        <v>1056</v>
      </c>
      <c r="E1033" s="166" t="str">
        <f t="shared" si="16"/>
        <v>05</v>
      </c>
    </row>
    <row r="1034" spans="1:5" ht="12.75">
      <c r="A1034" s="166">
        <v>20427896740</v>
      </c>
      <c r="B1034" s="166" t="s">
        <v>1046</v>
      </c>
      <c r="C1034" s="166">
        <v>5717</v>
      </c>
      <c r="D1034" t="s">
        <v>1056</v>
      </c>
      <c r="E1034" s="166" t="str">
        <f t="shared" si="16"/>
        <v>05</v>
      </c>
    </row>
    <row r="1035" spans="1:5" ht="12.75">
      <c r="A1035" s="166">
        <v>20381235051</v>
      </c>
      <c r="B1035" s="166" t="s">
        <v>1046</v>
      </c>
      <c r="C1035" s="166">
        <v>5717</v>
      </c>
      <c r="D1035" t="s">
        <v>1056</v>
      </c>
      <c r="E1035" s="166" t="str">
        <f t="shared" si="16"/>
        <v>05</v>
      </c>
    </row>
    <row r="1036" spans="1:5" ht="12.75">
      <c r="A1036" s="166">
        <v>20314727500</v>
      </c>
      <c r="B1036" s="166" t="s">
        <v>1046</v>
      </c>
      <c r="C1036" s="166">
        <v>5717</v>
      </c>
      <c r="D1036" t="s">
        <v>1056</v>
      </c>
      <c r="E1036" s="166" t="str">
        <f t="shared" si="16"/>
        <v>05</v>
      </c>
    </row>
    <row r="1037" spans="1:5" ht="12.75">
      <c r="A1037" s="166">
        <v>20418507366</v>
      </c>
      <c r="B1037" s="166" t="s">
        <v>1046</v>
      </c>
      <c r="C1037" s="166">
        <v>5717</v>
      </c>
      <c r="D1037" t="s">
        <v>1056</v>
      </c>
      <c r="E1037" s="166" t="str">
        <f t="shared" si="16"/>
        <v>05</v>
      </c>
    </row>
    <row r="1038" spans="1:5" ht="12.75">
      <c r="A1038" s="166">
        <v>20347731812</v>
      </c>
      <c r="B1038" s="166" t="s">
        <v>1046</v>
      </c>
      <c r="C1038" s="166">
        <v>5717</v>
      </c>
      <c r="D1038" t="s">
        <v>1056</v>
      </c>
      <c r="E1038" s="166" t="str">
        <f t="shared" si="16"/>
        <v>05</v>
      </c>
    </row>
    <row r="1039" spans="1:5" ht="12.75">
      <c r="A1039" s="166">
        <v>20381034071</v>
      </c>
      <c r="B1039" s="166" t="s">
        <v>1046</v>
      </c>
      <c r="C1039" s="166">
        <v>5717</v>
      </c>
      <c r="D1039" t="s">
        <v>1056</v>
      </c>
      <c r="E1039" s="166" t="str">
        <f t="shared" si="16"/>
        <v>05</v>
      </c>
    </row>
    <row r="1040" spans="1:5" ht="12.75">
      <c r="A1040" s="166">
        <v>20383161330</v>
      </c>
      <c r="B1040" s="166" t="s">
        <v>1046</v>
      </c>
      <c r="C1040" s="166">
        <v>5717</v>
      </c>
      <c r="D1040" t="s">
        <v>1056</v>
      </c>
      <c r="E1040" s="166" t="str">
        <f t="shared" si="16"/>
        <v>05</v>
      </c>
    </row>
    <row r="1041" spans="1:5" ht="12.75">
      <c r="A1041" s="166">
        <v>20342660429</v>
      </c>
      <c r="B1041" s="166" t="s">
        <v>1046</v>
      </c>
      <c r="C1041" s="166">
        <v>5717</v>
      </c>
      <c r="D1041" t="s">
        <v>1056</v>
      </c>
      <c r="E1041" s="166" t="str">
        <f t="shared" si="16"/>
        <v>05</v>
      </c>
    </row>
    <row r="1042" spans="1:5" ht="12.75">
      <c r="A1042" s="166">
        <v>20476247030</v>
      </c>
      <c r="B1042" s="166" t="s">
        <v>1046</v>
      </c>
      <c r="C1042" s="166">
        <v>5717</v>
      </c>
      <c r="D1042" t="s">
        <v>1056</v>
      </c>
      <c r="E1042" s="166" t="str">
        <f t="shared" si="16"/>
        <v>05</v>
      </c>
    </row>
    <row r="1043" spans="1:5" ht="12.75">
      <c r="A1043" s="166">
        <v>20458534382</v>
      </c>
      <c r="B1043" s="166" t="s">
        <v>1046</v>
      </c>
      <c r="C1043" s="166">
        <v>5717</v>
      </c>
      <c r="D1043" t="s">
        <v>1056</v>
      </c>
      <c r="E1043" s="166" t="str">
        <f t="shared" si="16"/>
        <v>05</v>
      </c>
    </row>
    <row r="1044" spans="1:5" ht="12.75">
      <c r="A1044" s="166">
        <v>20348265106</v>
      </c>
      <c r="B1044" s="166" t="s">
        <v>1046</v>
      </c>
      <c r="C1044" s="166">
        <v>5717</v>
      </c>
      <c r="D1044" t="s">
        <v>1056</v>
      </c>
      <c r="E1044" s="166" t="str">
        <f t="shared" si="16"/>
        <v>05</v>
      </c>
    </row>
    <row r="1045" spans="1:5" ht="12.75">
      <c r="A1045" s="166">
        <v>20454590555</v>
      </c>
      <c r="B1045" s="166" t="s">
        <v>1046</v>
      </c>
      <c r="C1045" s="166">
        <v>5717</v>
      </c>
      <c r="D1045" t="s">
        <v>1056</v>
      </c>
      <c r="E1045" s="166" t="str">
        <f t="shared" si="16"/>
        <v>05</v>
      </c>
    </row>
    <row r="1046" spans="1:5" ht="12.75">
      <c r="A1046" s="166">
        <v>20469317855</v>
      </c>
      <c r="B1046" s="166" t="s">
        <v>1046</v>
      </c>
      <c r="C1046" s="166">
        <v>5717</v>
      </c>
      <c r="D1046" t="s">
        <v>1056</v>
      </c>
      <c r="E1046" s="166" t="str">
        <f t="shared" si="16"/>
        <v>05</v>
      </c>
    </row>
    <row r="1047" spans="1:5" ht="12.75">
      <c r="A1047" s="166">
        <v>20429423911</v>
      </c>
      <c r="B1047" s="166" t="s">
        <v>1046</v>
      </c>
      <c r="C1047" s="166">
        <v>5717</v>
      </c>
      <c r="D1047" t="s">
        <v>1056</v>
      </c>
      <c r="E1047" s="166" t="str">
        <f t="shared" si="16"/>
        <v>05</v>
      </c>
    </row>
    <row r="1048" spans="1:5" ht="12.75">
      <c r="A1048" s="166">
        <v>20422107224</v>
      </c>
      <c r="B1048" s="166" t="s">
        <v>1046</v>
      </c>
      <c r="C1048" s="166">
        <v>5717</v>
      </c>
      <c r="D1048" t="s">
        <v>1056</v>
      </c>
      <c r="E1048" s="166" t="str">
        <f t="shared" si="16"/>
        <v>05</v>
      </c>
    </row>
    <row r="1049" spans="1:5" ht="12.75">
      <c r="A1049" s="166">
        <v>20424044203</v>
      </c>
      <c r="B1049" s="166" t="s">
        <v>1046</v>
      </c>
      <c r="C1049" s="166">
        <v>5717</v>
      </c>
      <c r="D1049" t="s">
        <v>1056</v>
      </c>
      <c r="E1049" s="166" t="str">
        <f t="shared" si="16"/>
        <v>05</v>
      </c>
    </row>
    <row r="1050" spans="1:5" ht="12.75">
      <c r="A1050" s="166">
        <v>20419772217</v>
      </c>
      <c r="B1050" s="166" t="s">
        <v>1046</v>
      </c>
      <c r="C1050" s="166">
        <v>5717</v>
      </c>
      <c r="D1050" t="s">
        <v>1056</v>
      </c>
      <c r="E1050" s="166" t="str">
        <f t="shared" si="16"/>
        <v>05</v>
      </c>
    </row>
    <row r="1051" spans="1:5" ht="12.75">
      <c r="A1051" s="166">
        <v>20430493486</v>
      </c>
      <c r="B1051" s="166" t="s">
        <v>1046</v>
      </c>
      <c r="C1051" s="166">
        <v>5717</v>
      </c>
      <c r="D1051" t="s">
        <v>1056</v>
      </c>
      <c r="E1051" s="166" t="str">
        <f t="shared" si="16"/>
        <v>05</v>
      </c>
    </row>
    <row r="1052" spans="1:5" ht="12.75">
      <c r="A1052" s="166">
        <v>20463809241</v>
      </c>
      <c r="B1052" s="166" t="s">
        <v>1046</v>
      </c>
      <c r="C1052" s="166">
        <v>5717</v>
      </c>
      <c r="D1052" t="s">
        <v>1056</v>
      </c>
      <c r="E1052" s="166" t="str">
        <f t="shared" si="16"/>
        <v>05</v>
      </c>
    </row>
    <row r="1053" spans="1:5" ht="12.75">
      <c r="A1053" s="166">
        <v>20347196917</v>
      </c>
      <c r="B1053" s="166" t="s">
        <v>1046</v>
      </c>
      <c r="C1053" s="166">
        <v>5717</v>
      </c>
      <c r="D1053" t="s">
        <v>1056</v>
      </c>
      <c r="E1053" s="166" t="str">
        <f t="shared" si="16"/>
        <v>05</v>
      </c>
    </row>
    <row r="1054" spans="1:5" ht="12.75">
      <c r="A1054" s="166">
        <v>20428392729</v>
      </c>
      <c r="B1054" s="166" t="s">
        <v>1046</v>
      </c>
      <c r="C1054" s="166">
        <v>5717</v>
      </c>
      <c r="D1054" t="s">
        <v>1056</v>
      </c>
      <c r="E1054" s="166" t="str">
        <f t="shared" si="16"/>
        <v>05</v>
      </c>
    </row>
    <row r="1055" spans="1:5" ht="12.75">
      <c r="A1055" s="166">
        <v>20345446894</v>
      </c>
      <c r="B1055" s="166" t="s">
        <v>1046</v>
      </c>
      <c r="C1055" s="166">
        <v>5717</v>
      </c>
      <c r="D1055" t="s">
        <v>1056</v>
      </c>
      <c r="E1055" s="166" t="str">
        <f t="shared" si="16"/>
        <v>05</v>
      </c>
    </row>
    <row r="1056" spans="1:5" ht="12.75">
      <c r="A1056" s="166">
        <v>20420529652</v>
      </c>
      <c r="B1056" s="166" t="s">
        <v>1046</v>
      </c>
      <c r="C1056" s="166">
        <v>5717</v>
      </c>
      <c r="D1056" t="s">
        <v>1056</v>
      </c>
      <c r="E1056" s="166" t="str">
        <f t="shared" si="16"/>
        <v>05</v>
      </c>
    </row>
    <row r="1057" spans="1:5" ht="12.75">
      <c r="A1057" s="166">
        <v>20380632943</v>
      </c>
      <c r="B1057" s="166" t="s">
        <v>1046</v>
      </c>
      <c r="C1057" s="166">
        <v>5717</v>
      </c>
      <c r="D1057" t="s">
        <v>1056</v>
      </c>
      <c r="E1057" s="166" t="str">
        <f t="shared" si="16"/>
        <v>05</v>
      </c>
    </row>
    <row r="1058" spans="1:5" ht="12.75">
      <c r="A1058" s="166">
        <v>20451899881</v>
      </c>
      <c r="B1058" s="166" t="s">
        <v>1046</v>
      </c>
      <c r="C1058" s="166">
        <v>5717</v>
      </c>
      <c r="D1058" t="s">
        <v>1056</v>
      </c>
      <c r="E1058" s="166" t="str">
        <f t="shared" si="16"/>
        <v>05</v>
      </c>
    </row>
    <row r="1059" spans="1:5" ht="12.75">
      <c r="A1059" s="166">
        <v>20427312187</v>
      </c>
      <c r="B1059" s="166" t="s">
        <v>1046</v>
      </c>
      <c r="C1059" s="166">
        <v>5717</v>
      </c>
      <c r="D1059" t="s">
        <v>1056</v>
      </c>
      <c r="E1059" s="166" t="str">
        <f t="shared" si="16"/>
        <v>05</v>
      </c>
    </row>
    <row r="1060" spans="1:5" ht="12.75">
      <c r="A1060" s="166">
        <v>20395379233</v>
      </c>
      <c r="B1060" s="166" t="s">
        <v>1046</v>
      </c>
      <c r="C1060" s="166">
        <v>5717</v>
      </c>
      <c r="D1060" t="s">
        <v>1056</v>
      </c>
      <c r="E1060" s="166" t="str">
        <f t="shared" si="16"/>
        <v>05</v>
      </c>
    </row>
    <row r="1061" spans="1:5" ht="12.75">
      <c r="A1061" s="166">
        <v>20454505621</v>
      </c>
      <c r="B1061" s="166" t="s">
        <v>1046</v>
      </c>
      <c r="C1061" s="166">
        <v>5717</v>
      </c>
      <c r="D1061" t="s">
        <v>1056</v>
      </c>
      <c r="E1061" s="166" t="str">
        <f t="shared" si="16"/>
        <v>05</v>
      </c>
    </row>
    <row r="1062" spans="1:5" ht="12.75">
      <c r="A1062" s="166">
        <v>20427377475</v>
      </c>
      <c r="B1062" s="166" t="s">
        <v>1046</v>
      </c>
      <c r="C1062" s="166">
        <v>5717</v>
      </c>
      <c r="D1062" t="s">
        <v>1056</v>
      </c>
      <c r="E1062" s="166" t="str">
        <f t="shared" si="16"/>
        <v>05</v>
      </c>
    </row>
    <row r="1063" spans="1:5" ht="12.75">
      <c r="A1063" s="166">
        <v>20459821652</v>
      </c>
      <c r="B1063" s="166" t="s">
        <v>1046</v>
      </c>
      <c r="C1063" s="166">
        <v>5717</v>
      </c>
      <c r="D1063" t="s">
        <v>1056</v>
      </c>
      <c r="E1063" s="166" t="str">
        <f t="shared" si="16"/>
        <v>05</v>
      </c>
    </row>
    <row r="1064" spans="1:5" ht="12.75">
      <c r="A1064" s="166">
        <v>20421928216</v>
      </c>
      <c r="B1064" s="166" t="s">
        <v>1046</v>
      </c>
      <c r="C1064" s="166">
        <v>5717</v>
      </c>
      <c r="D1064" t="s">
        <v>1056</v>
      </c>
      <c r="E1064" s="166" t="str">
        <f t="shared" si="16"/>
        <v>05</v>
      </c>
    </row>
    <row r="1065" spans="1:5" ht="12.75">
      <c r="A1065" s="166">
        <v>20432103197</v>
      </c>
      <c r="B1065" s="166" t="s">
        <v>1046</v>
      </c>
      <c r="C1065" s="166">
        <v>5717</v>
      </c>
      <c r="D1065" t="s">
        <v>1056</v>
      </c>
      <c r="E1065" s="166" t="str">
        <f t="shared" si="16"/>
        <v>05</v>
      </c>
    </row>
    <row r="1066" spans="1:5" ht="12.75">
      <c r="A1066" s="166">
        <v>20419960561</v>
      </c>
      <c r="B1066" s="166" t="s">
        <v>1046</v>
      </c>
      <c r="C1066" s="166">
        <v>5717</v>
      </c>
      <c r="D1066" t="s">
        <v>1056</v>
      </c>
      <c r="E1066" s="166" t="str">
        <f t="shared" si="16"/>
        <v>05</v>
      </c>
    </row>
    <row r="1067" spans="1:5" ht="12.75">
      <c r="A1067" s="166">
        <v>20352465331</v>
      </c>
      <c r="B1067" s="166" t="s">
        <v>1046</v>
      </c>
      <c r="C1067" s="166">
        <v>5717</v>
      </c>
      <c r="D1067" t="s">
        <v>1056</v>
      </c>
      <c r="E1067" s="166" t="str">
        <f t="shared" si="16"/>
        <v>05</v>
      </c>
    </row>
    <row r="1068" spans="1:5" ht="12.75">
      <c r="A1068" s="166">
        <v>20348511824</v>
      </c>
      <c r="B1068" s="166" t="s">
        <v>1046</v>
      </c>
      <c r="C1068" s="166">
        <v>5717</v>
      </c>
      <c r="D1068" t="s">
        <v>1056</v>
      </c>
      <c r="E1068" s="166" t="str">
        <f t="shared" si="16"/>
        <v>05</v>
      </c>
    </row>
    <row r="1069" spans="1:5" ht="12.75">
      <c r="A1069" s="166">
        <v>20381450377</v>
      </c>
      <c r="B1069" s="166" t="s">
        <v>1046</v>
      </c>
      <c r="C1069" s="166">
        <v>5717</v>
      </c>
      <c r="D1069" t="s">
        <v>1056</v>
      </c>
      <c r="E1069" s="166" t="str">
        <f t="shared" si="16"/>
        <v>05</v>
      </c>
    </row>
    <row r="1070" spans="1:5" ht="12.75">
      <c r="A1070" s="166">
        <v>20460502153</v>
      </c>
      <c r="B1070" s="166" t="s">
        <v>1046</v>
      </c>
      <c r="C1070" s="166">
        <v>5717</v>
      </c>
      <c r="D1070" t="s">
        <v>1056</v>
      </c>
      <c r="E1070" s="166" t="str">
        <f t="shared" si="16"/>
        <v>05</v>
      </c>
    </row>
    <row r="1071" spans="1:5" ht="12.75">
      <c r="A1071" s="166">
        <v>20388724278</v>
      </c>
      <c r="B1071" s="166" t="s">
        <v>1046</v>
      </c>
      <c r="C1071" s="166">
        <v>5717</v>
      </c>
      <c r="D1071" t="s">
        <v>1056</v>
      </c>
      <c r="E1071" s="166" t="str">
        <f t="shared" si="16"/>
        <v>05</v>
      </c>
    </row>
    <row r="1072" spans="1:5" ht="12.75">
      <c r="A1072" s="166">
        <v>20410257786</v>
      </c>
      <c r="B1072" s="166" t="s">
        <v>1046</v>
      </c>
      <c r="C1072" s="166">
        <v>5717</v>
      </c>
      <c r="D1072" t="s">
        <v>1056</v>
      </c>
      <c r="E1072" s="166" t="str">
        <f t="shared" si="16"/>
        <v>05</v>
      </c>
    </row>
    <row r="1073" spans="1:5" ht="12.75">
      <c r="A1073" s="166">
        <v>20454531036</v>
      </c>
      <c r="B1073" s="166" t="s">
        <v>1046</v>
      </c>
      <c r="C1073" s="166">
        <v>5717</v>
      </c>
      <c r="D1073" t="s">
        <v>1056</v>
      </c>
      <c r="E1073" s="166" t="str">
        <f t="shared" si="16"/>
        <v>05</v>
      </c>
    </row>
    <row r="1074" spans="1:5" ht="12.75">
      <c r="A1074" s="166">
        <v>20379912363</v>
      </c>
      <c r="B1074" s="166" t="s">
        <v>1046</v>
      </c>
      <c r="C1074" s="166">
        <v>5717</v>
      </c>
      <c r="D1074" t="s">
        <v>1056</v>
      </c>
      <c r="E1074" s="166" t="str">
        <f t="shared" si="16"/>
        <v>05</v>
      </c>
    </row>
    <row r="1075" spans="1:5" ht="12.75">
      <c r="A1075" s="166">
        <v>20418835886</v>
      </c>
      <c r="B1075" s="166" t="s">
        <v>1046</v>
      </c>
      <c r="C1075" s="166">
        <v>5717</v>
      </c>
      <c r="D1075" t="s">
        <v>1056</v>
      </c>
      <c r="E1075" s="166" t="str">
        <f t="shared" si="16"/>
        <v>05</v>
      </c>
    </row>
    <row r="1076" spans="1:5" ht="12.75">
      <c r="A1076" s="166">
        <v>20429350264</v>
      </c>
      <c r="B1076" s="166" t="s">
        <v>1046</v>
      </c>
      <c r="C1076" s="166">
        <v>5717</v>
      </c>
      <c r="D1076" t="s">
        <v>1056</v>
      </c>
      <c r="E1076" s="166" t="str">
        <f t="shared" si="16"/>
        <v>05</v>
      </c>
    </row>
    <row r="1077" spans="1:5" ht="12.75">
      <c r="A1077" s="166">
        <v>20421383988</v>
      </c>
      <c r="B1077" s="166" t="s">
        <v>1046</v>
      </c>
      <c r="C1077" s="166">
        <v>5717</v>
      </c>
      <c r="D1077" t="s">
        <v>1056</v>
      </c>
      <c r="E1077" s="166" t="str">
        <f t="shared" si="16"/>
        <v>05</v>
      </c>
    </row>
    <row r="1078" spans="1:5" ht="12.75">
      <c r="A1078" s="166">
        <v>20427862331</v>
      </c>
      <c r="B1078" s="166" t="s">
        <v>1046</v>
      </c>
      <c r="C1078" s="166">
        <v>5717</v>
      </c>
      <c r="D1078" t="s">
        <v>1056</v>
      </c>
      <c r="E1078" s="166" t="str">
        <f t="shared" si="16"/>
        <v>05</v>
      </c>
    </row>
    <row r="1079" spans="1:5" ht="12.75">
      <c r="A1079" s="166">
        <v>20389230724</v>
      </c>
      <c r="B1079" s="166" t="s">
        <v>1046</v>
      </c>
      <c r="C1079" s="166">
        <v>5717</v>
      </c>
      <c r="D1079" t="s">
        <v>1056</v>
      </c>
      <c r="E1079" s="166" t="str">
        <f t="shared" si="16"/>
        <v>05</v>
      </c>
    </row>
    <row r="1080" spans="1:5" ht="12.75">
      <c r="A1080" s="166">
        <v>20376729126</v>
      </c>
      <c r="B1080" s="166" t="s">
        <v>1046</v>
      </c>
      <c r="C1080" s="166">
        <v>5717</v>
      </c>
      <c r="D1080" t="s">
        <v>1056</v>
      </c>
      <c r="E1080" s="166" t="str">
        <f t="shared" si="16"/>
        <v>05</v>
      </c>
    </row>
    <row r="1081" spans="1:5" ht="12.75">
      <c r="A1081" s="166">
        <v>20343758287</v>
      </c>
      <c r="B1081" s="166" t="s">
        <v>1046</v>
      </c>
      <c r="C1081" s="166">
        <v>5717</v>
      </c>
      <c r="D1081" t="s">
        <v>1056</v>
      </c>
      <c r="E1081" s="166" t="str">
        <f t="shared" si="16"/>
        <v>05</v>
      </c>
    </row>
    <row r="1082" spans="1:5" ht="12.75">
      <c r="A1082" s="166">
        <v>20431991960</v>
      </c>
      <c r="B1082" s="166" t="s">
        <v>1046</v>
      </c>
      <c r="C1082" s="166">
        <v>5717</v>
      </c>
      <c r="D1082" t="s">
        <v>1056</v>
      </c>
      <c r="E1082" s="166" t="str">
        <f t="shared" si="16"/>
        <v>05</v>
      </c>
    </row>
    <row r="1083" spans="1:5" ht="12.75">
      <c r="A1083" s="166">
        <v>20466590747</v>
      </c>
      <c r="B1083" s="166" t="s">
        <v>1046</v>
      </c>
      <c r="C1083" s="166">
        <v>5717</v>
      </c>
      <c r="D1083" t="s">
        <v>1056</v>
      </c>
      <c r="E1083" s="166" t="str">
        <f t="shared" si="16"/>
        <v>05</v>
      </c>
    </row>
    <row r="1084" spans="1:5" ht="12.75">
      <c r="A1084" s="166">
        <v>20390552794</v>
      </c>
      <c r="B1084" s="166" t="s">
        <v>1046</v>
      </c>
      <c r="C1084" s="166">
        <v>5717</v>
      </c>
      <c r="D1084" t="s">
        <v>1056</v>
      </c>
      <c r="E1084" s="166" t="str">
        <f t="shared" si="16"/>
        <v>05</v>
      </c>
    </row>
    <row r="1085" spans="1:5" ht="12.75">
      <c r="A1085" s="166">
        <v>20428337892</v>
      </c>
      <c r="B1085" s="166" t="s">
        <v>1046</v>
      </c>
      <c r="C1085" s="166">
        <v>5717</v>
      </c>
      <c r="D1085" t="s">
        <v>1056</v>
      </c>
      <c r="E1085" s="166" t="str">
        <f t="shared" si="16"/>
        <v>05</v>
      </c>
    </row>
    <row r="1086" spans="1:5" ht="12.75">
      <c r="A1086" s="166">
        <v>20390132400</v>
      </c>
      <c r="B1086" s="166" t="s">
        <v>1046</v>
      </c>
      <c r="C1086" s="166">
        <v>5717</v>
      </c>
      <c r="D1086" t="s">
        <v>1056</v>
      </c>
      <c r="E1086" s="166" t="str">
        <f t="shared" si="16"/>
        <v>05</v>
      </c>
    </row>
    <row r="1087" spans="1:5" ht="12.75">
      <c r="A1087" s="166">
        <v>20432807160</v>
      </c>
      <c r="B1087" s="166" t="s">
        <v>1046</v>
      </c>
      <c r="C1087" s="166">
        <v>5717</v>
      </c>
      <c r="D1087" t="s">
        <v>1056</v>
      </c>
      <c r="E1087" s="166" t="str">
        <f t="shared" si="16"/>
        <v>05</v>
      </c>
    </row>
    <row r="1088" spans="1:5" ht="12.75">
      <c r="A1088" s="166">
        <v>20374041011</v>
      </c>
      <c r="B1088" s="166" t="s">
        <v>1046</v>
      </c>
      <c r="C1088" s="166">
        <v>5717</v>
      </c>
      <c r="D1088" t="s">
        <v>1056</v>
      </c>
      <c r="E1088" s="166" t="str">
        <f t="shared" si="16"/>
        <v>05</v>
      </c>
    </row>
    <row r="1089" spans="1:5" ht="12.75">
      <c r="A1089" s="166">
        <v>20388738228</v>
      </c>
      <c r="B1089" s="166" t="s">
        <v>1046</v>
      </c>
      <c r="C1089" s="166">
        <v>5717</v>
      </c>
      <c r="D1089" t="s">
        <v>1056</v>
      </c>
      <c r="E1089" s="166" t="str">
        <f t="shared" si="16"/>
        <v>05</v>
      </c>
    </row>
    <row r="1090" spans="1:5" ht="12.75">
      <c r="A1090" s="166">
        <v>20425252608</v>
      </c>
      <c r="B1090" s="166" t="s">
        <v>1046</v>
      </c>
      <c r="C1090" s="166">
        <v>5717</v>
      </c>
      <c r="D1090" t="s">
        <v>1056</v>
      </c>
      <c r="E1090" s="166" t="str">
        <f aca="true" t="shared" si="17" ref="E1090:E1153">IF(MID(D1090,14,1)="@",MID(D1090,12,2),"0"&amp;MID(D1090,12,1))</f>
        <v>05</v>
      </c>
    </row>
    <row r="1091" spans="1:5" ht="12.75">
      <c r="A1091" s="166">
        <v>20390148314</v>
      </c>
      <c r="B1091" s="166" t="s">
        <v>1046</v>
      </c>
      <c r="C1091" s="166">
        <v>5717</v>
      </c>
      <c r="D1091" t="s">
        <v>1056</v>
      </c>
      <c r="E1091" s="166" t="str">
        <f t="shared" si="17"/>
        <v>05</v>
      </c>
    </row>
    <row r="1092" spans="1:5" ht="12.75">
      <c r="A1092" s="166">
        <v>20379085505</v>
      </c>
      <c r="B1092" s="166" t="s">
        <v>1046</v>
      </c>
      <c r="C1092" s="166">
        <v>5717</v>
      </c>
      <c r="D1092" t="s">
        <v>1056</v>
      </c>
      <c r="E1092" s="166" t="str">
        <f t="shared" si="17"/>
        <v>05</v>
      </c>
    </row>
    <row r="1093" spans="1:5" ht="12.75">
      <c r="A1093" s="166">
        <v>20468451451</v>
      </c>
      <c r="B1093" s="166" t="s">
        <v>1046</v>
      </c>
      <c r="C1093" s="166">
        <v>5717</v>
      </c>
      <c r="D1093" t="s">
        <v>1056</v>
      </c>
      <c r="E1093" s="166" t="str">
        <f t="shared" si="17"/>
        <v>05</v>
      </c>
    </row>
    <row r="1094" spans="1:5" ht="12.75">
      <c r="A1094" s="166">
        <v>20462604735</v>
      </c>
      <c r="B1094" s="166" t="s">
        <v>1046</v>
      </c>
      <c r="C1094" s="166">
        <v>5717</v>
      </c>
      <c r="D1094" t="s">
        <v>1056</v>
      </c>
      <c r="E1094" s="166" t="str">
        <f t="shared" si="17"/>
        <v>05</v>
      </c>
    </row>
    <row r="1095" spans="1:5" ht="12.75">
      <c r="A1095" s="166">
        <v>20341082189</v>
      </c>
      <c r="B1095" s="166" t="s">
        <v>1046</v>
      </c>
      <c r="C1095" s="166">
        <v>5717</v>
      </c>
      <c r="D1095" t="s">
        <v>1056</v>
      </c>
      <c r="E1095" s="166" t="str">
        <f t="shared" si="17"/>
        <v>05</v>
      </c>
    </row>
    <row r="1096" spans="1:5" ht="12.75">
      <c r="A1096" s="166">
        <v>20417531026</v>
      </c>
      <c r="B1096" s="166" t="s">
        <v>1046</v>
      </c>
      <c r="C1096" s="166">
        <v>5717</v>
      </c>
      <c r="D1096" t="s">
        <v>1056</v>
      </c>
      <c r="E1096" s="166" t="str">
        <f t="shared" si="17"/>
        <v>05</v>
      </c>
    </row>
    <row r="1097" spans="1:5" ht="12.75">
      <c r="A1097" s="166">
        <v>20421226378</v>
      </c>
      <c r="B1097" s="166" t="s">
        <v>1046</v>
      </c>
      <c r="C1097" s="166">
        <v>5717</v>
      </c>
      <c r="D1097" t="s">
        <v>1056</v>
      </c>
      <c r="E1097" s="166" t="str">
        <f t="shared" si="17"/>
        <v>05</v>
      </c>
    </row>
    <row r="1098" spans="1:5" ht="12.75">
      <c r="A1098" s="166">
        <v>20440815716</v>
      </c>
      <c r="B1098" s="166" t="s">
        <v>1046</v>
      </c>
      <c r="C1098" s="166">
        <v>5717</v>
      </c>
      <c r="D1098" t="s">
        <v>1056</v>
      </c>
      <c r="E1098" s="166" t="str">
        <f t="shared" si="17"/>
        <v>05</v>
      </c>
    </row>
    <row r="1099" spans="1:5" ht="12.75">
      <c r="A1099" s="166">
        <v>20471786811</v>
      </c>
      <c r="B1099" s="166" t="s">
        <v>1046</v>
      </c>
      <c r="C1099" s="166">
        <v>5717</v>
      </c>
      <c r="D1099" t="s">
        <v>1056</v>
      </c>
      <c r="E1099" s="166" t="str">
        <f t="shared" si="17"/>
        <v>05</v>
      </c>
    </row>
    <row r="1100" spans="1:5" ht="12.75">
      <c r="A1100" s="166">
        <v>20449253974</v>
      </c>
      <c r="B1100" s="166" t="s">
        <v>1046</v>
      </c>
      <c r="C1100" s="166">
        <v>5717</v>
      </c>
      <c r="D1100" t="s">
        <v>1056</v>
      </c>
      <c r="E1100" s="166" t="str">
        <f t="shared" si="17"/>
        <v>05</v>
      </c>
    </row>
    <row r="1101" spans="1:5" ht="12.75">
      <c r="A1101" s="166">
        <v>20383929050</v>
      </c>
      <c r="B1101" s="166" t="s">
        <v>1046</v>
      </c>
      <c r="C1101" s="166">
        <v>5717</v>
      </c>
      <c r="D1101" t="s">
        <v>1056</v>
      </c>
      <c r="E1101" s="166" t="str">
        <f t="shared" si="17"/>
        <v>05</v>
      </c>
    </row>
    <row r="1102" spans="1:5" ht="12.75">
      <c r="A1102" s="166">
        <v>20100973473</v>
      </c>
      <c r="B1102" s="166" t="s">
        <v>1046</v>
      </c>
      <c r="C1102" s="166">
        <v>5717</v>
      </c>
      <c r="D1102" t="s">
        <v>1056</v>
      </c>
      <c r="E1102" s="166" t="str">
        <f t="shared" si="17"/>
        <v>05</v>
      </c>
    </row>
    <row r="1103" spans="1:5" ht="12.75">
      <c r="A1103" s="166">
        <v>20500830124</v>
      </c>
      <c r="B1103" s="166" t="s">
        <v>1046</v>
      </c>
      <c r="C1103" s="166">
        <v>5717</v>
      </c>
      <c r="D1103" t="s">
        <v>1056</v>
      </c>
      <c r="E1103" s="166" t="str">
        <f t="shared" si="17"/>
        <v>05</v>
      </c>
    </row>
    <row r="1104" spans="1:5" ht="12.75">
      <c r="A1104" s="166">
        <v>20517401146</v>
      </c>
      <c r="B1104" s="166" t="s">
        <v>1046</v>
      </c>
      <c r="C1104" s="166">
        <v>5717</v>
      </c>
      <c r="D1104" t="s">
        <v>1056</v>
      </c>
      <c r="E1104" s="166" t="str">
        <f t="shared" si="17"/>
        <v>05</v>
      </c>
    </row>
    <row r="1105" spans="1:5" ht="12.75">
      <c r="A1105" s="166">
        <v>20258937784</v>
      </c>
      <c r="B1105" s="166" t="s">
        <v>1046</v>
      </c>
      <c r="C1105" s="166">
        <v>5717</v>
      </c>
      <c r="D1105" t="s">
        <v>1056</v>
      </c>
      <c r="E1105" s="166" t="str">
        <f t="shared" si="17"/>
        <v>05</v>
      </c>
    </row>
    <row r="1106" spans="1:5" ht="12.75">
      <c r="A1106" s="166">
        <v>20100103738</v>
      </c>
      <c r="B1106" s="166" t="s">
        <v>1046</v>
      </c>
      <c r="C1106" s="166">
        <v>5717</v>
      </c>
      <c r="D1106" t="s">
        <v>1056</v>
      </c>
      <c r="E1106" s="166" t="str">
        <f t="shared" si="17"/>
        <v>05</v>
      </c>
    </row>
    <row r="1107" spans="1:5" ht="12.75">
      <c r="A1107" s="166">
        <v>20100120403</v>
      </c>
      <c r="B1107" s="166" t="s">
        <v>1046</v>
      </c>
      <c r="C1107" s="166">
        <v>5717</v>
      </c>
      <c r="D1107" t="s">
        <v>1056</v>
      </c>
      <c r="E1107" s="166" t="str">
        <f t="shared" si="17"/>
        <v>05</v>
      </c>
    </row>
    <row r="1108" spans="1:5" ht="12.75">
      <c r="A1108" s="166">
        <v>20509656607</v>
      </c>
      <c r="B1108" s="166" t="s">
        <v>1046</v>
      </c>
      <c r="C1108" s="166">
        <v>5717</v>
      </c>
      <c r="D1108" t="s">
        <v>1056</v>
      </c>
      <c r="E1108" s="166" t="str">
        <f t="shared" si="17"/>
        <v>05</v>
      </c>
    </row>
    <row r="1109" spans="1:5" ht="12.75">
      <c r="A1109" s="166">
        <v>20297995635</v>
      </c>
      <c r="B1109" s="166" t="s">
        <v>1046</v>
      </c>
      <c r="C1109" s="166">
        <v>5717</v>
      </c>
      <c r="D1109" t="s">
        <v>1056</v>
      </c>
      <c r="E1109" s="166" t="str">
        <f t="shared" si="17"/>
        <v>05</v>
      </c>
    </row>
    <row r="1110" spans="1:5" ht="12.75">
      <c r="A1110" s="166">
        <v>20100654025</v>
      </c>
      <c r="B1110" s="166" t="s">
        <v>1046</v>
      </c>
      <c r="C1110" s="166">
        <v>5717</v>
      </c>
      <c r="D1110" t="s">
        <v>1056</v>
      </c>
      <c r="E1110" s="166" t="str">
        <f t="shared" si="17"/>
        <v>05</v>
      </c>
    </row>
    <row r="1111" spans="1:5" ht="12.75">
      <c r="A1111" s="166">
        <v>20335082801</v>
      </c>
      <c r="B1111" s="166" t="s">
        <v>1046</v>
      </c>
      <c r="C1111" s="166">
        <v>5717</v>
      </c>
      <c r="D1111" t="s">
        <v>1056</v>
      </c>
      <c r="E1111" s="166" t="str">
        <f t="shared" si="17"/>
        <v>05</v>
      </c>
    </row>
    <row r="1112" spans="1:5" ht="12.75">
      <c r="A1112" s="166">
        <v>20100010136</v>
      </c>
      <c r="B1112" s="166" t="s">
        <v>1046</v>
      </c>
      <c r="C1112" s="166">
        <v>5717</v>
      </c>
      <c r="D1112" t="s">
        <v>1056</v>
      </c>
      <c r="E1112" s="166" t="str">
        <f t="shared" si="17"/>
        <v>05</v>
      </c>
    </row>
    <row r="1113" spans="1:5" ht="12.75">
      <c r="A1113" s="166">
        <v>20256192269</v>
      </c>
      <c r="B1113" s="166" t="s">
        <v>1046</v>
      </c>
      <c r="C1113" s="166">
        <v>5717</v>
      </c>
      <c r="D1113" t="s">
        <v>1056</v>
      </c>
      <c r="E1113" s="166" t="str">
        <f t="shared" si="17"/>
        <v>05</v>
      </c>
    </row>
    <row r="1114" spans="1:5" ht="12.75">
      <c r="A1114" s="166">
        <v>20255993225</v>
      </c>
      <c r="B1114" s="166" t="s">
        <v>1046</v>
      </c>
      <c r="C1114" s="166">
        <v>5717</v>
      </c>
      <c r="D1114" t="s">
        <v>1056</v>
      </c>
      <c r="E1114" s="166" t="str">
        <f t="shared" si="17"/>
        <v>05</v>
      </c>
    </row>
    <row r="1115" spans="1:5" ht="12.75">
      <c r="A1115" s="166">
        <v>20505910347</v>
      </c>
      <c r="B1115" s="166" t="s">
        <v>1046</v>
      </c>
      <c r="C1115" s="166">
        <v>5717</v>
      </c>
      <c r="D1115" t="s">
        <v>1056</v>
      </c>
      <c r="E1115" s="166" t="str">
        <f t="shared" si="17"/>
        <v>05</v>
      </c>
    </row>
    <row r="1116" spans="1:5" ht="12.75">
      <c r="A1116" s="166">
        <v>20536788311</v>
      </c>
      <c r="B1116" s="166" t="s">
        <v>1046</v>
      </c>
      <c r="C1116" s="166">
        <v>5717</v>
      </c>
      <c r="D1116" t="s">
        <v>1056</v>
      </c>
      <c r="E1116" s="166" t="str">
        <f t="shared" si="17"/>
        <v>05</v>
      </c>
    </row>
    <row r="1117" spans="1:5" ht="12.75">
      <c r="A1117" s="166">
        <v>20434384410</v>
      </c>
      <c r="B1117" s="166" t="s">
        <v>1046</v>
      </c>
      <c r="C1117" s="166">
        <v>5717</v>
      </c>
      <c r="D1117" t="s">
        <v>1056</v>
      </c>
      <c r="E1117" s="166" t="str">
        <f t="shared" si="17"/>
        <v>05</v>
      </c>
    </row>
    <row r="1118" spans="1:5" ht="12.75">
      <c r="A1118" s="166">
        <v>20507855645</v>
      </c>
      <c r="B1118" s="166" t="s">
        <v>1046</v>
      </c>
      <c r="C1118" s="166">
        <v>5717</v>
      </c>
      <c r="D1118" t="s">
        <v>1056</v>
      </c>
      <c r="E1118" s="166" t="str">
        <f t="shared" si="17"/>
        <v>05</v>
      </c>
    </row>
    <row r="1119" spans="1:5" ht="12.75">
      <c r="A1119" s="166">
        <v>20518856864</v>
      </c>
      <c r="B1119" s="166" t="s">
        <v>1046</v>
      </c>
      <c r="C1119" s="166">
        <v>5717</v>
      </c>
      <c r="D1119" t="s">
        <v>1056</v>
      </c>
      <c r="E1119" s="166" t="str">
        <f t="shared" si="17"/>
        <v>05</v>
      </c>
    </row>
    <row r="1120" spans="1:5" ht="12.75">
      <c r="A1120" s="166">
        <v>20259814210</v>
      </c>
      <c r="B1120" s="166" t="s">
        <v>1046</v>
      </c>
      <c r="C1120" s="166">
        <v>5717</v>
      </c>
      <c r="D1120" t="s">
        <v>1056</v>
      </c>
      <c r="E1120" s="166" t="str">
        <f t="shared" si="17"/>
        <v>05</v>
      </c>
    </row>
    <row r="1121" spans="1:5" ht="12.75">
      <c r="A1121" s="166">
        <v>20525028535</v>
      </c>
      <c r="B1121" s="166" t="s">
        <v>1046</v>
      </c>
      <c r="C1121" s="166">
        <v>5717</v>
      </c>
      <c r="D1121" t="s">
        <v>1056</v>
      </c>
      <c r="E1121" s="166" t="str">
        <f t="shared" si="17"/>
        <v>05</v>
      </c>
    </row>
    <row r="1122" spans="1:5" ht="12.75">
      <c r="A1122" s="166">
        <v>20506285586</v>
      </c>
      <c r="B1122" s="166" t="s">
        <v>1046</v>
      </c>
      <c r="C1122" s="166">
        <v>5717</v>
      </c>
      <c r="D1122" t="s">
        <v>1056</v>
      </c>
      <c r="E1122" s="166" t="str">
        <f t="shared" si="17"/>
        <v>05</v>
      </c>
    </row>
    <row r="1123" spans="1:5" ht="12.75">
      <c r="A1123" s="166">
        <v>20329973256</v>
      </c>
      <c r="B1123" s="166" t="s">
        <v>1046</v>
      </c>
      <c r="C1123" s="166">
        <v>5717</v>
      </c>
      <c r="D1123" t="s">
        <v>1056</v>
      </c>
      <c r="E1123" s="166" t="str">
        <f t="shared" si="17"/>
        <v>05</v>
      </c>
    </row>
    <row r="1124" spans="1:5" ht="12.75">
      <c r="A1124" s="166">
        <v>20195867233</v>
      </c>
      <c r="B1124" s="166" t="s">
        <v>1046</v>
      </c>
      <c r="C1124" s="166">
        <v>5717</v>
      </c>
      <c r="D1124" t="s">
        <v>1056</v>
      </c>
      <c r="E1124" s="166" t="str">
        <f t="shared" si="17"/>
        <v>05</v>
      </c>
    </row>
    <row r="1125" spans="1:5" ht="12.75">
      <c r="A1125" s="166">
        <v>20427801625</v>
      </c>
      <c r="B1125" s="166" t="s">
        <v>1046</v>
      </c>
      <c r="C1125" s="166">
        <v>5717</v>
      </c>
      <c r="D1125" t="s">
        <v>1056</v>
      </c>
      <c r="E1125" s="166" t="str">
        <f t="shared" si="17"/>
        <v>05</v>
      </c>
    </row>
    <row r="1126" spans="1:5" ht="12.75">
      <c r="A1126" s="166">
        <v>20100118174</v>
      </c>
      <c r="B1126" s="166" t="s">
        <v>1046</v>
      </c>
      <c r="C1126" s="166">
        <v>5717</v>
      </c>
      <c r="D1126" t="s">
        <v>1056</v>
      </c>
      <c r="E1126" s="166" t="str">
        <f t="shared" si="17"/>
        <v>05</v>
      </c>
    </row>
    <row r="1127" spans="1:5" ht="12.75">
      <c r="A1127" s="166">
        <v>20100043140</v>
      </c>
      <c r="B1127" s="166" t="s">
        <v>1046</v>
      </c>
      <c r="C1127" s="166">
        <v>5717</v>
      </c>
      <c r="D1127" t="s">
        <v>1056</v>
      </c>
      <c r="E1127" s="166" t="str">
        <f t="shared" si="17"/>
        <v>05</v>
      </c>
    </row>
    <row r="1128" spans="1:5" ht="12.75">
      <c r="A1128" s="166">
        <v>20356922311</v>
      </c>
      <c r="B1128" s="166" t="s">
        <v>1046</v>
      </c>
      <c r="C1128" s="166">
        <v>5717</v>
      </c>
      <c r="D1128" t="s">
        <v>1056</v>
      </c>
      <c r="E1128" s="166" t="str">
        <f t="shared" si="17"/>
        <v>05</v>
      </c>
    </row>
    <row r="1129" spans="1:5" ht="12.75">
      <c r="A1129" s="166">
        <v>20117920144</v>
      </c>
      <c r="B1129" s="166" t="s">
        <v>1046</v>
      </c>
      <c r="C1129" s="166">
        <v>5717</v>
      </c>
      <c r="D1129" t="s">
        <v>1056</v>
      </c>
      <c r="E1129" s="166" t="str">
        <f t="shared" si="17"/>
        <v>05</v>
      </c>
    </row>
    <row r="1130" spans="1:5" ht="12.75">
      <c r="A1130" s="166">
        <v>20382856539</v>
      </c>
      <c r="B1130" s="166" t="s">
        <v>1046</v>
      </c>
      <c r="C1130" s="166">
        <v>5717</v>
      </c>
      <c r="D1130" t="s">
        <v>1056</v>
      </c>
      <c r="E1130" s="166" t="str">
        <f t="shared" si="17"/>
        <v>05</v>
      </c>
    </row>
    <row r="1131" spans="1:5" ht="12.75">
      <c r="A1131" s="166">
        <v>20458988570</v>
      </c>
      <c r="B1131" s="166" t="s">
        <v>1046</v>
      </c>
      <c r="C1131" s="166">
        <v>5717</v>
      </c>
      <c r="D1131" t="s">
        <v>1056</v>
      </c>
      <c r="E1131" s="166" t="str">
        <f t="shared" si="17"/>
        <v>05</v>
      </c>
    </row>
    <row r="1132" spans="1:5" ht="12.75">
      <c r="A1132" s="166">
        <v>20463627488</v>
      </c>
      <c r="B1132" s="166" t="s">
        <v>1046</v>
      </c>
      <c r="C1132" s="166">
        <v>5717</v>
      </c>
      <c r="D1132" t="s">
        <v>1056</v>
      </c>
      <c r="E1132" s="166" t="str">
        <f t="shared" si="17"/>
        <v>05</v>
      </c>
    </row>
    <row r="1133" spans="1:5" ht="12.75">
      <c r="A1133" s="166">
        <v>20183618092</v>
      </c>
      <c r="B1133" s="166" t="s">
        <v>1046</v>
      </c>
      <c r="C1133" s="166">
        <v>5717</v>
      </c>
      <c r="D1133" t="s">
        <v>1056</v>
      </c>
      <c r="E1133" s="166" t="str">
        <f t="shared" si="17"/>
        <v>05</v>
      </c>
    </row>
    <row r="1134" spans="1:5" ht="12.75">
      <c r="A1134" s="166">
        <v>20166329451</v>
      </c>
      <c r="B1134" s="166" t="s">
        <v>1046</v>
      </c>
      <c r="C1134" s="166">
        <v>5717</v>
      </c>
      <c r="D1134" t="s">
        <v>1056</v>
      </c>
      <c r="E1134" s="166" t="str">
        <f t="shared" si="17"/>
        <v>05</v>
      </c>
    </row>
    <row r="1135" spans="1:5" ht="12.75">
      <c r="A1135" s="166">
        <v>20506427551</v>
      </c>
      <c r="B1135" s="166" t="s">
        <v>1046</v>
      </c>
      <c r="C1135" s="166">
        <v>5717</v>
      </c>
      <c r="D1135" t="s">
        <v>1056</v>
      </c>
      <c r="E1135" s="166" t="str">
        <f t="shared" si="17"/>
        <v>05</v>
      </c>
    </row>
    <row r="1136" spans="1:5" ht="12.75">
      <c r="A1136" s="166">
        <v>20101914080</v>
      </c>
      <c r="B1136" s="166" t="s">
        <v>1046</v>
      </c>
      <c r="C1136" s="166">
        <v>5717</v>
      </c>
      <c r="D1136" t="s">
        <v>1056</v>
      </c>
      <c r="E1136" s="166" t="str">
        <f t="shared" si="17"/>
        <v>05</v>
      </c>
    </row>
    <row r="1137" spans="1:5" ht="12.75">
      <c r="A1137" s="166">
        <v>20519395224</v>
      </c>
      <c r="B1137" s="166" t="s">
        <v>1046</v>
      </c>
      <c r="C1137" s="166">
        <v>5717</v>
      </c>
      <c r="D1137" t="s">
        <v>1056</v>
      </c>
      <c r="E1137" s="166" t="str">
        <f t="shared" si="17"/>
        <v>05</v>
      </c>
    </row>
    <row r="1138" spans="1:5" ht="12.75">
      <c r="A1138" s="166">
        <v>20101037623</v>
      </c>
      <c r="B1138" s="166" t="s">
        <v>1046</v>
      </c>
      <c r="C1138" s="166">
        <v>5717</v>
      </c>
      <c r="D1138" t="s">
        <v>1056</v>
      </c>
      <c r="E1138" s="166" t="str">
        <f t="shared" si="17"/>
        <v>05</v>
      </c>
    </row>
    <row r="1139" spans="1:5" ht="12.75">
      <c r="A1139" s="166">
        <v>20100145813</v>
      </c>
      <c r="B1139" s="166" t="s">
        <v>1046</v>
      </c>
      <c r="C1139" s="166">
        <v>5717</v>
      </c>
      <c r="D1139" t="s">
        <v>1056</v>
      </c>
      <c r="E1139" s="166" t="str">
        <f t="shared" si="17"/>
        <v>05</v>
      </c>
    </row>
    <row r="1140" spans="1:5" ht="12.75">
      <c r="A1140" s="166">
        <v>20100003351</v>
      </c>
      <c r="B1140" s="166" t="s">
        <v>1046</v>
      </c>
      <c r="C1140" s="166">
        <v>5717</v>
      </c>
      <c r="D1140" t="s">
        <v>1056</v>
      </c>
      <c r="E1140" s="166" t="str">
        <f t="shared" si="17"/>
        <v>05</v>
      </c>
    </row>
    <row r="1141" spans="1:5" ht="12.75">
      <c r="A1141" s="166">
        <v>20256136865</v>
      </c>
      <c r="B1141" s="166" t="s">
        <v>1046</v>
      </c>
      <c r="C1141" s="166">
        <v>5717</v>
      </c>
      <c r="D1141" t="s">
        <v>1056</v>
      </c>
      <c r="E1141" s="166" t="str">
        <f t="shared" si="17"/>
        <v>05</v>
      </c>
    </row>
    <row r="1142" spans="1:5" ht="12.75">
      <c r="A1142" s="166">
        <v>20100114349</v>
      </c>
      <c r="B1142" s="166" t="s">
        <v>1046</v>
      </c>
      <c r="C1142" s="166">
        <v>5717</v>
      </c>
      <c r="D1142" t="s">
        <v>1056</v>
      </c>
      <c r="E1142" s="166" t="str">
        <f t="shared" si="17"/>
        <v>05</v>
      </c>
    </row>
    <row r="1143" spans="1:5" ht="12.75">
      <c r="A1143" s="166">
        <v>20325493811</v>
      </c>
      <c r="B1143" s="166" t="s">
        <v>1046</v>
      </c>
      <c r="C1143" s="166">
        <v>5717</v>
      </c>
      <c r="D1143" t="s">
        <v>1056</v>
      </c>
      <c r="E1143" s="166" t="str">
        <f t="shared" si="17"/>
        <v>05</v>
      </c>
    </row>
    <row r="1144" spans="1:5" ht="12.75">
      <c r="A1144" s="166">
        <v>20100142989</v>
      </c>
      <c r="B1144" s="166" t="s">
        <v>1046</v>
      </c>
      <c r="C1144" s="166">
        <v>5717</v>
      </c>
      <c r="D1144" t="s">
        <v>1056</v>
      </c>
      <c r="E1144" s="166" t="str">
        <f t="shared" si="17"/>
        <v>05</v>
      </c>
    </row>
    <row r="1145" spans="1:5" ht="12.75">
      <c r="A1145" s="166">
        <v>20427481370</v>
      </c>
      <c r="B1145" s="166" t="s">
        <v>1046</v>
      </c>
      <c r="C1145" s="166">
        <v>5717</v>
      </c>
      <c r="D1145" t="s">
        <v>1056</v>
      </c>
      <c r="E1145" s="166" t="str">
        <f t="shared" si="17"/>
        <v>05</v>
      </c>
    </row>
    <row r="1146" spans="1:5" ht="12.75">
      <c r="A1146" s="166">
        <v>20511687803</v>
      </c>
      <c r="B1146" s="166" t="s">
        <v>1046</v>
      </c>
      <c r="C1146" s="166">
        <v>5717</v>
      </c>
      <c r="D1146" t="s">
        <v>1056</v>
      </c>
      <c r="E1146" s="166" t="str">
        <f t="shared" si="17"/>
        <v>05</v>
      </c>
    </row>
    <row r="1147" spans="1:5" ht="12.75">
      <c r="A1147" s="166">
        <v>20303180720</v>
      </c>
      <c r="B1147" s="166" t="s">
        <v>1046</v>
      </c>
      <c r="C1147" s="166">
        <v>5717</v>
      </c>
      <c r="D1147" t="s">
        <v>1056</v>
      </c>
      <c r="E1147" s="166" t="str">
        <f t="shared" si="17"/>
        <v>05</v>
      </c>
    </row>
    <row r="1148" spans="1:5" ht="12.75">
      <c r="A1148" s="166">
        <v>20501165141</v>
      </c>
      <c r="B1148" s="166" t="s">
        <v>1046</v>
      </c>
      <c r="C1148" s="166">
        <v>5717</v>
      </c>
      <c r="D1148" t="s">
        <v>1056</v>
      </c>
      <c r="E1148" s="166" t="str">
        <f t="shared" si="17"/>
        <v>05</v>
      </c>
    </row>
    <row r="1149" spans="1:5" ht="12.75">
      <c r="A1149" s="166">
        <v>20153045021</v>
      </c>
      <c r="B1149" s="166" t="s">
        <v>1046</v>
      </c>
      <c r="C1149" s="166">
        <v>5717</v>
      </c>
      <c r="D1149" t="s">
        <v>1056</v>
      </c>
      <c r="E1149" s="166" t="str">
        <f t="shared" si="17"/>
        <v>05</v>
      </c>
    </row>
    <row r="1150" spans="1:5" ht="12.75">
      <c r="A1150" s="166">
        <v>20254305066</v>
      </c>
      <c r="B1150" s="166" t="s">
        <v>1046</v>
      </c>
      <c r="C1150" s="166">
        <v>5717</v>
      </c>
      <c r="D1150" t="s">
        <v>1056</v>
      </c>
      <c r="E1150" s="166" t="str">
        <f t="shared" si="17"/>
        <v>05</v>
      </c>
    </row>
    <row r="1151" spans="1:5" ht="12.75">
      <c r="A1151" s="166">
        <v>20374154304</v>
      </c>
      <c r="B1151" s="166" t="s">
        <v>1046</v>
      </c>
      <c r="C1151" s="166">
        <v>5717</v>
      </c>
      <c r="D1151" t="s">
        <v>1056</v>
      </c>
      <c r="E1151" s="166" t="str">
        <f t="shared" si="17"/>
        <v>05</v>
      </c>
    </row>
    <row r="1152" spans="1:5" ht="12.75">
      <c r="A1152" s="166">
        <v>20341137935</v>
      </c>
      <c r="B1152" s="166" t="s">
        <v>1046</v>
      </c>
      <c r="C1152" s="166">
        <v>5717</v>
      </c>
      <c r="D1152" t="s">
        <v>1056</v>
      </c>
      <c r="E1152" s="166" t="str">
        <f t="shared" si="17"/>
        <v>05</v>
      </c>
    </row>
    <row r="1153" spans="1:5" ht="12.75">
      <c r="A1153" s="166">
        <v>20136740351</v>
      </c>
      <c r="B1153" s="166" t="s">
        <v>1045</v>
      </c>
      <c r="C1153" s="166">
        <v>5721</v>
      </c>
      <c r="D1153" t="s">
        <v>1057</v>
      </c>
      <c r="E1153" s="166" t="str">
        <f t="shared" si="17"/>
        <v>04</v>
      </c>
    </row>
    <row r="1154" spans="1:5" ht="12.75">
      <c r="A1154" s="166">
        <v>20138861300</v>
      </c>
      <c r="B1154" s="166" t="s">
        <v>1045</v>
      </c>
      <c r="C1154" s="166">
        <v>5721</v>
      </c>
      <c r="D1154" t="s">
        <v>1057</v>
      </c>
      <c r="E1154" s="166" t="str">
        <f aca="true" t="shared" si="18" ref="E1154:E1217">IF(MID(D1154,14,1)="@",MID(D1154,12,2),"0"&amp;MID(D1154,12,1))</f>
        <v>04</v>
      </c>
    </row>
    <row r="1155" spans="1:5" ht="12.75">
      <c r="A1155" s="166">
        <v>20136435397</v>
      </c>
      <c r="B1155" s="166" t="s">
        <v>1045</v>
      </c>
      <c r="C1155" s="166">
        <v>5721</v>
      </c>
      <c r="D1155" t="s">
        <v>1057</v>
      </c>
      <c r="E1155" s="166" t="str">
        <f t="shared" si="18"/>
        <v>04</v>
      </c>
    </row>
    <row r="1156" spans="1:5" ht="12.75">
      <c r="A1156" s="166">
        <v>20136836545</v>
      </c>
      <c r="B1156" s="166" t="s">
        <v>1045</v>
      </c>
      <c r="C1156" s="166">
        <v>5721</v>
      </c>
      <c r="D1156" t="s">
        <v>1057</v>
      </c>
      <c r="E1156" s="166" t="str">
        <f t="shared" si="18"/>
        <v>04</v>
      </c>
    </row>
    <row r="1157" spans="1:5" ht="12.75">
      <c r="A1157" s="166">
        <v>20138470530</v>
      </c>
      <c r="B1157" s="166" t="s">
        <v>1045</v>
      </c>
      <c r="C1157" s="166">
        <v>5721</v>
      </c>
      <c r="D1157" t="s">
        <v>1057</v>
      </c>
      <c r="E1157" s="166" t="str">
        <f t="shared" si="18"/>
        <v>04</v>
      </c>
    </row>
    <row r="1158" spans="1:5" ht="12.75">
      <c r="A1158" s="166">
        <v>20136472675</v>
      </c>
      <c r="B1158" s="166" t="s">
        <v>1045</v>
      </c>
      <c r="C1158" s="166">
        <v>5721</v>
      </c>
      <c r="D1158" t="s">
        <v>1057</v>
      </c>
      <c r="E1158" s="166" t="str">
        <f t="shared" si="18"/>
        <v>04</v>
      </c>
    </row>
    <row r="1159" spans="1:5" ht="12.75">
      <c r="A1159" s="166">
        <v>20140688640</v>
      </c>
      <c r="B1159" s="166" t="s">
        <v>1045</v>
      </c>
      <c r="C1159" s="166">
        <v>5721</v>
      </c>
      <c r="D1159" t="s">
        <v>1057</v>
      </c>
      <c r="E1159" s="166" t="str">
        <f t="shared" si="18"/>
        <v>04</v>
      </c>
    </row>
    <row r="1160" spans="1:5" ht="12.75">
      <c r="A1160" s="166">
        <v>20137117712</v>
      </c>
      <c r="B1160" s="166" t="s">
        <v>1045</v>
      </c>
      <c r="C1160" s="166">
        <v>5721</v>
      </c>
      <c r="D1160" t="s">
        <v>1057</v>
      </c>
      <c r="E1160" s="166" t="str">
        <f t="shared" si="18"/>
        <v>04</v>
      </c>
    </row>
    <row r="1161" spans="1:5" ht="12.75">
      <c r="A1161" s="166">
        <v>20136150473</v>
      </c>
      <c r="B1161" s="166" t="s">
        <v>1045</v>
      </c>
      <c r="C1161" s="166">
        <v>5721</v>
      </c>
      <c r="D1161" t="s">
        <v>1057</v>
      </c>
      <c r="E1161" s="166" t="str">
        <f t="shared" si="18"/>
        <v>04</v>
      </c>
    </row>
    <row r="1162" spans="1:5" ht="12.75">
      <c r="A1162" s="166">
        <v>20140181405</v>
      </c>
      <c r="B1162" s="166" t="s">
        <v>1045</v>
      </c>
      <c r="C1162" s="166">
        <v>5721</v>
      </c>
      <c r="D1162" t="s">
        <v>1057</v>
      </c>
      <c r="E1162" s="166" t="str">
        <f t="shared" si="18"/>
        <v>04</v>
      </c>
    </row>
    <row r="1163" spans="1:5" ht="12.75">
      <c r="A1163" s="166">
        <v>20136957253</v>
      </c>
      <c r="B1163" s="166" t="s">
        <v>1045</v>
      </c>
      <c r="C1163" s="166">
        <v>5721</v>
      </c>
      <c r="D1163" t="s">
        <v>1057</v>
      </c>
      <c r="E1163" s="166" t="str">
        <f t="shared" si="18"/>
        <v>04</v>
      </c>
    </row>
    <row r="1164" spans="1:5" ht="12.75">
      <c r="A1164" s="166">
        <v>20141723601</v>
      </c>
      <c r="B1164" s="166" t="s">
        <v>1045</v>
      </c>
      <c r="C1164" s="166">
        <v>5721</v>
      </c>
      <c r="D1164" t="s">
        <v>1057</v>
      </c>
      <c r="E1164" s="166" t="str">
        <f t="shared" si="18"/>
        <v>04</v>
      </c>
    </row>
    <row r="1165" spans="1:5" ht="12.75">
      <c r="A1165" s="166">
        <v>20140117499</v>
      </c>
      <c r="B1165" s="166" t="s">
        <v>1045</v>
      </c>
      <c r="C1165" s="166">
        <v>5721</v>
      </c>
      <c r="D1165" t="s">
        <v>1057</v>
      </c>
      <c r="E1165" s="166" t="str">
        <f t="shared" si="18"/>
        <v>04</v>
      </c>
    </row>
    <row r="1166" spans="1:5" ht="12.75">
      <c r="A1166" s="166">
        <v>20265733515</v>
      </c>
      <c r="B1166" s="166" t="s">
        <v>1045</v>
      </c>
      <c r="C1166" s="166">
        <v>5721</v>
      </c>
      <c r="D1166" t="s">
        <v>1057</v>
      </c>
      <c r="E1166" s="166" t="str">
        <f t="shared" si="18"/>
        <v>04</v>
      </c>
    </row>
    <row r="1167" spans="1:5" ht="12.75">
      <c r="A1167" s="166">
        <v>20292749831</v>
      </c>
      <c r="B1167" s="166" t="s">
        <v>1045</v>
      </c>
      <c r="C1167" s="166">
        <v>5721</v>
      </c>
      <c r="D1167" t="s">
        <v>1057</v>
      </c>
      <c r="E1167" s="166" t="str">
        <f t="shared" si="18"/>
        <v>04</v>
      </c>
    </row>
    <row r="1168" spans="1:5" ht="12.75">
      <c r="A1168" s="166">
        <v>20251967751</v>
      </c>
      <c r="B1168" s="166" t="s">
        <v>1045</v>
      </c>
      <c r="C1168" s="166">
        <v>5721</v>
      </c>
      <c r="D1168" t="s">
        <v>1057</v>
      </c>
      <c r="E1168" s="166" t="str">
        <f t="shared" si="18"/>
        <v>04</v>
      </c>
    </row>
    <row r="1169" spans="1:5" ht="12.75">
      <c r="A1169" s="166">
        <v>20168707224</v>
      </c>
      <c r="B1169" s="166" t="s">
        <v>1045</v>
      </c>
      <c r="C1169" s="166">
        <v>5721</v>
      </c>
      <c r="D1169" t="s">
        <v>1057</v>
      </c>
      <c r="E1169" s="166" t="str">
        <f t="shared" si="18"/>
        <v>04</v>
      </c>
    </row>
    <row r="1170" spans="1:5" ht="12.75">
      <c r="A1170" s="166">
        <v>20201146497</v>
      </c>
      <c r="B1170" s="166" t="s">
        <v>1045</v>
      </c>
      <c r="C1170" s="166">
        <v>5721</v>
      </c>
      <c r="D1170" t="s">
        <v>1057</v>
      </c>
      <c r="E1170" s="166" t="str">
        <f t="shared" si="18"/>
        <v>04</v>
      </c>
    </row>
    <row r="1171" spans="1:5" ht="12.75">
      <c r="A1171" s="166">
        <v>20162348931</v>
      </c>
      <c r="B1171" s="166" t="s">
        <v>1045</v>
      </c>
      <c r="C1171" s="166">
        <v>5721</v>
      </c>
      <c r="D1171" t="s">
        <v>1057</v>
      </c>
      <c r="E1171" s="166" t="str">
        <f t="shared" si="18"/>
        <v>04</v>
      </c>
    </row>
    <row r="1172" spans="1:5" ht="12.75">
      <c r="A1172" s="166">
        <v>20309590431</v>
      </c>
      <c r="B1172" s="166" t="s">
        <v>1045</v>
      </c>
      <c r="C1172" s="166">
        <v>5721</v>
      </c>
      <c r="D1172" t="s">
        <v>1057</v>
      </c>
      <c r="E1172" s="166" t="str">
        <f t="shared" si="18"/>
        <v>04</v>
      </c>
    </row>
    <row r="1173" spans="1:5" ht="12.75">
      <c r="A1173" s="166">
        <v>20306126475</v>
      </c>
      <c r="B1173" s="166" t="s">
        <v>1045</v>
      </c>
      <c r="C1173" s="166">
        <v>5721</v>
      </c>
      <c r="D1173" t="s">
        <v>1057</v>
      </c>
      <c r="E1173" s="166" t="str">
        <f t="shared" si="18"/>
        <v>04</v>
      </c>
    </row>
    <row r="1174" spans="1:5" ht="12.75">
      <c r="A1174" s="166">
        <v>20260189868</v>
      </c>
      <c r="B1174" s="166" t="s">
        <v>1045</v>
      </c>
      <c r="C1174" s="166">
        <v>5721</v>
      </c>
      <c r="D1174" t="s">
        <v>1057</v>
      </c>
      <c r="E1174" s="166" t="str">
        <f t="shared" si="18"/>
        <v>04</v>
      </c>
    </row>
    <row r="1175" spans="1:5" ht="12.75">
      <c r="A1175" s="166">
        <v>20160048043</v>
      </c>
      <c r="B1175" s="166" t="s">
        <v>1045</v>
      </c>
      <c r="C1175" s="166">
        <v>5721</v>
      </c>
      <c r="D1175" t="s">
        <v>1057</v>
      </c>
      <c r="E1175" s="166" t="str">
        <f t="shared" si="18"/>
        <v>04</v>
      </c>
    </row>
    <row r="1176" spans="1:5" ht="12.75">
      <c r="A1176" s="166">
        <v>20224749440</v>
      </c>
      <c r="B1176" s="166" t="s">
        <v>1045</v>
      </c>
      <c r="C1176" s="166">
        <v>5721</v>
      </c>
      <c r="D1176" t="s">
        <v>1057</v>
      </c>
      <c r="E1176" s="166" t="str">
        <f t="shared" si="18"/>
        <v>04</v>
      </c>
    </row>
    <row r="1177" spans="1:5" ht="12.75">
      <c r="A1177" s="166">
        <v>20264923434</v>
      </c>
      <c r="B1177" s="166" t="s">
        <v>1045</v>
      </c>
      <c r="C1177" s="166">
        <v>5721</v>
      </c>
      <c r="D1177" t="s">
        <v>1057</v>
      </c>
      <c r="E1177" s="166" t="str">
        <f t="shared" si="18"/>
        <v>04</v>
      </c>
    </row>
    <row r="1178" spans="1:5" ht="12.75">
      <c r="A1178" s="166">
        <v>20205200194</v>
      </c>
      <c r="B1178" s="166" t="s">
        <v>1045</v>
      </c>
      <c r="C1178" s="166">
        <v>5721</v>
      </c>
      <c r="D1178" t="s">
        <v>1057</v>
      </c>
      <c r="E1178" s="166" t="str">
        <f t="shared" si="18"/>
        <v>04</v>
      </c>
    </row>
    <row r="1179" spans="1:5" ht="12.75">
      <c r="A1179" s="166">
        <v>20297410696</v>
      </c>
      <c r="B1179" s="166" t="s">
        <v>1045</v>
      </c>
      <c r="C1179" s="166">
        <v>5721</v>
      </c>
      <c r="D1179" t="s">
        <v>1057</v>
      </c>
      <c r="E1179" s="166" t="str">
        <f t="shared" si="18"/>
        <v>04</v>
      </c>
    </row>
    <row r="1180" spans="1:5" ht="12.75">
      <c r="A1180" s="166">
        <v>20267554090</v>
      </c>
      <c r="B1180" s="166" t="s">
        <v>1045</v>
      </c>
      <c r="C1180" s="166">
        <v>5721</v>
      </c>
      <c r="D1180" t="s">
        <v>1057</v>
      </c>
      <c r="E1180" s="166" t="str">
        <f t="shared" si="18"/>
        <v>04</v>
      </c>
    </row>
    <row r="1181" spans="1:5" ht="12.75">
      <c r="A1181" s="166">
        <v>20302114481</v>
      </c>
      <c r="B1181" s="166" t="s">
        <v>1045</v>
      </c>
      <c r="C1181" s="166">
        <v>5721</v>
      </c>
      <c r="D1181" t="s">
        <v>1057</v>
      </c>
      <c r="E1181" s="166" t="str">
        <f t="shared" si="18"/>
        <v>04</v>
      </c>
    </row>
    <row r="1182" spans="1:5" ht="12.75">
      <c r="A1182" s="166">
        <v>20252109308</v>
      </c>
      <c r="B1182" s="166" t="s">
        <v>1045</v>
      </c>
      <c r="C1182" s="166">
        <v>5721</v>
      </c>
      <c r="D1182" t="s">
        <v>1057</v>
      </c>
      <c r="E1182" s="166" t="str">
        <f t="shared" si="18"/>
        <v>04</v>
      </c>
    </row>
    <row r="1183" spans="1:5" ht="12.75">
      <c r="A1183" s="166">
        <v>20266596805</v>
      </c>
      <c r="B1183" s="166" t="s">
        <v>1045</v>
      </c>
      <c r="C1183" s="166">
        <v>5721</v>
      </c>
      <c r="D1183" t="s">
        <v>1057</v>
      </c>
      <c r="E1183" s="166" t="str">
        <f t="shared" si="18"/>
        <v>04</v>
      </c>
    </row>
    <row r="1184" spans="1:5" ht="12.75">
      <c r="A1184" s="166">
        <v>20259544247</v>
      </c>
      <c r="B1184" s="166" t="s">
        <v>1045</v>
      </c>
      <c r="C1184" s="166">
        <v>5721</v>
      </c>
      <c r="D1184" t="s">
        <v>1057</v>
      </c>
      <c r="E1184" s="166" t="str">
        <f t="shared" si="18"/>
        <v>04</v>
      </c>
    </row>
    <row r="1185" spans="1:5" ht="12.75">
      <c r="A1185" s="166">
        <v>20254556654</v>
      </c>
      <c r="B1185" s="166" t="s">
        <v>1045</v>
      </c>
      <c r="C1185" s="166">
        <v>5721</v>
      </c>
      <c r="D1185" t="s">
        <v>1057</v>
      </c>
      <c r="E1185" s="166" t="str">
        <f t="shared" si="18"/>
        <v>04</v>
      </c>
    </row>
    <row r="1186" spans="1:5" ht="12.75">
      <c r="A1186" s="166">
        <v>20256602343</v>
      </c>
      <c r="B1186" s="166" t="s">
        <v>1045</v>
      </c>
      <c r="C1186" s="166">
        <v>5721</v>
      </c>
      <c r="D1186" t="s">
        <v>1057</v>
      </c>
      <c r="E1186" s="166" t="str">
        <f t="shared" si="18"/>
        <v>04</v>
      </c>
    </row>
    <row r="1187" spans="1:5" ht="12.75">
      <c r="A1187" s="166">
        <v>20209685834</v>
      </c>
      <c r="B1187" s="166" t="s">
        <v>1045</v>
      </c>
      <c r="C1187" s="166">
        <v>5721</v>
      </c>
      <c r="D1187" t="s">
        <v>1057</v>
      </c>
      <c r="E1187" s="166" t="str">
        <f t="shared" si="18"/>
        <v>04</v>
      </c>
    </row>
    <row r="1188" spans="1:5" ht="12.75">
      <c r="A1188" s="166">
        <v>20159976051</v>
      </c>
      <c r="B1188" s="166" t="s">
        <v>1045</v>
      </c>
      <c r="C1188" s="166">
        <v>5721</v>
      </c>
      <c r="D1188" t="s">
        <v>1057</v>
      </c>
      <c r="E1188" s="166" t="str">
        <f t="shared" si="18"/>
        <v>04</v>
      </c>
    </row>
    <row r="1189" spans="1:5" ht="12.75">
      <c r="A1189" s="166">
        <v>20304312271</v>
      </c>
      <c r="B1189" s="166" t="s">
        <v>1045</v>
      </c>
      <c r="C1189" s="166">
        <v>5721</v>
      </c>
      <c r="D1189" t="s">
        <v>1057</v>
      </c>
      <c r="E1189" s="166" t="str">
        <f t="shared" si="18"/>
        <v>04</v>
      </c>
    </row>
    <row r="1190" spans="1:5" ht="12.75">
      <c r="A1190" s="166">
        <v>20222335052</v>
      </c>
      <c r="B1190" s="166" t="s">
        <v>1045</v>
      </c>
      <c r="C1190" s="166">
        <v>5721</v>
      </c>
      <c r="D1190" t="s">
        <v>1057</v>
      </c>
      <c r="E1190" s="166" t="str">
        <f t="shared" si="18"/>
        <v>04</v>
      </c>
    </row>
    <row r="1191" spans="1:5" ht="12.75">
      <c r="A1191" s="166">
        <v>20251964573</v>
      </c>
      <c r="B1191" s="166" t="s">
        <v>1045</v>
      </c>
      <c r="C1191" s="166">
        <v>5721</v>
      </c>
      <c r="D1191" t="s">
        <v>1057</v>
      </c>
      <c r="E1191" s="166" t="str">
        <f t="shared" si="18"/>
        <v>04</v>
      </c>
    </row>
    <row r="1192" spans="1:5" ht="12.75">
      <c r="A1192" s="166">
        <v>20184569745</v>
      </c>
      <c r="B1192" s="166" t="s">
        <v>1045</v>
      </c>
      <c r="C1192" s="166">
        <v>5721</v>
      </c>
      <c r="D1192" t="s">
        <v>1057</v>
      </c>
      <c r="E1192" s="166" t="str">
        <f t="shared" si="18"/>
        <v>04</v>
      </c>
    </row>
    <row r="1193" spans="1:5" ht="12.75">
      <c r="A1193" s="166">
        <v>20159479855</v>
      </c>
      <c r="B1193" s="166" t="s">
        <v>1045</v>
      </c>
      <c r="C1193" s="166">
        <v>5721</v>
      </c>
      <c r="D1193" t="s">
        <v>1057</v>
      </c>
      <c r="E1193" s="166" t="str">
        <f t="shared" si="18"/>
        <v>04</v>
      </c>
    </row>
    <row r="1194" spans="1:5" ht="12.75">
      <c r="A1194" s="166">
        <v>20143843328</v>
      </c>
      <c r="B1194" s="166" t="s">
        <v>1045</v>
      </c>
      <c r="C1194" s="166">
        <v>5721</v>
      </c>
      <c r="D1194" t="s">
        <v>1057</v>
      </c>
      <c r="E1194" s="166" t="str">
        <f t="shared" si="18"/>
        <v>04</v>
      </c>
    </row>
    <row r="1195" spans="1:5" ht="12.75">
      <c r="A1195" s="166">
        <v>20262276407</v>
      </c>
      <c r="B1195" s="166" t="s">
        <v>1045</v>
      </c>
      <c r="C1195" s="166">
        <v>5721</v>
      </c>
      <c r="D1195" t="s">
        <v>1057</v>
      </c>
      <c r="E1195" s="166" t="str">
        <f t="shared" si="18"/>
        <v>04</v>
      </c>
    </row>
    <row r="1196" spans="1:5" ht="12.75">
      <c r="A1196" s="166">
        <v>20308445641</v>
      </c>
      <c r="B1196" s="166" t="s">
        <v>1045</v>
      </c>
      <c r="C1196" s="166">
        <v>5721</v>
      </c>
      <c r="D1196" t="s">
        <v>1057</v>
      </c>
      <c r="E1196" s="166" t="str">
        <f t="shared" si="18"/>
        <v>04</v>
      </c>
    </row>
    <row r="1197" spans="1:5" ht="12.75">
      <c r="A1197" s="166">
        <v>20299858635</v>
      </c>
      <c r="B1197" s="166" t="s">
        <v>1045</v>
      </c>
      <c r="C1197" s="166">
        <v>5721</v>
      </c>
      <c r="D1197" t="s">
        <v>1057</v>
      </c>
      <c r="E1197" s="166" t="str">
        <f t="shared" si="18"/>
        <v>04</v>
      </c>
    </row>
    <row r="1198" spans="1:5" ht="12.75">
      <c r="A1198" s="166">
        <v>20301695145</v>
      </c>
      <c r="B1198" s="166" t="s">
        <v>1045</v>
      </c>
      <c r="C1198" s="166">
        <v>5721</v>
      </c>
      <c r="D1198" t="s">
        <v>1057</v>
      </c>
      <c r="E1198" s="166" t="str">
        <f t="shared" si="18"/>
        <v>04</v>
      </c>
    </row>
    <row r="1199" spans="1:5" ht="12.75">
      <c r="A1199" s="166">
        <v>20296477126</v>
      </c>
      <c r="B1199" s="166" t="s">
        <v>1045</v>
      </c>
      <c r="C1199" s="166">
        <v>5721</v>
      </c>
      <c r="D1199" t="s">
        <v>1057</v>
      </c>
      <c r="E1199" s="166" t="str">
        <f t="shared" si="18"/>
        <v>04</v>
      </c>
    </row>
    <row r="1200" spans="1:5" ht="12.75">
      <c r="A1200" s="166">
        <v>20268911082</v>
      </c>
      <c r="B1200" s="166" t="s">
        <v>1045</v>
      </c>
      <c r="C1200" s="166">
        <v>5721</v>
      </c>
      <c r="D1200" t="s">
        <v>1057</v>
      </c>
      <c r="E1200" s="166" t="str">
        <f t="shared" si="18"/>
        <v>04</v>
      </c>
    </row>
    <row r="1201" spans="1:5" ht="12.75">
      <c r="A1201" s="166">
        <v>20253604434</v>
      </c>
      <c r="B1201" s="166" t="s">
        <v>1045</v>
      </c>
      <c r="C1201" s="166">
        <v>5721</v>
      </c>
      <c r="D1201" t="s">
        <v>1057</v>
      </c>
      <c r="E1201" s="166" t="str">
        <f t="shared" si="18"/>
        <v>04</v>
      </c>
    </row>
    <row r="1202" spans="1:5" ht="12.75">
      <c r="A1202" s="166">
        <v>20257761861</v>
      </c>
      <c r="B1202" s="166" t="s">
        <v>1045</v>
      </c>
      <c r="C1202" s="166">
        <v>5721</v>
      </c>
      <c r="D1202" t="s">
        <v>1057</v>
      </c>
      <c r="E1202" s="166" t="str">
        <f t="shared" si="18"/>
        <v>04</v>
      </c>
    </row>
    <row r="1203" spans="1:5" ht="12.75">
      <c r="A1203" s="166">
        <v>20212769011</v>
      </c>
      <c r="B1203" s="166" t="s">
        <v>1045</v>
      </c>
      <c r="C1203" s="166">
        <v>5721</v>
      </c>
      <c r="D1203" t="s">
        <v>1057</v>
      </c>
      <c r="E1203" s="166" t="str">
        <f t="shared" si="18"/>
        <v>04</v>
      </c>
    </row>
    <row r="1204" spans="1:5" ht="12.75">
      <c r="A1204" s="166">
        <v>20268779036</v>
      </c>
      <c r="B1204" s="166" t="s">
        <v>1045</v>
      </c>
      <c r="C1204" s="166">
        <v>5721</v>
      </c>
      <c r="D1204" t="s">
        <v>1057</v>
      </c>
      <c r="E1204" s="166" t="str">
        <f t="shared" si="18"/>
        <v>04</v>
      </c>
    </row>
    <row r="1205" spans="1:5" ht="12.75">
      <c r="A1205" s="166">
        <v>20260714377</v>
      </c>
      <c r="B1205" s="166" t="s">
        <v>1045</v>
      </c>
      <c r="C1205" s="166">
        <v>5721</v>
      </c>
      <c r="D1205" t="s">
        <v>1057</v>
      </c>
      <c r="E1205" s="166" t="str">
        <f t="shared" si="18"/>
        <v>04</v>
      </c>
    </row>
    <row r="1206" spans="1:5" ht="12.75">
      <c r="A1206" s="166">
        <v>20282801141</v>
      </c>
      <c r="B1206" s="166" t="s">
        <v>1045</v>
      </c>
      <c r="C1206" s="166">
        <v>5721</v>
      </c>
      <c r="D1206" t="s">
        <v>1057</v>
      </c>
      <c r="E1206" s="166" t="str">
        <f t="shared" si="18"/>
        <v>04</v>
      </c>
    </row>
    <row r="1207" spans="1:5" ht="12.75">
      <c r="A1207" s="166">
        <v>20295458551</v>
      </c>
      <c r="B1207" s="166" t="s">
        <v>1045</v>
      </c>
      <c r="C1207" s="166">
        <v>5721</v>
      </c>
      <c r="D1207" t="s">
        <v>1057</v>
      </c>
      <c r="E1207" s="166" t="str">
        <f t="shared" si="18"/>
        <v>04</v>
      </c>
    </row>
    <row r="1208" spans="1:5" ht="12.75">
      <c r="A1208" s="166">
        <v>20258286236</v>
      </c>
      <c r="B1208" s="166" t="s">
        <v>1045</v>
      </c>
      <c r="C1208" s="166">
        <v>5721</v>
      </c>
      <c r="D1208" t="s">
        <v>1057</v>
      </c>
      <c r="E1208" s="166" t="str">
        <f t="shared" si="18"/>
        <v>04</v>
      </c>
    </row>
    <row r="1209" spans="1:5" ht="12.75">
      <c r="A1209" s="166">
        <v>20159966845</v>
      </c>
      <c r="B1209" s="166" t="s">
        <v>1045</v>
      </c>
      <c r="C1209" s="166">
        <v>5721</v>
      </c>
      <c r="D1209" t="s">
        <v>1057</v>
      </c>
      <c r="E1209" s="166" t="str">
        <f t="shared" si="18"/>
        <v>04</v>
      </c>
    </row>
    <row r="1210" spans="1:5" ht="12.75">
      <c r="A1210" s="166">
        <v>20153017329</v>
      </c>
      <c r="B1210" s="166" t="s">
        <v>1045</v>
      </c>
      <c r="C1210" s="166">
        <v>5721</v>
      </c>
      <c r="D1210" t="s">
        <v>1057</v>
      </c>
      <c r="E1210" s="166" t="str">
        <f t="shared" si="18"/>
        <v>04</v>
      </c>
    </row>
    <row r="1211" spans="1:5" ht="12.75">
      <c r="A1211" s="166">
        <v>20171586608</v>
      </c>
      <c r="B1211" s="166" t="s">
        <v>1045</v>
      </c>
      <c r="C1211" s="166">
        <v>5721</v>
      </c>
      <c r="D1211" t="s">
        <v>1057</v>
      </c>
      <c r="E1211" s="166" t="str">
        <f t="shared" si="18"/>
        <v>04</v>
      </c>
    </row>
    <row r="1212" spans="1:5" ht="12.75">
      <c r="A1212" s="166">
        <v>20269315688</v>
      </c>
      <c r="B1212" s="166" t="s">
        <v>1045</v>
      </c>
      <c r="C1212" s="166">
        <v>5721</v>
      </c>
      <c r="D1212" t="s">
        <v>1057</v>
      </c>
      <c r="E1212" s="166" t="str">
        <f t="shared" si="18"/>
        <v>04</v>
      </c>
    </row>
    <row r="1213" spans="1:5" ht="12.75">
      <c r="A1213" s="166">
        <v>20143305857</v>
      </c>
      <c r="B1213" s="166" t="s">
        <v>1045</v>
      </c>
      <c r="C1213" s="166">
        <v>5721</v>
      </c>
      <c r="D1213" t="s">
        <v>1057</v>
      </c>
      <c r="E1213" s="166" t="str">
        <f t="shared" si="18"/>
        <v>04</v>
      </c>
    </row>
    <row r="1214" spans="1:5" ht="12.75">
      <c r="A1214" s="166">
        <v>20259318310</v>
      </c>
      <c r="B1214" s="166" t="s">
        <v>1045</v>
      </c>
      <c r="C1214" s="166">
        <v>5721</v>
      </c>
      <c r="D1214" t="s">
        <v>1057</v>
      </c>
      <c r="E1214" s="166" t="str">
        <f t="shared" si="18"/>
        <v>04</v>
      </c>
    </row>
    <row r="1215" spans="1:5" ht="12.75">
      <c r="A1215" s="166">
        <v>20251357413</v>
      </c>
      <c r="B1215" s="166" t="s">
        <v>1045</v>
      </c>
      <c r="C1215" s="166">
        <v>5721</v>
      </c>
      <c r="D1215" t="s">
        <v>1057</v>
      </c>
      <c r="E1215" s="166" t="str">
        <f t="shared" si="18"/>
        <v>04</v>
      </c>
    </row>
    <row r="1216" spans="1:5" ht="12.75">
      <c r="A1216" s="166">
        <v>20308497951</v>
      </c>
      <c r="B1216" s="166" t="s">
        <v>1045</v>
      </c>
      <c r="C1216" s="166">
        <v>5721</v>
      </c>
      <c r="D1216" t="s">
        <v>1057</v>
      </c>
      <c r="E1216" s="166" t="str">
        <f t="shared" si="18"/>
        <v>04</v>
      </c>
    </row>
    <row r="1217" spans="1:5" ht="12.75">
      <c r="A1217" s="166">
        <v>20204844381</v>
      </c>
      <c r="B1217" s="166" t="s">
        <v>1045</v>
      </c>
      <c r="C1217" s="166">
        <v>5721</v>
      </c>
      <c r="D1217" t="s">
        <v>1057</v>
      </c>
      <c r="E1217" s="166" t="str">
        <f t="shared" si="18"/>
        <v>04</v>
      </c>
    </row>
    <row r="1218" spans="1:5" ht="12.75">
      <c r="A1218" s="166">
        <v>20256265916</v>
      </c>
      <c r="B1218" s="166" t="s">
        <v>1045</v>
      </c>
      <c r="C1218" s="166">
        <v>5721</v>
      </c>
      <c r="D1218" t="s">
        <v>1057</v>
      </c>
      <c r="E1218" s="166" t="str">
        <f aca="true" t="shared" si="19" ref="E1218:E1281">IF(MID(D1218,14,1)="@",MID(D1218,12,2),"0"&amp;MID(D1218,12,1))</f>
        <v>04</v>
      </c>
    </row>
    <row r="1219" spans="1:5" ht="12.75">
      <c r="A1219" s="166">
        <v>20286635106</v>
      </c>
      <c r="B1219" s="166" t="s">
        <v>1045</v>
      </c>
      <c r="C1219" s="166">
        <v>5721</v>
      </c>
      <c r="D1219" t="s">
        <v>1057</v>
      </c>
      <c r="E1219" s="166" t="str">
        <f t="shared" si="19"/>
        <v>04</v>
      </c>
    </row>
    <row r="1220" spans="1:5" ht="12.75">
      <c r="A1220" s="166">
        <v>20262221335</v>
      </c>
      <c r="B1220" s="166" t="s">
        <v>1045</v>
      </c>
      <c r="C1220" s="166">
        <v>5721</v>
      </c>
      <c r="D1220" t="s">
        <v>1057</v>
      </c>
      <c r="E1220" s="166" t="str">
        <f t="shared" si="19"/>
        <v>04</v>
      </c>
    </row>
    <row r="1221" spans="1:5" ht="12.75">
      <c r="A1221" s="166">
        <v>20164042686</v>
      </c>
      <c r="B1221" s="166" t="s">
        <v>1045</v>
      </c>
      <c r="C1221" s="166">
        <v>5721</v>
      </c>
      <c r="D1221" t="s">
        <v>1057</v>
      </c>
      <c r="E1221" s="166" t="str">
        <f t="shared" si="19"/>
        <v>04</v>
      </c>
    </row>
    <row r="1222" spans="1:5" ht="12.75">
      <c r="A1222" s="166">
        <v>20163898200</v>
      </c>
      <c r="B1222" s="166" t="s">
        <v>1045</v>
      </c>
      <c r="C1222" s="166">
        <v>5721</v>
      </c>
      <c r="D1222" t="s">
        <v>1057</v>
      </c>
      <c r="E1222" s="166" t="str">
        <f t="shared" si="19"/>
        <v>04</v>
      </c>
    </row>
    <row r="1223" spans="1:5" ht="12.75">
      <c r="A1223" s="166">
        <v>20212334988</v>
      </c>
      <c r="B1223" s="166" t="s">
        <v>1045</v>
      </c>
      <c r="C1223" s="166">
        <v>5721</v>
      </c>
      <c r="D1223" t="s">
        <v>1057</v>
      </c>
      <c r="E1223" s="166" t="str">
        <f t="shared" si="19"/>
        <v>04</v>
      </c>
    </row>
    <row r="1224" spans="1:5" ht="12.75">
      <c r="A1224" s="166">
        <v>20294789457</v>
      </c>
      <c r="B1224" s="166" t="s">
        <v>1045</v>
      </c>
      <c r="C1224" s="166">
        <v>5721</v>
      </c>
      <c r="D1224" t="s">
        <v>1057</v>
      </c>
      <c r="E1224" s="166" t="str">
        <f t="shared" si="19"/>
        <v>04</v>
      </c>
    </row>
    <row r="1225" spans="1:5" ht="12.75">
      <c r="A1225" s="166">
        <v>20260255917</v>
      </c>
      <c r="B1225" s="166" t="s">
        <v>1045</v>
      </c>
      <c r="C1225" s="166">
        <v>5721</v>
      </c>
      <c r="D1225" t="s">
        <v>1057</v>
      </c>
      <c r="E1225" s="166" t="str">
        <f t="shared" si="19"/>
        <v>04</v>
      </c>
    </row>
    <row r="1226" spans="1:5" ht="12.75">
      <c r="A1226" s="166">
        <v>20168544252</v>
      </c>
      <c r="B1226" s="166" t="s">
        <v>1045</v>
      </c>
      <c r="C1226" s="166">
        <v>5721</v>
      </c>
      <c r="D1226" t="s">
        <v>1057</v>
      </c>
      <c r="E1226" s="166" t="str">
        <f t="shared" si="19"/>
        <v>04</v>
      </c>
    </row>
    <row r="1227" spans="1:5" ht="12.75">
      <c r="A1227" s="166">
        <v>20252011910</v>
      </c>
      <c r="B1227" s="166" t="s">
        <v>1045</v>
      </c>
      <c r="C1227" s="166">
        <v>5721</v>
      </c>
      <c r="D1227" t="s">
        <v>1057</v>
      </c>
      <c r="E1227" s="166" t="str">
        <f t="shared" si="19"/>
        <v>04</v>
      </c>
    </row>
    <row r="1228" spans="1:5" ht="12.75">
      <c r="A1228" s="166">
        <v>20136226631</v>
      </c>
      <c r="B1228" s="166" t="s">
        <v>1045</v>
      </c>
      <c r="C1228" s="166">
        <v>5721</v>
      </c>
      <c r="D1228" t="s">
        <v>1057</v>
      </c>
      <c r="E1228" s="166" t="str">
        <f t="shared" si="19"/>
        <v>04</v>
      </c>
    </row>
    <row r="1229" spans="1:5" ht="12.75">
      <c r="A1229" s="166">
        <v>20308430457</v>
      </c>
      <c r="B1229" s="166" t="s">
        <v>1045</v>
      </c>
      <c r="C1229" s="166">
        <v>5721</v>
      </c>
      <c r="D1229" t="s">
        <v>1057</v>
      </c>
      <c r="E1229" s="166" t="str">
        <f t="shared" si="19"/>
        <v>04</v>
      </c>
    </row>
    <row r="1230" spans="1:5" ht="12.75">
      <c r="A1230" s="166">
        <v>20203082739</v>
      </c>
      <c r="B1230" s="166" t="s">
        <v>1045</v>
      </c>
      <c r="C1230" s="166">
        <v>5721</v>
      </c>
      <c r="D1230" t="s">
        <v>1057</v>
      </c>
      <c r="E1230" s="166" t="str">
        <f t="shared" si="19"/>
        <v>04</v>
      </c>
    </row>
    <row r="1231" spans="1:5" ht="12.75">
      <c r="A1231" s="166">
        <v>20269695227</v>
      </c>
      <c r="B1231" s="166" t="s">
        <v>1045</v>
      </c>
      <c r="C1231" s="166">
        <v>5721</v>
      </c>
      <c r="D1231" t="s">
        <v>1057</v>
      </c>
      <c r="E1231" s="166" t="str">
        <f t="shared" si="19"/>
        <v>04</v>
      </c>
    </row>
    <row r="1232" spans="1:5" ht="12.75">
      <c r="A1232" s="166">
        <v>20153187755</v>
      </c>
      <c r="B1232" s="166" t="s">
        <v>1045</v>
      </c>
      <c r="C1232" s="166">
        <v>5721</v>
      </c>
      <c r="D1232" t="s">
        <v>1057</v>
      </c>
      <c r="E1232" s="166" t="str">
        <f t="shared" si="19"/>
        <v>04</v>
      </c>
    </row>
    <row r="1233" spans="1:5" ht="12.75">
      <c r="A1233" s="166">
        <v>20262463771</v>
      </c>
      <c r="B1233" s="166" t="s">
        <v>1045</v>
      </c>
      <c r="C1233" s="166">
        <v>5721</v>
      </c>
      <c r="D1233" t="s">
        <v>1057</v>
      </c>
      <c r="E1233" s="166" t="str">
        <f t="shared" si="19"/>
        <v>04</v>
      </c>
    </row>
    <row r="1234" spans="1:5" ht="12.75">
      <c r="A1234" s="166">
        <v>20165317581</v>
      </c>
      <c r="B1234" s="166" t="s">
        <v>1045</v>
      </c>
      <c r="C1234" s="166">
        <v>5721</v>
      </c>
      <c r="D1234" t="s">
        <v>1057</v>
      </c>
      <c r="E1234" s="166" t="str">
        <f t="shared" si="19"/>
        <v>04</v>
      </c>
    </row>
    <row r="1235" spans="1:5" ht="12.75">
      <c r="A1235" s="166">
        <v>20255135253</v>
      </c>
      <c r="B1235" s="166" t="s">
        <v>1045</v>
      </c>
      <c r="C1235" s="166">
        <v>5721</v>
      </c>
      <c r="D1235" t="s">
        <v>1057</v>
      </c>
      <c r="E1235" s="166" t="str">
        <f t="shared" si="19"/>
        <v>04</v>
      </c>
    </row>
    <row r="1236" spans="1:5" ht="12.75">
      <c r="A1236" s="166">
        <v>20303368877</v>
      </c>
      <c r="B1236" s="166" t="s">
        <v>1045</v>
      </c>
      <c r="C1236" s="166">
        <v>5721</v>
      </c>
      <c r="D1236" t="s">
        <v>1057</v>
      </c>
      <c r="E1236" s="166" t="str">
        <f t="shared" si="19"/>
        <v>04</v>
      </c>
    </row>
    <row r="1237" spans="1:5" ht="12.75">
      <c r="A1237" s="166">
        <v>20137986648</v>
      </c>
      <c r="B1237" s="166" t="s">
        <v>1045</v>
      </c>
      <c r="C1237" s="166">
        <v>5721</v>
      </c>
      <c r="D1237" t="s">
        <v>1057</v>
      </c>
      <c r="E1237" s="166" t="str">
        <f t="shared" si="19"/>
        <v>04</v>
      </c>
    </row>
    <row r="1238" spans="1:5" ht="12.75">
      <c r="A1238" s="166">
        <v>20207782964</v>
      </c>
      <c r="B1238" s="166" t="s">
        <v>1045</v>
      </c>
      <c r="C1238" s="166">
        <v>5721</v>
      </c>
      <c r="D1238" t="s">
        <v>1057</v>
      </c>
      <c r="E1238" s="166" t="str">
        <f t="shared" si="19"/>
        <v>04</v>
      </c>
    </row>
    <row r="1239" spans="1:5" ht="12.75">
      <c r="A1239" s="166">
        <v>20214334039</v>
      </c>
      <c r="B1239" s="166" t="s">
        <v>1045</v>
      </c>
      <c r="C1239" s="166">
        <v>5721</v>
      </c>
      <c r="D1239" t="s">
        <v>1057</v>
      </c>
      <c r="E1239" s="166" t="str">
        <f t="shared" si="19"/>
        <v>04</v>
      </c>
    </row>
    <row r="1240" spans="1:5" ht="12.75">
      <c r="A1240" s="166">
        <v>20167921109</v>
      </c>
      <c r="B1240" s="166" t="s">
        <v>1045</v>
      </c>
      <c r="C1240" s="166">
        <v>5721</v>
      </c>
      <c r="D1240" t="s">
        <v>1057</v>
      </c>
      <c r="E1240" s="166" t="str">
        <f t="shared" si="19"/>
        <v>04</v>
      </c>
    </row>
    <row r="1241" spans="1:5" ht="12.75">
      <c r="A1241" s="166">
        <v>20171774196</v>
      </c>
      <c r="B1241" s="166" t="s">
        <v>1045</v>
      </c>
      <c r="C1241" s="166">
        <v>5721</v>
      </c>
      <c r="D1241" t="s">
        <v>1057</v>
      </c>
      <c r="E1241" s="166" t="str">
        <f t="shared" si="19"/>
        <v>04</v>
      </c>
    </row>
    <row r="1242" spans="1:5" ht="12.75">
      <c r="A1242" s="166">
        <v>20207845044</v>
      </c>
      <c r="B1242" s="166" t="s">
        <v>1045</v>
      </c>
      <c r="C1242" s="166">
        <v>5721</v>
      </c>
      <c r="D1242" t="s">
        <v>1057</v>
      </c>
      <c r="E1242" s="166" t="str">
        <f t="shared" si="19"/>
        <v>04</v>
      </c>
    </row>
    <row r="1243" spans="1:5" ht="12.75">
      <c r="A1243" s="166">
        <v>20207686817</v>
      </c>
      <c r="B1243" s="166" t="s">
        <v>1045</v>
      </c>
      <c r="C1243" s="166">
        <v>5721</v>
      </c>
      <c r="D1243" t="s">
        <v>1057</v>
      </c>
      <c r="E1243" s="166" t="str">
        <f t="shared" si="19"/>
        <v>04</v>
      </c>
    </row>
    <row r="1244" spans="1:5" ht="12.75">
      <c r="A1244" s="166">
        <v>20176539977</v>
      </c>
      <c r="B1244" s="166" t="s">
        <v>1045</v>
      </c>
      <c r="C1244" s="166">
        <v>5721</v>
      </c>
      <c r="D1244" t="s">
        <v>1057</v>
      </c>
      <c r="E1244" s="166" t="str">
        <f t="shared" si="19"/>
        <v>04</v>
      </c>
    </row>
    <row r="1245" spans="1:5" ht="12.75">
      <c r="A1245" s="166">
        <v>20309525532</v>
      </c>
      <c r="B1245" s="166" t="s">
        <v>1045</v>
      </c>
      <c r="C1245" s="166">
        <v>5721</v>
      </c>
      <c r="D1245" t="s">
        <v>1057</v>
      </c>
      <c r="E1245" s="166" t="str">
        <f t="shared" si="19"/>
        <v>04</v>
      </c>
    </row>
    <row r="1246" spans="1:5" ht="12.75">
      <c r="A1246" s="166">
        <v>20304787385</v>
      </c>
      <c r="B1246" s="166" t="s">
        <v>1045</v>
      </c>
      <c r="C1246" s="166">
        <v>5721</v>
      </c>
      <c r="D1246" t="s">
        <v>1057</v>
      </c>
      <c r="E1246" s="166" t="str">
        <f t="shared" si="19"/>
        <v>04</v>
      </c>
    </row>
    <row r="1247" spans="1:5" ht="12.75">
      <c r="A1247" s="166">
        <v>20256466652</v>
      </c>
      <c r="B1247" s="166" t="s">
        <v>1045</v>
      </c>
      <c r="C1247" s="166">
        <v>5721</v>
      </c>
      <c r="D1247" t="s">
        <v>1057</v>
      </c>
      <c r="E1247" s="166" t="str">
        <f t="shared" si="19"/>
        <v>04</v>
      </c>
    </row>
    <row r="1248" spans="1:5" ht="12.75">
      <c r="A1248" s="166">
        <v>20291334335</v>
      </c>
      <c r="B1248" s="166" t="s">
        <v>1045</v>
      </c>
      <c r="C1248" s="166">
        <v>5721</v>
      </c>
      <c r="D1248" t="s">
        <v>1057</v>
      </c>
      <c r="E1248" s="166" t="str">
        <f t="shared" si="19"/>
        <v>04</v>
      </c>
    </row>
    <row r="1249" spans="1:5" ht="12.75">
      <c r="A1249" s="166">
        <v>20172045210</v>
      </c>
      <c r="B1249" s="166" t="s">
        <v>1045</v>
      </c>
      <c r="C1249" s="166">
        <v>5721</v>
      </c>
      <c r="D1249" t="s">
        <v>1057</v>
      </c>
      <c r="E1249" s="166" t="str">
        <f t="shared" si="19"/>
        <v>04</v>
      </c>
    </row>
    <row r="1250" spans="1:5" ht="12.75">
      <c r="A1250" s="166">
        <v>20268562053</v>
      </c>
      <c r="B1250" s="166" t="s">
        <v>1045</v>
      </c>
      <c r="C1250" s="166">
        <v>5721</v>
      </c>
      <c r="D1250" t="s">
        <v>1057</v>
      </c>
      <c r="E1250" s="166" t="str">
        <f t="shared" si="19"/>
        <v>04</v>
      </c>
    </row>
    <row r="1251" spans="1:5" ht="12.75">
      <c r="A1251" s="166">
        <v>20299634443</v>
      </c>
      <c r="B1251" s="166" t="s">
        <v>1045</v>
      </c>
      <c r="C1251" s="166">
        <v>5721</v>
      </c>
      <c r="D1251" t="s">
        <v>1057</v>
      </c>
      <c r="E1251" s="166" t="str">
        <f t="shared" si="19"/>
        <v>04</v>
      </c>
    </row>
    <row r="1252" spans="1:5" ht="12.75">
      <c r="A1252" s="166">
        <v>20306459954</v>
      </c>
      <c r="B1252" s="166" t="s">
        <v>1045</v>
      </c>
      <c r="C1252" s="166">
        <v>5721</v>
      </c>
      <c r="D1252" t="s">
        <v>1057</v>
      </c>
      <c r="E1252" s="166" t="str">
        <f t="shared" si="19"/>
        <v>04</v>
      </c>
    </row>
    <row r="1253" spans="1:5" ht="12.75">
      <c r="A1253" s="166">
        <v>20212331377</v>
      </c>
      <c r="B1253" s="166" t="s">
        <v>1045</v>
      </c>
      <c r="C1253" s="166">
        <v>5721</v>
      </c>
      <c r="D1253" t="s">
        <v>1057</v>
      </c>
      <c r="E1253" s="166" t="str">
        <f t="shared" si="19"/>
        <v>04</v>
      </c>
    </row>
    <row r="1254" spans="1:5" ht="12.75">
      <c r="A1254" s="166">
        <v>20295970066</v>
      </c>
      <c r="B1254" s="166" t="s">
        <v>1045</v>
      </c>
      <c r="C1254" s="166">
        <v>5721</v>
      </c>
      <c r="D1254" t="s">
        <v>1057</v>
      </c>
      <c r="E1254" s="166" t="str">
        <f t="shared" si="19"/>
        <v>04</v>
      </c>
    </row>
    <row r="1255" spans="1:5" ht="12.75">
      <c r="A1255" s="166">
        <v>20254765652</v>
      </c>
      <c r="B1255" s="166" t="s">
        <v>1045</v>
      </c>
      <c r="C1255" s="166">
        <v>5721</v>
      </c>
      <c r="D1255" t="s">
        <v>1057</v>
      </c>
      <c r="E1255" s="166" t="str">
        <f t="shared" si="19"/>
        <v>04</v>
      </c>
    </row>
    <row r="1256" spans="1:5" ht="12.75">
      <c r="A1256" s="166">
        <v>20269764211</v>
      </c>
      <c r="B1256" s="166" t="s">
        <v>1045</v>
      </c>
      <c r="C1256" s="166">
        <v>5721</v>
      </c>
      <c r="D1256" t="s">
        <v>1057</v>
      </c>
      <c r="E1256" s="166" t="str">
        <f t="shared" si="19"/>
        <v>04</v>
      </c>
    </row>
    <row r="1257" spans="1:5" ht="12.75">
      <c r="A1257" s="166">
        <v>20257881254</v>
      </c>
      <c r="B1257" s="166" t="s">
        <v>1045</v>
      </c>
      <c r="C1257" s="166">
        <v>5721</v>
      </c>
      <c r="D1257" t="s">
        <v>1057</v>
      </c>
      <c r="E1257" s="166" t="str">
        <f t="shared" si="19"/>
        <v>04</v>
      </c>
    </row>
    <row r="1258" spans="1:5" ht="12.75">
      <c r="A1258" s="166">
        <v>20148103233</v>
      </c>
      <c r="B1258" s="166" t="s">
        <v>1045</v>
      </c>
      <c r="C1258" s="166">
        <v>5721</v>
      </c>
      <c r="D1258" t="s">
        <v>1057</v>
      </c>
      <c r="E1258" s="166" t="str">
        <f t="shared" si="19"/>
        <v>04</v>
      </c>
    </row>
    <row r="1259" spans="1:5" ht="12.75">
      <c r="A1259" s="166">
        <v>20251850993</v>
      </c>
      <c r="B1259" s="166" t="s">
        <v>1045</v>
      </c>
      <c r="C1259" s="166">
        <v>5721</v>
      </c>
      <c r="D1259" t="s">
        <v>1057</v>
      </c>
      <c r="E1259" s="166" t="str">
        <f t="shared" si="19"/>
        <v>04</v>
      </c>
    </row>
    <row r="1260" spans="1:5" ht="12.75">
      <c r="A1260" s="166">
        <v>20268523821</v>
      </c>
      <c r="B1260" s="166" t="s">
        <v>1045</v>
      </c>
      <c r="C1260" s="166">
        <v>5721</v>
      </c>
      <c r="D1260" t="s">
        <v>1057</v>
      </c>
      <c r="E1260" s="166" t="str">
        <f t="shared" si="19"/>
        <v>04</v>
      </c>
    </row>
    <row r="1261" spans="1:5" ht="12.75">
      <c r="A1261" s="166">
        <v>20298463165</v>
      </c>
      <c r="B1261" s="166" t="s">
        <v>1045</v>
      </c>
      <c r="C1261" s="166">
        <v>5721</v>
      </c>
      <c r="D1261" t="s">
        <v>1057</v>
      </c>
      <c r="E1261" s="166" t="str">
        <f t="shared" si="19"/>
        <v>04</v>
      </c>
    </row>
    <row r="1262" spans="1:5" ht="12.75">
      <c r="A1262" s="166">
        <v>20260440901</v>
      </c>
      <c r="B1262" s="166" t="s">
        <v>1045</v>
      </c>
      <c r="C1262" s="166">
        <v>5721</v>
      </c>
      <c r="D1262" t="s">
        <v>1057</v>
      </c>
      <c r="E1262" s="166" t="str">
        <f t="shared" si="19"/>
        <v>04</v>
      </c>
    </row>
    <row r="1263" spans="1:5" ht="12.75">
      <c r="A1263" s="166">
        <v>20171724687</v>
      </c>
      <c r="B1263" s="166" t="s">
        <v>1045</v>
      </c>
      <c r="C1263" s="166">
        <v>5721</v>
      </c>
      <c r="D1263" t="s">
        <v>1057</v>
      </c>
      <c r="E1263" s="166" t="str">
        <f t="shared" si="19"/>
        <v>04</v>
      </c>
    </row>
    <row r="1264" spans="1:5" ht="12.75">
      <c r="A1264" s="166">
        <v>20305058085</v>
      </c>
      <c r="B1264" s="166" t="s">
        <v>1045</v>
      </c>
      <c r="C1264" s="166">
        <v>5721</v>
      </c>
      <c r="D1264" t="s">
        <v>1057</v>
      </c>
      <c r="E1264" s="166" t="str">
        <f t="shared" si="19"/>
        <v>04</v>
      </c>
    </row>
    <row r="1265" spans="1:5" ht="12.75">
      <c r="A1265" s="166">
        <v>20154913611</v>
      </c>
      <c r="B1265" s="166" t="s">
        <v>1045</v>
      </c>
      <c r="C1265" s="166">
        <v>5721</v>
      </c>
      <c r="D1265" t="s">
        <v>1057</v>
      </c>
      <c r="E1265" s="166" t="str">
        <f t="shared" si="19"/>
        <v>04</v>
      </c>
    </row>
    <row r="1266" spans="1:5" ht="12.75">
      <c r="A1266" s="166">
        <v>20308039731</v>
      </c>
      <c r="B1266" s="166" t="s">
        <v>1045</v>
      </c>
      <c r="C1266" s="166">
        <v>5721</v>
      </c>
      <c r="D1266" t="s">
        <v>1057</v>
      </c>
      <c r="E1266" s="166" t="str">
        <f t="shared" si="19"/>
        <v>04</v>
      </c>
    </row>
    <row r="1267" spans="1:5" ht="12.75">
      <c r="A1267" s="166">
        <v>20207686906</v>
      </c>
      <c r="B1267" s="166" t="s">
        <v>1045</v>
      </c>
      <c r="C1267" s="166">
        <v>5721</v>
      </c>
      <c r="D1267" t="s">
        <v>1057</v>
      </c>
      <c r="E1267" s="166" t="str">
        <f t="shared" si="19"/>
        <v>04</v>
      </c>
    </row>
    <row r="1268" spans="1:5" ht="12.75">
      <c r="A1268" s="166">
        <v>20205572229</v>
      </c>
      <c r="B1268" s="166" t="s">
        <v>1045</v>
      </c>
      <c r="C1268" s="166">
        <v>5721</v>
      </c>
      <c r="D1268" t="s">
        <v>1057</v>
      </c>
      <c r="E1268" s="166" t="str">
        <f t="shared" si="19"/>
        <v>04</v>
      </c>
    </row>
    <row r="1269" spans="1:5" ht="12.75">
      <c r="A1269" s="166">
        <v>20267910813</v>
      </c>
      <c r="B1269" s="166" t="s">
        <v>1045</v>
      </c>
      <c r="C1269" s="166">
        <v>5721</v>
      </c>
      <c r="D1269" t="s">
        <v>1057</v>
      </c>
      <c r="E1269" s="166" t="str">
        <f t="shared" si="19"/>
        <v>04</v>
      </c>
    </row>
    <row r="1270" spans="1:5" ht="12.75">
      <c r="A1270" s="166">
        <v>20171707596</v>
      </c>
      <c r="B1270" s="166" t="s">
        <v>1045</v>
      </c>
      <c r="C1270" s="166">
        <v>5721</v>
      </c>
      <c r="D1270" t="s">
        <v>1057</v>
      </c>
      <c r="E1270" s="166" t="str">
        <f t="shared" si="19"/>
        <v>04</v>
      </c>
    </row>
    <row r="1271" spans="1:5" ht="12.75">
      <c r="A1271" s="166">
        <v>20163901197</v>
      </c>
      <c r="B1271" s="166" t="s">
        <v>1045</v>
      </c>
      <c r="C1271" s="166">
        <v>5721</v>
      </c>
      <c r="D1271" t="s">
        <v>1057</v>
      </c>
      <c r="E1271" s="166" t="str">
        <f t="shared" si="19"/>
        <v>04</v>
      </c>
    </row>
    <row r="1272" spans="1:5" ht="12.75">
      <c r="A1272" s="166">
        <v>20171036284</v>
      </c>
      <c r="B1272" s="166" t="s">
        <v>1045</v>
      </c>
      <c r="C1272" s="166">
        <v>5721</v>
      </c>
      <c r="D1272" t="s">
        <v>1057</v>
      </c>
      <c r="E1272" s="166" t="str">
        <f t="shared" si="19"/>
        <v>04</v>
      </c>
    </row>
    <row r="1273" spans="1:5" ht="12.75">
      <c r="A1273" s="166">
        <v>20265031677</v>
      </c>
      <c r="B1273" s="166" t="s">
        <v>1045</v>
      </c>
      <c r="C1273" s="166">
        <v>5721</v>
      </c>
      <c r="D1273" t="s">
        <v>1057</v>
      </c>
      <c r="E1273" s="166" t="str">
        <f t="shared" si="19"/>
        <v>04</v>
      </c>
    </row>
    <row r="1274" spans="1:5" ht="12.75">
      <c r="A1274" s="166">
        <v>20262211968</v>
      </c>
      <c r="B1274" s="166" t="s">
        <v>1045</v>
      </c>
      <c r="C1274" s="166">
        <v>5721</v>
      </c>
      <c r="D1274" t="s">
        <v>1057</v>
      </c>
      <c r="E1274" s="166" t="str">
        <f t="shared" si="19"/>
        <v>04</v>
      </c>
    </row>
    <row r="1275" spans="1:5" ht="12.75">
      <c r="A1275" s="166">
        <v>20298081556</v>
      </c>
      <c r="B1275" s="166" t="s">
        <v>1045</v>
      </c>
      <c r="C1275" s="166">
        <v>5721</v>
      </c>
      <c r="D1275" t="s">
        <v>1057</v>
      </c>
      <c r="E1275" s="166" t="str">
        <f t="shared" si="19"/>
        <v>04</v>
      </c>
    </row>
    <row r="1276" spans="1:5" ht="12.75">
      <c r="A1276" s="166">
        <v>20305416933</v>
      </c>
      <c r="B1276" s="166" t="s">
        <v>1045</v>
      </c>
      <c r="C1276" s="166">
        <v>5721</v>
      </c>
      <c r="D1276" t="s">
        <v>1057</v>
      </c>
      <c r="E1276" s="166" t="str">
        <f t="shared" si="19"/>
        <v>04</v>
      </c>
    </row>
    <row r="1277" spans="1:5" ht="12.75">
      <c r="A1277" s="166">
        <v>20260352793</v>
      </c>
      <c r="B1277" s="166" t="s">
        <v>1045</v>
      </c>
      <c r="C1277" s="166">
        <v>5721</v>
      </c>
      <c r="D1277" t="s">
        <v>1057</v>
      </c>
      <c r="E1277" s="166" t="str">
        <f t="shared" si="19"/>
        <v>04</v>
      </c>
    </row>
    <row r="1278" spans="1:5" ht="12.75">
      <c r="A1278" s="166">
        <v>20254929353</v>
      </c>
      <c r="B1278" s="166" t="s">
        <v>1045</v>
      </c>
      <c r="C1278" s="166">
        <v>5721</v>
      </c>
      <c r="D1278" t="s">
        <v>1057</v>
      </c>
      <c r="E1278" s="166" t="str">
        <f t="shared" si="19"/>
        <v>04</v>
      </c>
    </row>
    <row r="1279" spans="1:5" ht="12.75">
      <c r="A1279" s="166">
        <v>20268451146</v>
      </c>
      <c r="B1279" s="166" t="s">
        <v>1045</v>
      </c>
      <c r="C1279" s="166">
        <v>5721</v>
      </c>
      <c r="D1279" t="s">
        <v>1057</v>
      </c>
      <c r="E1279" s="166" t="str">
        <f t="shared" si="19"/>
        <v>04</v>
      </c>
    </row>
    <row r="1280" spans="1:5" ht="12.75">
      <c r="A1280" s="166">
        <v>20263882793</v>
      </c>
      <c r="B1280" s="166" t="s">
        <v>1045</v>
      </c>
      <c r="C1280" s="166">
        <v>5721</v>
      </c>
      <c r="D1280" t="s">
        <v>1057</v>
      </c>
      <c r="E1280" s="166" t="str">
        <f t="shared" si="19"/>
        <v>04</v>
      </c>
    </row>
    <row r="1281" spans="1:5" ht="12.75">
      <c r="A1281" s="166">
        <v>20276178599</v>
      </c>
      <c r="B1281" s="166" t="s">
        <v>1045</v>
      </c>
      <c r="C1281" s="166">
        <v>5721</v>
      </c>
      <c r="D1281" t="s">
        <v>1057</v>
      </c>
      <c r="E1281" s="166" t="str">
        <f t="shared" si="19"/>
        <v>04</v>
      </c>
    </row>
    <row r="1282" spans="1:5" ht="12.75">
      <c r="A1282" s="166">
        <v>20143844723</v>
      </c>
      <c r="B1282" s="166" t="s">
        <v>1045</v>
      </c>
      <c r="C1282" s="166">
        <v>5721</v>
      </c>
      <c r="D1282" t="s">
        <v>1057</v>
      </c>
      <c r="E1282" s="166" t="str">
        <f aca="true" t="shared" si="20" ref="E1282:E1345">IF(MID(D1282,14,1)="@",MID(D1282,12,2),"0"&amp;MID(D1282,12,1))</f>
        <v>04</v>
      </c>
    </row>
    <row r="1283" spans="1:5" ht="12.75">
      <c r="A1283" s="166">
        <v>20215528791</v>
      </c>
      <c r="B1283" s="166" t="s">
        <v>1045</v>
      </c>
      <c r="C1283" s="166">
        <v>5721</v>
      </c>
      <c r="D1283" t="s">
        <v>1057</v>
      </c>
      <c r="E1283" s="166" t="str">
        <f t="shared" si="20"/>
        <v>04</v>
      </c>
    </row>
    <row r="1284" spans="1:5" ht="12.75">
      <c r="A1284" s="166">
        <v>20303115405</v>
      </c>
      <c r="B1284" s="166" t="s">
        <v>1045</v>
      </c>
      <c r="C1284" s="166">
        <v>5721</v>
      </c>
      <c r="D1284" t="s">
        <v>1057</v>
      </c>
      <c r="E1284" s="166" t="str">
        <f t="shared" si="20"/>
        <v>04</v>
      </c>
    </row>
    <row r="1285" spans="1:5" ht="12.75">
      <c r="A1285" s="166">
        <v>20305012417</v>
      </c>
      <c r="B1285" s="166" t="s">
        <v>1045</v>
      </c>
      <c r="C1285" s="166">
        <v>5721</v>
      </c>
      <c r="D1285" t="s">
        <v>1057</v>
      </c>
      <c r="E1285" s="166" t="str">
        <f t="shared" si="20"/>
        <v>04</v>
      </c>
    </row>
    <row r="1286" spans="1:5" ht="12.75">
      <c r="A1286" s="166">
        <v>20260995449</v>
      </c>
      <c r="B1286" s="166" t="s">
        <v>1045</v>
      </c>
      <c r="C1286" s="166">
        <v>5721</v>
      </c>
      <c r="D1286" t="s">
        <v>1057</v>
      </c>
      <c r="E1286" s="166" t="str">
        <f t="shared" si="20"/>
        <v>04</v>
      </c>
    </row>
    <row r="1287" spans="1:5" ht="12.75">
      <c r="A1287" s="166">
        <v>20293380512</v>
      </c>
      <c r="B1287" s="166" t="s">
        <v>1045</v>
      </c>
      <c r="C1287" s="166">
        <v>5721</v>
      </c>
      <c r="D1287" t="s">
        <v>1057</v>
      </c>
      <c r="E1287" s="166" t="str">
        <f t="shared" si="20"/>
        <v>04</v>
      </c>
    </row>
    <row r="1288" spans="1:5" ht="12.75">
      <c r="A1288" s="166">
        <v>20203650729</v>
      </c>
      <c r="B1288" s="166" t="s">
        <v>1045</v>
      </c>
      <c r="C1288" s="166">
        <v>5721</v>
      </c>
      <c r="D1288" t="s">
        <v>1057</v>
      </c>
      <c r="E1288" s="166" t="str">
        <f t="shared" si="20"/>
        <v>04</v>
      </c>
    </row>
    <row r="1289" spans="1:5" ht="12.75">
      <c r="A1289" s="166">
        <v>20215579272</v>
      </c>
      <c r="B1289" s="166" t="s">
        <v>1045</v>
      </c>
      <c r="C1289" s="166">
        <v>5721</v>
      </c>
      <c r="D1289" t="s">
        <v>1057</v>
      </c>
      <c r="E1289" s="166" t="str">
        <f t="shared" si="20"/>
        <v>04</v>
      </c>
    </row>
    <row r="1290" spans="1:5" ht="12.75">
      <c r="A1290" s="166">
        <v>20253576716</v>
      </c>
      <c r="B1290" s="166" t="s">
        <v>1045</v>
      </c>
      <c r="C1290" s="166">
        <v>5721</v>
      </c>
      <c r="D1290" t="s">
        <v>1057</v>
      </c>
      <c r="E1290" s="166" t="str">
        <f t="shared" si="20"/>
        <v>04</v>
      </c>
    </row>
    <row r="1291" spans="1:5" ht="12.75">
      <c r="A1291" s="166">
        <v>20308287395</v>
      </c>
      <c r="B1291" s="166" t="s">
        <v>1045</v>
      </c>
      <c r="C1291" s="166">
        <v>5721</v>
      </c>
      <c r="D1291" t="s">
        <v>1057</v>
      </c>
      <c r="E1291" s="166" t="str">
        <f t="shared" si="20"/>
        <v>04</v>
      </c>
    </row>
    <row r="1292" spans="1:5" ht="12.75">
      <c r="A1292" s="166">
        <v>20302241598</v>
      </c>
      <c r="B1292" s="166" t="s">
        <v>1045</v>
      </c>
      <c r="C1292" s="166">
        <v>5721</v>
      </c>
      <c r="D1292" t="s">
        <v>1057</v>
      </c>
      <c r="E1292" s="166" t="str">
        <f t="shared" si="20"/>
        <v>04</v>
      </c>
    </row>
    <row r="1293" spans="1:5" ht="12.75">
      <c r="A1293" s="166">
        <v>20297037952</v>
      </c>
      <c r="B1293" s="166" t="s">
        <v>1045</v>
      </c>
      <c r="C1293" s="166">
        <v>5721</v>
      </c>
      <c r="D1293" t="s">
        <v>1057</v>
      </c>
      <c r="E1293" s="166" t="str">
        <f t="shared" si="20"/>
        <v>04</v>
      </c>
    </row>
    <row r="1294" spans="1:5" ht="12.75">
      <c r="A1294" s="166">
        <v>20297005244</v>
      </c>
      <c r="B1294" s="166" t="s">
        <v>1045</v>
      </c>
      <c r="C1294" s="166">
        <v>5721</v>
      </c>
      <c r="D1294" t="s">
        <v>1057</v>
      </c>
      <c r="E1294" s="166" t="str">
        <f t="shared" si="20"/>
        <v>04</v>
      </c>
    </row>
    <row r="1295" spans="1:5" ht="12.75">
      <c r="A1295" s="166">
        <v>20160641810</v>
      </c>
      <c r="B1295" s="166" t="s">
        <v>1045</v>
      </c>
      <c r="C1295" s="166">
        <v>5721</v>
      </c>
      <c r="D1295" t="s">
        <v>1057</v>
      </c>
      <c r="E1295" s="166" t="str">
        <f t="shared" si="20"/>
        <v>04</v>
      </c>
    </row>
    <row r="1296" spans="1:5" ht="12.75">
      <c r="A1296" s="166">
        <v>20194206551</v>
      </c>
      <c r="B1296" s="166" t="s">
        <v>1045</v>
      </c>
      <c r="C1296" s="166">
        <v>5721</v>
      </c>
      <c r="D1296" t="s">
        <v>1057</v>
      </c>
      <c r="E1296" s="166" t="str">
        <f t="shared" si="20"/>
        <v>04</v>
      </c>
    </row>
    <row r="1297" spans="1:5" ht="12.75">
      <c r="A1297" s="166">
        <v>20293651729</v>
      </c>
      <c r="B1297" s="166" t="s">
        <v>1045</v>
      </c>
      <c r="C1297" s="166">
        <v>5721</v>
      </c>
      <c r="D1297" t="s">
        <v>1057</v>
      </c>
      <c r="E1297" s="166" t="str">
        <f t="shared" si="20"/>
        <v>04</v>
      </c>
    </row>
    <row r="1298" spans="1:5" ht="12.75">
      <c r="A1298" s="166">
        <v>20301837896</v>
      </c>
      <c r="B1298" s="166" t="s">
        <v>1045</v>
      </c>
      <c r="C1298" s="166">
        <v>5721</v>
      </c>
      <c r="D1298" t="s">
        <v>1057</v>
      </c>
      <c r="E1298" s="166" t="str">
        <f t="shared" si="20"/>
        <v>04</v>
      </c>
    </row>
    <row r="1299" spans="1:5" ht="12.75">
      <c r="A1299" s="166">
        <v>20277687764</v>
      </c>
      <c r="B1299" s="166" t="s">
        <v>1045</v>
      </c>
      <c r="C1299" s="166">
        <v>5721</v>
      </c>
      <c r="D1299" t="s">
        <v>1057</v>
      </c>
      <c r="E1299" s="166" t="str">
        <f t="shared" si="20"/>
        <v>04</v>
      </c>
    </row>
    <row r="1300" spans="1:5" ht="12.75">
      <c r="A1300" s="166">
        <v>20161946037</v>
      </c>
      <c r="B1300" s="166" t="s">
        <v>1045</v>
      </c>
      <c r="C1300" s="166">
        <v>5721</v>
      </c>
      <c r="D1300" t="s">
        <v>1057</v>
      </c>
      <c r="E1300" s="166" t="str">
        <f t="shared" si="20"/>
        <v>04</v>
      </c>
    </row>
    <row r="1301" spans="1:5" ht="12.75">
      <c r="A1301" s="166">
        <v>20175346962</v>
      </c>
      <c r="B1301" s="166" t="s">
        <v>1045</v>
      </c>
      <c r="C1301" s="166">
        <v>5721</v>
      </c>
      <c r="D1301" t="s">
        <v>1057</v>
      </c>
      <c r="E1301" s="166" t="str">
        <f t="shared" si="20"/>
        <v>04</v>
      </c>
    </row>
    <row r="1302" spans="1:5" ht="12.75">
      <c r="A1302" s="166">
        <v>20193696920</v>
      </c>
      <c r="B1302" s="166" t="s">
        <v>1045</v>
      </c>
      <c r="C1302" s="166">
        <v>5721</v>
      </c>
      <c r="D1302" t="s">
        <v>1057</v>
      </c>
      <c r="E1302" s="166" t="str">
        <f t="shared" si="20"/>
        <v>04</v>
      </c>
    </row>
    <row r="1303" spans="1:5" ht="12.75">
      <c r="A1303" s="166">
        <v>20160286068</v>
      </c>
      <c r="B1303" s="166" t="s">
        <v>1045</v>
      </c>
      <c r="C1303" s="166">
        <v>5721</v>
      </c>
      <c r="D1303" t="s">
        <v>1057</v>
      </c>
      <c r="E1303" s="166" t="str">
        <f t="shared" si="20"/>
        <v>04</v>
      </c>
    </row>
    <row r="1304" spans="1:5" ht="12.75">
      <c r="A1304" s="166">
        <v>20293997609</v>
      </c>
      <c r="B1304" s="166" t="s">
        <v>1045</v>
      </c>
      <c r="C1304" s="166">
        <v>5721</v>
      </c>
      <c r="D1304" t="s">
        <v>1057</v>
      </c>
      <c r="E1304" s="166" t="str">
        <f t="shared" si="20"/>
        <v>04</v>
      </c>
    </row>
    <row r="1305" spans="1:5" ht="12.75">
      <c r="A1305" s="166">
        <v>20207190285</v>
      </c>
      <c r="B1305" s="166" t="s">
        <v>1045</v>
      </c>
      <c r="C1305" s="166">
        <v>5721</v>
      </c>
      <c r="D1305" t="s">
        <v>1057</v>
      </c>
      <c r="E1305" s="166" t="str">
        <f t="shared" si="20"/>
        <v>04</v>
      </c>
    </row>
    <row r="1306" spans="1:5" ht="12.75">
      <c r="A1306" s="166">
        <v>20304706211</v>
      </c>
      <c r="B1306" s="166" t="s">
        <v>1045</v>
      </c>
      <c r="C1306" s="166">
        <v>5721</v>
      </c>
      <c r="D1306" t="s">
        <v>1057</v>
      </c>
      <c r="E1306" s="166" t="str">
        <f t="shared" si="20"/>
        <v>04</v>
      </c>
    </row>
    <row r="1307" spans="1:5" ht="12.75">
      <c r="A1307" s="166">
        <v>20262478964</v>
      </c>
      <c r="B1307" s="166" t="s">
        <v>1045</v>
      </c>
      <c r="C1307" s="166">
        <v>5721</v>
      </c>
      <c r="D1307" t="s">
        <v>1057</v>
      </c>
      <c r="E1307" s="166" t="str">
        <f t="shared" si="20"/>
        <v>04</v>
      </c>
    </row>
    <row r="1308" spans="1:5" ht="12.75">
      <c r="A1308" s="166">
        <v>20207167623</v>
      </c>
      <c r="B1308" s="166" t="s">
        <v>1045</v>
      </c>
      <c r="C1308" s="166">
        <v>5721</v>
      </c>
      <c r="D1308" t="s">
        <v>1057</v>
      </c>
      <c r="E1308" s="166" t="str">
        <f t="shared" si="20"/>
        <v>04</v>
      </c>
    </row>
    <row r="1309" spans="1:5" ht="12.75">
      <c r="A1309" s="166">
        <v>20307460743</v>
      </c>
      <c r="B1309" s="166" t="s">
        <v>1045</v>
      </c>
      <c r="C1309" s="166">
        <v>5721</v>
      </c>
      <c r="D1309" t="s">
        <v>1057</v>
      </c>
      <c r="E1309" s="166" t="str">
        <f t="shared" si="20"/>
        <v>04</v>
      </c>
    </row>
    <row r="1310" spans="1:5" ht="12.75">
      <c r="A1310" s="166">
        <v>20296189333</v>
      </c>
      <c r="B1310" s="166" t="s">
        <v>1045</v>
      </c>
      <c r="C1310" s="166">
        <v>5721</v>
      </c>
      <c r="D1310" t="s">
        <v>1057</v>
      </c>
      <c r="E1310" s="166" t="str">
        <f t="shared" si="20"/>
        <v>04</v>
      </c>
    </row>
    <row r="1311" spans="1:5" ht="12.75">
      <c r="A1311" s="166">
        <v>20296523098</v>
      </c>
      <c r="B1311" s="166" t="s">
        <v>1045</v>
      </c>
      <c r="C1311" s="166">
        <v>5721</v>
      </c>
      <c r="D1311" t="s">
        <v>1057</v>
      </c>
      <c r="E1311" s="166" t="str">
        <f t="shared" si="20"/>
        <v>04</v>
      </c>
    </row>
    <row r="1312" spans="1:5" ht="12.75">
      <c r="A1312" s="166">
        <v>20261510741</v>
      </c>
      <c r="B1312" s="166" t="s">
        <v>1045</v>
      </c>
      <c r="C1312" s="166">
        <v>5721</v>
      </c>
      <c r="D1312" t="s">
        <v>1057</v>
      </c>
      <c r="E1312" s="166" t="str">
        <f t="shared" si="20"/>
        <v>04</v>
      </c>
    </row>
    <row r="1313" spans="1:5" ht="12.75">
      <c r="A1313" s="166">
        <v>20251165425</v>
      </c>
      <c r="B1313" s="166" t="s">
        <v>1045</v>
      </c>
      <c r="C1313" s="358">
        <v>5721</v>
      </c>
      <c r="D1313" t="s">
        <v>1057</v>
      </c>
      <c r="E1313" s="166" t="str">
        <f t="shared" si="20"/>
        <v>04</v>
      </c>
    </row>
    <row r="1314" spans="1:5" ht="12.75">
      <c r="A1314" s="166">
        <v>20294845896</v>
      </c>
      <c r="B1314" s="166" t="s">
        <v>1045</v>
      </c>
      <c r="C1314" s="166">
        <v>5721</v>
      </c>
      <c r="D1314" t="s">
        <v>1057</v>
      </c>
      <c r="E1314" s="166" t="str">
        <f t="shared" si="20"/>
        <v>04</v>
      </c>
    </row>
    <row r="1315" spans="1:5" ht="12.75">
      <c r="A1315" s="166">
        <v>20165041063</v>
      </c>
      <c r="B1315" s="166" t="s">
        <v>1045</v>
      </c>
      <c r="C1315" s="166">
        <v>5721</v>
      </c>
      <c r="D1315" t="s">
        <v>1057</v>
      </c>
      <c r="E1315" s="166" t="str">
        <f t="shared" si="20"/>
        <v>04</v>
      </c>
    </row>
    <row r="1316" spans="1:5" ht="12.75">
      <c r="A1316" s="166">
        <v>20262207006</v>
      </c>
      <c r="B1316" s="166" t="s">
        <v>1045</v>
      </c>
      <c r="C1316" s="166">
        <v>5721</v>
      </c>
      <c r="D1316" t="s">
        <v>1057</v>
      </c>
      <c r="E1316" s="166" t="str">
        <f t="shared" si="20"/>
        <v>04</v>
      </c>
    </row>
    <row r="1317" spans="1:5" ht="12.75">
      <c r="A1317" s="166">
        <v>20310157661</v>
      </c>
      <c r="B1317" s="166" t="s">
        <v>1045</v>
      </c>
      <c r="C1317" s="166">
        <v>5721</v>
      </c>
      <c r="D1317" t="s">
        <v>1057</v>
      </c>
      <c r="E1317" s="166" t="str">
        <f t="shared" si="20"/>
        <v>04</v>
      </c>
    </row>
    <row r="1318" spans="1:5" ht="12.75">
      <c r="A1318" s="166">
        <v>20262520243</v>
      </c>
      <c r="B1318" s="166" t="s">
        <v>1045</v>
      </c>
      <c r="C1318" s="166">
        <v>5721</v>
      </c>
      <c r="D1318" t="s">
        <v>1057</v>
      </c>
      <c r="E1318" s="166" t="str">
        <f t="shared" si="20"/>
        <v>04</v>
      </c>
    </row>
    <row r="1319" spans="1:5" ht="12.75">
      <c r="A1319" s="166">
        <v>20206228815</v>
      </c>
      <c r="B1319" s="166" t="s">
        <v>1045</v>
      </c>
      <c r="C1319" s="166">
        <v>5721</v>
      </c>
      <c r="D1319" t="s">
        <v>1057</v>
      </c>
      <c r="E1319" s="166" t="str">
        <f t="shared" si="20"/>
        <v>04</v>
      </c>
    </row>
    <row r="1320" spans="1:5" ht="12.75">
      <c r="A1320" s="166">
        <v>20278966004</v>
      </c>
      <c r="B1320" s="166" t="s">
        <v>1045</v>
      </c>
      <c r="C1320" s="166">
        <v>5721</v>
      </c>
      <c r="D1320" t="s">
        <v>1057</v>
      </c>
      <c r="E1320" s="166" t="str">
        <f t="shared" si="20"/>
        <v>04</v>
      </c>
    </row>
    <row r="1321" spans="1:5" ht="12.75">
      <c r="A1321" s="166">
        <v>20157777964</v>
      </c>
      <c r="B1321" s="166" t="s">
        <v>1045</v>
      </c>
      <c r="C1321" s="166">
        <v>5721</v>
      </c>
      <c r="D1321" t="s">
        <v>1057</v>
      </c>
      <c r="E1321" s="166" t="str">
        <f t="shared" si="20"/>
        <v>04</v>
      </c>
    </row>
    <row r="1322" spans="1:5" ht="12.75">
      <c r="A1322" s="166">
        <v>20301494590</v>
      </c>
      <c r="B1322" s="166" t="s">
        <v>1045</v>
      </c>
      <c r="C1322" s="166">
        <v>5721</v>
      </c>
      <c r="D1322" t="s">
        <v>1057</v>
      </c>
      <c r="E1322" s="166" t="str">
        <f t="shared" si="20"/>
        <v>04</v>
      </c>
    </row>
    <row r="1323" spans="1:5" ht="12.75">
      <c r="A1323" s="166">
        <v>20210456831</v>
      </c>
      <c r="B1323" s="166" t="s">
        <v>1045</v>
      </c>
      <c r="C1323" s="166">
        <v>5721</v>
      </c>
      <c r="D1323" t="s">
        <v>1057</v>
      </c>
      <c r="E1323" s="166" t="str">
        <f t="shared" si="20"/>
        <v>04</v>
      </c>
    </row>
    <row r="1324" spans="1:5" ht="12.75">
      <c r="A1324" s="166">
        <v>20259659907</v>
      </c>
      <c r="B1324" s="166" t="s">
        <v>1045</v>
      </c>
      <c r="C1324" s="166">
        <v>5721</v>
      </c>
      <c r="D1324" t="s">
        <v>1057</v>
      </c>
      <c r="E1324" s="166" t="str">
        <f t="shared" si="20"/>
        <v>04</v>
      </c>
    </row>
    <row r="1325" spans="1:5" ht="12.75">
      <c r="A1325" s="166">
        <v>20170276621</v>
      </c>
      <c r="B1325" s="166" t="s">
        <v>1045</v>
      </c>
      <c r="C1325" s="166">
        <v>5721</v>
      </c>
      <c r="D1325" t="s">
        <v>1057</v>
      </c>
      <c r="E1325" s="166" t="str">
        <f t="shared" si="20"/>
        <v>04</v>
      </c>
    </row>
    <row r="1326" spans="1:5" ht="12.75">
      <c r="A1326" s="166">
        <v>20294560204</v>
      </c>
      <c r="B1326" s="166" t="s">
        <v>1045</v>
      </c>
      <c r="C1326" s="166">
        <v>5721</v>
      </c>
      <c r="D1326" t="s">
        <v>1057</v>
      </c>
      <c r="E1326" s="166" t="str">
        <f t="shared" si="20"/>
        <v>04</v>
      </c>
    </row>
    <row r="1327" spans="1:5" ht="12.75">
      <c r="A1327" s="166">
        <v>20297039068</v>
      </c>
      <c r="B1327" s="166" t="s">
        <v>1045</v>
      </c>
      <c r="C1327" s="166">
        <v>5721</v>
      </c>
      <c r="D1327" t="s">
        <v>1057</v>
      </c>
      <c r="E1327" s="166" t="str">
        <f t="shared" si="20"/>
        <v>04</v>
      </c>
    </row>
    <row r="1328" spans="1:5" ht="12.75">
      <c r="A1328" s="166">
        <v>20259940860</v>
      </c>
      <c r="B1328" s="166" t="s">
        <v>1045</v>
      </c>
      <c r="C1328" s="166">
        <v>5721</v>
      </c>
      <c r="D1328" t="s">
        <v>1057</v>
      </c>
      <c r="E1328" s="166" t="str">
        <f t="shared" si="20"/>
        <v>04</v>
      </c>
    </row>
    <row r="1329" spans="1:5" ht="12.75">
      <c r="A1329" s="166">
        <v>20250447117</v>
      </c>
      <c r="B1329" s="166" t="s">
        <v>1045</v>
      </c>
      <c r="C1329" s="166">
        <v>5721</v>
      </c>
      <c r="D1329" t="s">
        <v>1057</v>
      </c>
      <c r="E1329" s="166" t="str">
        <f t="shared" si="20"/>
        <v>04</v>
      </c>
    </row>
    <row r="1330" spans="1:5" ht="12.75">
      <c r="A1330" s="166">
        <v>20252254651</v>
      </c>
      <c r="B1330" s="166" t="s">
        <v>1045</v>
      </c>
      <c r="C1330" s="166">
        <v>5721</v>
      </c>
      <c r="D1330" t="s">
        <v>1057</v>
      </c>
      <c r="E1330" s="166" t="str">
        <f t="shared" si="20"/>
        <v>04</v>
      </c>
    </row>
    <row r="1331" spans="1:5" ht="12.75">
      <c r="A1331" s="166">
        <v>20221084684</v>
      </c>
      <c r="B1331" s="166" t="s">
        <v>1045</v>
      </c>
      <c r="C1331" s="166">
        <v>5721</v>
      </c>
      <c r="D1331" t="s">
        <v>1057</v>
      </c>
      <c r="E1331" s="166" t="str">
        <f t="shared" si="20"/>
        <v>04</v>
      </c>
    </row>
    <row r="1332" spans="1:5" ht="12.75">
      <c r="A1332" s="166">
        <v>20258262728</v>
      </c>
      <c r="B1332" s="166" t="s">
        <v>1045</v>
      </c>
      <c r="C1332" s="166">
        <v>5721</v>
      </c>
      <c r="D1332" t="s">
        <v>1057</v>
      </c>
      <c r="E1332" s="166" t="str">
        <f t="shared" si="20"/>
        <v>04</v>
      </c>
    </row>
    <row r="1333" spans="1:5" ht="12.75">
      <c r="A1333" s="166">
        <v>20213053915</v>
      </c>
      <c r="B1333" s="166" t="s">
        <v>1045</v>
      </c>
      <c r="C1333" s="166">
        <v>5721</v>
      </c>
      <c r="D1333" t="s">
        <v>1057</v>
      </c>
      <c r="E1333" s="166" t="str">
        <f t="shared" si="20"/>
        <v>04</v>
      </c>
    </row>
    <row r="1334" spans="1:5" ht="12.75">
      <c r="A1334" s="166">
        <v>20253462389</v>
      </c>
      <c r="B1334" s="166" t="s">
        <v>1045</v>
      </c>
      <c r="C1334" s="166">
        <v>5721</v>
      </c>
      <c r="D1334" t="s">
        <v>1057</v>
      </c>
      <c r="E1334" s="166" t="str">
        <f t="shared" si="20"/>
        <v>04</v>
      </c>
    </row>
    <row r="1335" spans="1:5" ht="12.75">
      <c r="A1335" s="166">
        <v>20170717261</v>
      </c>
      <c r="B1335" s="166" t="s">
        <v>1045</v>
      </c>
      <c r="C1335" s="166">
        <v>5721</v>
      </c>
      <c r="D1335" t="s">
        <v>1057</v>
      </c>
      <c r="E1335" s="166" t="str">
        <f t="shared" si="20"/>
        <v>04</v>
      </c>
    </row>
    <row r="1336" spans="1:5" ht="12.75">
      <c r="A1336" s="166">
        <v>20293755770</v>
      </c>
      <c r="B1336" s="166" t="s">
        <v>1045</v>
      </c>
      <c r="C1336" s="166">
        <v>5721</v>
      </c>
      <c r="D1336" t="s">
        <v>1057</v>
      </c>
      <c r="E1336" s="166" t="str">
        <f t="shared" si="20"/>
        <v>04</v>
      </c>
    </row>
    <row r="1337" spans="1:5" ht="12.75">
      <c r="A1337" s="166">
        <v>20279768168</v>
      </c>
      <c r="B1337" s="166" t="s">
        <v>1045</v>
      </c>
      <c r="C1337" s="166">
        <v>5721</v>
      </c>
      <c r="D1337" t="s">
        <v>1057</v>
      </c>
      <c r="E1337" s="166" t="str">
        <f t="shared" si="20"/>
        <v>04</v>
      </c>
    </row>
    <row r="1338" spans="1:5" ht="12.75">
      <c r="A1338" s="166">
        <v>20164766251</v>
      </c>
      <c r="B1338" s="166" t="s">
        <v>1045</v>
      </c>
      <c r="C1338" s="166">
        <v>5721</v>
      </c>
      <c r="D1338" t="s">
        <v>1057</v>
      </c>
      <c r="E1338" s="166" t="str">
        <f t="shared" si="20"/>
        <v>04</v>
      </c>
    </row>
    <row r="1339" spans="1:5" ht="12.75">
      <c r="A1339" s="166">
        <v>20295826615</v>
      </c>
      <c r="B1339" s="166" t="s">
        <v>1045</v>
      </c>
      <c r="C1339" s="166">
        <v>5721</v>
      </c>
      <c r="D1339" t="s">
        <v>1057</v>
      </c>
      <c r="E1339" s="166" t="str">
        <f t="shared" si="20"/>
        <v>04</v>
      </c>
    </row>
    <row r="1340" spans="1:5" ht="12.75">
      <c r="A1340" s="166">
        <v>20260711785</v>
      </c>
      <c r="B1340" s="166" t="s">
        <v>1045</v>
      </c>
      <c r="C1340" s="166">
        <v>5721</v>
      </c>
      <c r="D1340" t="s">
        <v>1057</v>
      </c>
      <c r="E1340" s="166" t="str">
        <f t="shared" si="20"/>
        <v>04</v>
      </c>
    </row>
    <row r="1341" spans="1:5" ht="12.75">
      <c r="A1341" s="166">
        <v>20300239511</v>
      </c>
      <c r="B1341" s="166" t="s">
        <v>1045</v>
      </c>
      <c r="C1341" s="166">
        <v>5721</v>
      </c>
      <c r="D1341" t="s">
        <v>1057</v>
      </c>
      <c r="E1341" s="166" t="str">
        <f t="shared" si="20"/>
        <v>04</v>
      </c>
    </row>
    <row r="1342" spans="1:5" ht="12.75">
      <c r="A1342" s="166">
        <v>20160105969</v>
      </c>
      <c r="B1342" s="166" t="s">
        <v>1045</v>
      </c>
      <c r="C1342" s="166">
        <v>5721</v>
      </c>
      <c r="D1342" t="s">
        <v>1057</v>
      </c>
      <c r="E1342" s="166" t="str">
        <f t="shared" si="20"/>
        <v>04</v>
      </c>
    </row>
    <row r="1343" spans="1:5" ht="12.75">
      <c r="A1343" s="166">
        <v>20303051831</v>
      </c>
      <c r="B1343" s="166" t="s">
        <v>1045</v>
      </c>
      <c r="C1343" s="166">
        <v>5721</v>
      </c>
      <c r="D1343" t="s">
        <v>1057</v>
      </c>
      <c r="E1343" s="166" t="str">
        <f t="shared" si="20"/>
        <v>04</v>
      </c>
    </row>
    <row r="1344" spans="1:5" ht="12.75">
      <c r="A1344" s="166">
        <v>20191503482</v>
      </c>
      <c r="B1344" s="166" t="s">
        <v>1045</v>
      </c>
      <c r="C1344" s="166">
        <v>5721</v>
      </c>
      <c r="D1344" t="s">
        <v>1057</v>
      </c>
      <c r="E1344" s="166" t="str">
        <f t="shared" si="20"/>
        <v>04</v>
      </c>
    </row>
    <row r="1345" spans="1:5" ht="12.75">
      <c r="A1345" s="166">
        <v>20253339005</v>
      </c>
      <c r="B1345" s="166" t="s">
        <v>1045</v>
      </c>
      <c r="C1345" s="166">
        <v>5721</v>
      </c>
      <c r="D1345" t="s">
        <v>1057</v>
      </c>
      <c r="E1345" s="166" t="str">
        <f t="shared" si="20"/>
        <v>04</v>
      </c>
    </row>
    <row r="1346" spans="1:5" ht="12.75">
      <c r="A1346" s="166">
        <v>20299935648</v>
      </c>
      <c r="B1346" s="166" t="s">
        <v>1045</v>
      </c>
      <c r="C1346" s="166">
        <v>5721</v>
      </c>
      <c r="D1346" t="s">
        <v>1057</v>
      </c>
      <c r="E1346" s="166" t="str">
        <f aca="true" t="shared" si="21" ref="E1346:E1409">IF(MID(D1346,14,1)="@",MID(D1346,12,2),"0"&amp;MID(D1346,12,1))</f>
        <v>04</v>
      </c>
    </row>
    <row r="1347" spans="1:5" ht="12.75">
      <c r="A1347" s="166">
        <v>20147806532</v>
      </c>
      <c r="B1347" s="166" t="s">
        <v>1045</v>
      </c>
      <c r="C1347" s="166">
        <v>5721</v>
      </c>
      <c r="D1347" t="s">
        <v>1057</v>
      </c>
      <c r="E1347" s="166" t="str">
        <f t="shared" si="21"/>
        <v>04</v>
      </c>
    </row>
    <row r="1348" spans="1:5" ht="12.75">
      <c r="A1348" s="166">
        <v>20297182456</v>
      </c>
      <c r="B1348" s="166" t="s">
        <v>1045</v>
      </c>
      <c r="C1348" s="166">
        <v>5721</v>
      </c>
      <c r="D1348" t="s">
        <v>1057</v>
      </c>
      <c r="E1348" s="166" t="str">
        <f t="shared" si="21"/>
        <v>04</v>
      </c>
    </row>
    <row r="1349" spans="1:5" ht="12.75">
      <c r="A1349" s="166">
        <v>20166125961</v>
      </c>
      <c r="B1349" s="166" t="s">
        <v>1045</v>
      </c>
      <c r="C1349" s="166">
        <v>5721</v>
      </c>
      <c r="D1349" t="s">
        <v>1057</v>
      </c>
      <c r="E1349" s="166" t="str">
        <f t="shared" si="21"/>
        <v>04</v>
      </c>
    </row>
    <row r="1350" spans="1:5" ht="12.75">
      <c r="A1350" s="166">
        <v>20297657829</v>
      </c>
      <c r="B1350" s="166" t="s">
        <v>1045</v>
      </c>
      <c r="C1350" s="166">
        <v>5721</v>
      </c>
      <c r="D1350" t="s">
        <v>1057</v>
      </c>
      <c r="E1350" s="166" t="str">
        <f t="shared" si="21"/>
        <v>04</v>
      </c>
    </row>
    <row r="1351" spans="1:5" ht="12.75">
      <c r="A1351" s="166">
        <v>20144118872</v>
      </c>
      <c r="B1351" s="166" t="s">
        <v>1045</v>
      </c>
      <c r="C1351" s="166">
        <v>5721</v>
      </c>
      <c r="D1351" t="s">
        <v>1057</v>
      </c>
      <c r="E1351" s="166" t="str">
        <f t="shared" si="21"/>
        <v>04</v>
      </c>
    </row>
    <row r="1352" spans="1:5" ht="12.75">
      <c r="A1352" s="166">
        <v>20154981021</v>
      </c>
      <c r="B1352" s="166" t="s">
        <v>1045</v>
      </c>
      <c r="C1352" s="166">
        <v>5721</v>
      </c>
      <c r="D1352" t="s">
        <v>1057</v>
      </c>
      <c r="E1352" s="166" t="str">
        <f t="shared" si="21"/>
        <v>04</v>
      </c>
    </row>
    <row r="1353" spans="1:5" ht="12.75">
      <c r="A1353" s="166">
        <v>20196725149</v>
      </c>
      <c r="B1353" s="166" t="s">
        <v>1045</v>
      </c>
      <c r="C1353" s="166">
        <v>5721</v>
      </c>
      <c r="D1353" t="s">
        <v>1057</v>
      </c>
      <c r="E1353" s="166" t="str">
        <f t="shared" si="21"/>
        <v>04</v>
      </c>
    </row>
    <row r="1354" spans="1:5" ht="12.75">
      <c r="A1354" s="166">
        <v>20269361108</v>
      </c>
      <c r="B1354" s="166" t="s">
        <v>1045</v>
      </c>
      <c r="C1354" s="166">
        <v>5721</v>
      </c>
      <c r="D1354" t="s">
        <v>1057</v>
      </c>
      <c r="E1354" s="166" t="str">
        <f t="shared" si="21"/>
        <v>04</v>
      </c>
    </row>
    <row r="1355" spans="1:5" ht="12.75">
      <c r="A1355" s="166">
        <v>20265748466</v>
      </c>
      <c r="B1355" s="166" t="s">
        <v>1045</v>
      </c>
      <c r="C1355" s="166">
        <v>5721</v>
      </c>
      <c r="D1355" t="s">
        <v>1057</v>
      </c>
      <c r="E1355" s="166" t="str">
        <f t="shared" si="21"/>
        <v>04</v>
      </c>
    </row>
    <row r="1356" spans="1:5" ht="12.75">
      <c r="A1356" s="166">
        <v>20307150981</v>
      </c>
      <c r="B1356" s="166" t="s">
        <v>1045</v>
      </c>
      <c r="C1356" s="166">
        <v>5721</v>
      </c>
      <c r="D1356" t="s">
        <v>1057</v>
      </c>
      <c r="E1356" s="166" t="str">
        <f t="shared" si="21"/>
        <v>04</v>
      </c>
    </row>
    <row r="1357" spans="1:5" ht="12.75">
      <c r="A1357" s="166">
        <v>20256983479</v>
      </c>
      <c r="B1357" s="166" t="s">
        <v>1045</v>
      </c>
      <c r="C1357" s="166">
        <v>5721</v>
      </c>
      <c r="D1357" t="s">
        <v>1057</v>
      </c>
      <c r="E1357" s="166" t="str">
        <f t="shared" si="21"/>
        <v>04</v>
      </c>
    </row>
    <row r="1358" spans="1:5" ht="12.75">
      <c r="A1358" s="166">
        <v>20144298161</v>
      </c>
      <c r="B1358" s="166" t="s">
        <v>1045</v>
      </c>
      <c r="C1358" s="166">
        <v>5721</v>
      </c>
      <c r="D1358" t="s">
        <v>1057</v>
      </c>
      <c r="E1358" s="166" t="str">
        <f t="shared" si="21"/>
        <v>04</v>
      </c>
    </row>
    <row r="1359" spans="1:5" ht="12.75">
      <c r="A1359" s="166">
        <v>20293847038</v>
      </c>
      <c r="B1359" s="166" t="s">
        <v>1045</v>
      </c>
      <c r="C1359" s="166">
        <v>5721</v>
      </c>
      <c r="D1359" t="s">
        <v>1057</v>
      </c>
      <c r="E1359" s="166" t="str">
        <f t="shared" si="21"/>
        <v>04</v>
      </c>
    </row>
    <row r="1360" spans="1:5" ht="12.75">
      <c r="A1360" s="166">
        <v>20259551022</v>
      </c>
      <c r="B1360" s="166" t="s">
        <v>1045</v>
      </c>
      <c r="C1360" s="166">
        <v>5721</v>
      </c>
      <c r="D1360" t="s">
        <v>1057</v>
      </c>
      <c r="E1360" s="166" t="str">
        <f t="shared" si="21"/>
        <v>04</v>
      </c>
    </row>
    <row r="1361" spans="1:5" ht="12.75">
      <c r="A1361" s="166">
        <v>20294915002</v>
      </c>
      <c r="B1361" s="166" t="s">
        <v>1045</v>
      </c>
      <c r="C1361" s="166">
        <v>5721</v>
      </c>
      <c r="D1361" t="s">
        <v>1057</v>
      </c>
      <c r="E1361" s="166" t="str">
        <f t="shared" si="21"/>
        <v>04</v>
      </c>
    </row>
    <row r="1362" spans="1:5" ht="12.75">
      <c r="A1362" s="166">
        <v>20297543653</v>
      </c>
      <c r="B1362" s="166" t="s">
        <v>1045</v>
      </c>
      <c r="C1362" s="166">
        <v>5721</v>
      </c>
      <c r="D1362" t="s">
        <v>1057</v>
      </c>
      <c r="E1362" s="166" t="str">
        <f t="shared" si="21"/>
        <v>04</v>
      </c>
    </row>
    <row r="1363" spans="1:5" ht="12.75">
      <c r="A1363" s="166">
        <v>20147897406</v>
      </c>
      <c r="B1363" s="166" t="s">
        <v>1045</v>
      </c>
      <c r="C1363" s="166">
        <v>5721</v>
      </c>
      <c r="D1363" t="s">
        <v>1057</v>
      </c>
      <c r="E1363" s="166" t="str">
        <f t="shared" si="21"/>
        <v>04</v>
      </c>
    </row>
    <row r="1364" spans="1:5" ht="12.75">
      <c r="A1364" s="166">
        <v>20211609380</v>
      </c>
      <c r="B1364" s="166" t="s">
        <v>1045</v>
      </c>
      <c r="C1364" s="166">
        <v>5721</v>
      </c>
      <c r="D1364" t="s">
        <v>1057</v>
      </c>
      <c r="E1364" s="166" t="str">
        <f t="shared" si="21"/>
        <v>04</v>
      </c>
    </row>
    <row r="1365" spans="1:5" ht="12.75">
      <c r="A1365" s="166">
        <v>20214822009</v>
      </c>
      <c r="B1365" s="166" t="s">
        <v>1045</v>
      </c>
      <c r="C1365" s="166">
        <v>5721</v>
      </c>
      <c r="D1365" t="s">
        <v>1057</v>
      </c>
      <c r="E1365" s="166" t="str">
        <f t="shared" si="21"/>
        <v>04</v>
      </c>
    </row>
    <row r="1366" spans="1:5" ht="12.75">
      <c r="A1366" s="166">
        <v>20258236999</v>
      </c>
      <c r="B1366" s="166" t="s">
        <v>1045</v>
      </c>
      <c r="C1366" s="166">
        <v>5721</v>
      </c>
      <c r="D1366" t="s">
        <v>1057</v>
      </c>
      <c r="E1366" s="166" t="str">
        <f t="shared" si="21"/>
        <v>04</v>
      </c>
    </row>
    <row r="1367" spans="1:5" ht="12.75">
      <c r="A1367" s="166">
        <v>20255387813</v>
      </c>
      <c r="B1367" s="166" t="s">
        <v>1045</v>
      </c>
      <c r="C1367" s="166">
        <v>5721</v>
      </c>
      <c r="D1367" t="s">
        <v>1057</v>
      </c>
      <c r="E1367" s="166" t="str">
        <f t="shared" si="21"/>
        <v>04</v>
      </c>
    </row>
    <row r="1368" spans="1:5" ht="12.75">
      <c r="A1368" s="166">
        <v>20260047567</v>
      </c>
      <c r="B1368" s="166" t="s">
        <v>1045</v>
      </c>
      <c r="C1368" s="166">
        <v>5721</v>
      </c>
      <c r="D1368" t="s">
        <v>1057</v>
      </c>
      <c r="E1368" s="166" t="str">
        <f t="shared" si="21"/>
        <v>04</v>
      </c>
    </row>
    <row r="1369" spans="1:5" ht="12.75">
      <c r="A1369" s="166">
        <v>20299635687</v>
      </c>
      <c r="B1369" s="166" t="s">
        <v>1045</v>
      </c>
      <c r="C1369" s="166">
        <v>5721</v>
      </c>
      <c r="D1369" t="s">
        <v>1057</v>
      </c>
      <c r="E1369" s="166" t="str">
        <f t="shared" si="21"/>
        <v>04</v>
      </c>
    </row>
    <row r="1370" spans="1:5" ht="12.75">
      <c r="A1370" s="166">
        <v>20140476545</v>
      </c>
      <c r="B1370" s="166" t="s">
        <v>1045</v>
      </c>
      <c r="C1370" s="166">
        <v>5721</v>
      </c>
      <c r="D1370" t="s">
        <v>1057</v>
      </c>
      <c r="E1370" s="166" t="str">
        <f t="shared" si="21"/>
        <v>04</v>
      </c>
    </row>
    <row r="1371" spans="1:5" ht="12.75">
      <c r="A1371" s="166">
        <v>20138337708</v>
      </c>
      <c r="B1371" s="166" t="s">
        <v>1045</v>
      </c>
      <c r="C1371" s="166">
        <v>5721</v>
      </c>
      <c r="D1371" t="s">
        <v>1057</v>
      </c>
      <c r="E1371" s="166" t="str">
        <f t="shared" si="21"/>
        <v>04</v>
      </c>
    </row>
    <row r="1372" spans="1:5" ht="12.75">
      <c r="A1372" s="166">
        <v>20136036778</v>
      </c>
      <c r="B1372" s="166" t="s">
        <v>1045</v>
      </c>
      <c r="C1372" s="166">
        <v>5721</v>
      </c>
      <c r="D1372" t="s">
        <v>1057</v>
      </c>
      <c r="E1372" s="166" t="str">
        <f t="shared" si="21"/>
        <v>04</v>
      </c>
    </row>
    <row r="1373" spans="1:5" ht="12.75">
      <c r="A1373" s="166">
        <v>20136890329</v>
      </c>
      <c r="B1373" s="166" t="s">
        <v>1045</v>
      </c>
      <c r="C1373" s="166">
        <v>5721</v>
      </c>
      <c r="D1373" t="s">
        <v>1057</v>
      </c>
      <c r="E1373" s="166" t="str">
        <f t="shared" si="21"/>
        <v>04</v>
      </c>
    </row>
    <row r="1374" spans="1:5" ht="12.75">
      <c r="A1374" s="166">
        <v>20137422604</v>
      </c>
      <c r="B1374" s="166" t="s">
        <v>1045</v>
      </c>
      <c r="C1374" s="166">
        <v>5721</v>
      </c>
      <c r="D1374" t="s">
        <v>1057</v>
      </c>
      <c r="E1374" s="166" t="str">
        <f t="shared" si="21"/>
        <v>04</v>
      </c>
    </row>
    <row r="1375" spans="1:5" ht="12.75">
      <c r="A1375" s="166">
        <v>20136974697</v>
      </c>
      <c r="B1375" s="166" t="s">
        <v>1045</v>
      </c>
      <c r="C1375" s="166">
        <v>5721</v>
      </c>
      <c r="D1375" t="s">
        <v>1057</v>
      </c>
      <c r="E1375" s="166" t="str">
        <f t="shared" si="21"/>
        <v>04</v>
      </c>
    </row>
    <row r="1376" spans="1:5" ht="12.75">
      <c r="A1376" s="166">
        <v>20141189850</v>
      </c>
      <c r="B1376" s="166" t="s">
        <v>1045</v>
      </c>
      <c r="C1376" s="166">
        <v>5721</v>
      </c>
      <c r="D1376" t="s">
        <v>1057</v>
      </c>
      <c r="E1376" s="166" t="str">
        <f t="shared" si="21"/>
        <v>04</v>
      </c>
    </row>
    <row r="1377" spans="1:5" ht="12.75">
      <c r="A1377" s="166">
        <v>20138069347</v>
      </c>
      <c r="B1377" s="166" t="s">
        <v>1045</v>
      </c>
      <c r="C1377" s="166">
        <v>5721</v>
      </c>
      <c r="D1377" t="s">
        <v>1057</v>
      </c>
      <c r="E1377" s="166" t="str">
        <f t="shared" si="21"/>
        <v>04</v>
      </c>
    </row>
    <row r="1378" spans="1:5" ht="12.75">
      <c r="A1378" s="166">
        <v>20137976171</v>
      </c>
      <c r="B1378" s="166" t="s">
        <v>1045</v>
      </c>
      <c r="C1378" s="166">
        <v>5721</v>
      </c>
      <c r="D1378" t="s">
        <v>1057</v>
      </c>
      <c r="E1378" s="166" t="str">
        <f t="shared" si="21"/>
        <v>04</v>
      </c>
    </row>
    <row r="1379" spans="1:5" ht="12.75">
      <c r="A1379" s="166">
        <v>20544562631</v>
      </c>
      <c r="B1379" s="166" t="s">
        <v>1045</v>
      </c>
      <c r="C1379" s="166">
        <v>5721</v>
      </c>
      <c r="D1379" t="s">
        <v>1057</v>
      </c>
      <c r="E1379" s="166" t="str">
        <f t="shared" si="21"/>
        <v>04</v>
      </c>
    </row>
    <row r="1380" spans="1:5" ht="12.75">
      <c r="A1380" s="166">
        <v>20106910872</v>
      </c>
      <c r="B1380" s="166" t="s">
        <v>1045</v>
      </c>
      <c r="C1380" s="166">
        <v>5721</v>
      </c>
      <c r="D1380" t="s">
        <v>1057</v>
      </c>
      <c r="E1380" s="166" t="str">
        <f t="shared" si="21"/>
        <v>04</v>
      </c>
    </row>
    <row r="1381" spans="1:5" ht="12.75">
      <c r="A1381" s="166">
        <v>20387428331</v>
      </c>
      <c r="B1381" s="166" t="s">
        <v>1045</v>
      </c>
      <c r="C1381" s="166">
        <v>5721</v>
      </c>
      <c r="D1381" t="s">
        <v>1057</v>
      </c>
      <c r="E1381" s="166" t="str">
        <f t="shared" si="21"/>
        <v>04</v>
      </c>
    </row>
    <row r="1382" spans="1:5" ht="12.75">
      <c r="A1382" s="166">
        <v>20101331653</v>
      </c>
      <c r="B1382" s="166" t="s">
        <v>1045</v>
      </c>
      <c r="C1382" s="166">
        <v>5721</v>
      </c>
      <c r="D1382" t="s">
        <v>1057</v>
      </c>
      <c r="E1382" s="166" t="str">
        <f t="shared" si="21"/>
        <v>04</v>
      </c>
    </row>
    <row r="1383" spans="1:5" ht="12.75">
      <c r="A1383" s="166">
        <v>20515351541</v>
      </c>
      <c r="B1383" s="166" t="s">
        <v>1045</v>
      </c>
      <c r="C1383" s="166">
        <v>5721</v>
      </c>
      <c r="D1383" t="s">
        <v>1057</v>
      </c>
      <c r="E1383" s="166" t="str">
        <f t="shared" si="21"/>
        <v>04</v>
      </c>
    </row>
    <row r="1384" spans="1:5" ht="12.75">
      <c r="A1384" s="166">
        <v>20546468951</v>
      </c>
      <c r="B1384" s="166" t="s">
        <v>1045</v>
      </c>
      <c r="C1384" s="166">
        <v>5721</v>
      </c>
      <c r="D1384" t="s">
        <v>1057</v>
      </c>
      <c r="E1384" s="166" t="str">
        <f t="shared" si="21"/>
        <v>04</v>
      </c>
    </row>
    <row r="1385" spans="1:5" ht="12.75">
      <c r="A1385" s="166">
        <v>20478012498</v>
      </c>
      <c r="B1385" s="166" t="s">
        <v>1045</v>
      </c>
      <c r="C1385" s="166">
        <v>5721</v>
      </c>
      <c r="D1385" t="s">
        <v>1057</v>
      </c>
      <c r="E1385" s="166" t="str">
        <f t="shared" si="21"/>
        <v>04</v>
      </c>
    </row>
    <row r="1386" spans="1:5" ht="12.75">
      <c r="A1386" s="166">
        <v>20524158451</v>
      </c>
      <c r="B1386" s="166" t="s">
        <v>1045</v>
      </c>
      <c r="C1386" s="166">
        <v>5721</v>
      </c>
      <c r="D1386" t="s">
        <v>1057</v>
      </c>
      <c r="E1386" s="166" t="str">
        <f t="shared" si="21"/>
        <v>04</v>
      </c>
    </row>
    <row r="1387" spans="1:5" ht="12.75">
      <c r="A1387" s="166">
        <v>20509140112</v>
      </c>
      <c r="B1387" s="166" t="s">
        <v>1045</v>
      </c>
      <c r="C1387" s="166">
        <v>5721</v>
      </c>
      <c r="D1387" t="s">
        <v>1057</v>
      </c>
      <c r="E1387" s="166" t="str">
        <f t="shared" si="21"/>
        <v>04</v>
      </c>
    </row>
    <row r="1388" spans="1:5" ht="12.75">
      <c r="A1388" s="166">
        <v>20536814176</v>
      </c>
      <c r="B1388" s="166" t="s">
        <v>1045</v>
      </c>
      <c r="C1388" s="166">
        <v>5721</v>
      </c>
      <c r="D1388" t="s">
        <v>1057</v>
      </c>
      <c r="E1388" s="166" t="str">
        <f t="shared" si="21"/>
        <v>04</v>
      </c>
    </row>
    <row r="1389" spans="1:5" ht="12.75">
      <c r="A1389" s="166">
        <v>20103795631</v>
      </c>
      <c r="B1389" s="166" t="s">
        <v>1045</v>
      </c>
      <c r="C1389" s="166">
        <v>5721</v>
      </c>
      <c r="D1389" t="s">
        <v>1057</v>
      </c>
      <c r="E1389" s="166" t="str">
        <f t="shared" si="21"/>
        <v>04</v>
      </c>
    </row>
    <row r="1390" spans="1:5" ht="12.75">
      <c r="A1390" s="166">
        <v>20269180731</v>
      </c>
      <c r="B1390" s="166" t="s">
        <v>1045</v>
      </c>
      <c r="C1390" s="166">
        <v>5721</v>
      </c>
      <c r="D1390" t="s">
        <v>1057</v>
      </c>
      <c r="E1390" s="166" t="str">
        <f t="shared" si="21"/>
        <v>04</v>
      </c>
    </row>
    <row r="1391" spans="1:5" ht="12.75">
      <c r="A1391" s="166">
        <v>20135414931</v>
      </c>
      <c r="B1391" s="166" t="s">
        <v>1045</v>
      </c>
      <c r="C1391" s="166">
        <v>5721</v>
      </c>
      <c r="D1391" t="s">
        <v>1057</v>
      </c>
      <c r="E1391" s="166" t="str">
        <f t="shared" si="21"/>
        <v>04</v>
      </c>
    </row>
    <row r="1392" spans="1:5" ht="12.75">
      <c r="A1392" s="166">
        <v>20469748163</v>
      </c>
      <c r="B1392" s="166" t="s">
        <v>1045</v>
      </c>
      <c r="C1392" s="166">
        <v>5721</v>
      </c>
      <c r="D1392" t="s">
        <v>1057</v>
      </c>
      <c r="E1392" s="166" t="str">
        <f t="shared" si="21"/>
        <v>04</v>
      </c>
    </row>
    <row r="1393" spans="1:5" ht="12.75">
      <c r="A1393" s="166">
        <v>20504714030</v>
      </c>
      <c r="B1393" s="166" t="s">
        <v>1045</v>
      </c>
      <c r="C1393" s="166">
        <v>5721</v>
      </c>
      <c r="D1393" t="s">
        <v>1057</v>
      </c>
      <c r="E1393" s="166" t="str">
        <f t="shared" si="21"/>
        <v>04</v>
      </c>
    </row>
    <row r="1394" spans="1:5" ht="12.75">
      <c r="A1394" s="166">
        <v>20111064394</v>
      </c>
      <c r="B1394" s="166" t="s">
        <v>1045</v>
      </c>
      <c r="C1394" s="166">
        <v>5721</v>
      </c>
      <c r="D1394" t="s">
        <v>1057</v>
      </c>
      <c r="E1394" s="166" t="str">
        <f t="shared" si="21"/>
        <v>04</v>
      </c>
    </row>
    <row r="1395" spans="1:5" ht="12.75">
      <c r="A1395" s="166">
        <v>20263674929</v>
      </c>
      <c r="B1395" s="166" t="s">
        <v>1045</v>
      </c>
      <c r="C1395" s="166">
        <v>5721</v>
      </c>
      <c r="D1395" t="s">
        <v>1057</v>
      </c>
      <c r="E1395" s="166" t="str">
        <f t="shared" si="21"/>
        <v>04</v>
      </c>
    </row>
    <row r="1396" spans="1:5" ht="12.75">
      <c r="A1396" s="166">
        <v>20517832392</v>
      </c>
      <c r="B1396" s="166" t="s">
        <v>1045</v>
      </c>
      <c r="C1396" s="166">
        <v>5721</v>
      </c>
      <c r="D1396" t="s">
        <v>1057</v>
      </c>
      <c r="E1396" s="166" t="str">
        <f t="shared" si="21"/>
        <v>04</v>
      </c>
    </row>
    <row r="1397" spans="1:5" ht="12.75">
      <c r="A1397" s="166">
        <v>20510000138</v>
      </c>
      <c r="B1397" s="166" t="s">
        <v>1045</v>
      </c>
      <c r="C1397" s="166">
        <v>5721</v>
      </c>
      <c r="D1397" t="s">
        <v>1057</v>
      </c>
      <c r="E1397" s="166" t="str">
        <f t="shared" si="21"/>
        <v>04</v>
      </c>
    </row>
    <row r="1398" spans="1:5" ht="12.75">
      <c r="A1398" s="166">
        <v>20306219996</v>
      </c>
      <c r="B1398" s="166" t="s">
        <v>1045</v>
      </c>
      <c r="C1398" s="166">
        <v>5721</v>
      </c>
      <c r="D1398" t="s">
        <v>1057</v>
      </c>
      <c r="E1398" s="166" t="str">
        <f t="shared" si="21"/>
        <v>04</v>
      </c>
    </row>
    <row r="1399" spans="1:5" ht="12.75">
      <c r="A1399" s="166">
        <v>20509387789</v>
      </c>
      <c r="B1399" s="166" t="s">
        <v>1045</v>
      </c>
      <c r="C1399" s="166">
        <v>5721</v>
      </c>
      <c r="D1399" t="s">
        <v>1057</v>
      </c>
      <c r="E1399" s="166" t="str">
        <f t="shared" si="21"/>
        <v>04</v>
      </c>
    </row>
    <row r="1400" spans="1:5" ht="12.75">
      <c r="A1400" s="166">
        <v>20536795287</v>
      </c>
      <c r="B1400" s="166" t="s">
        <v>1045</v>
      </c>
      <c r="C1400" s="166">
        <v>5721</v>
      </c>
      <c r="D1400" t="s">
        <v>1057</v>
      </c>
      <c r="E1400" s="166" t="str">
        <f t="shared" si="21"/>
        <v>04</v>
      </c>
    </row>
    <row r="1401" spans="1:5" ht="12.75">
      <c r="A1401" s="166">
        <v>20502945280</v>
      </c>
      <c r="B1401" s="166" t="s">
        <v>1045</v>
      </c>
      <c r="C1401" s="166">
        <v>5721</v>
      </c>
      <c r="D1401" t="s">
        <v>1057</v>
      </c>
      <c r="E1401" s="166" t="str">
        <f t="shared" si="21"/>
        <v>04</v>
      </c>
    </row>
    <row r="1402" spans="1:5" ht="12.75">
      <c r="A1402" s="166">
        <v>20253259826</v>
      </c>
      <c r="B1402" s="166" t="s">
        <v>1045</v>
      </c>
      <c r="C1402" s="166">
        <v>5721</v>
      </c>
      <c r="D1402" t="s">
        <v>1057</v>
      </c>
      <c r="E1402" s="166" t="str">
        <f t="shared" si="21"/>
        <v>04</v>
      </c>
    </row>
    <row r="1403" spans="1:5" ht="12.75">
      <c r="A1403" s="166">
        <v>20507993444</v>
      </c>
      <c r="B1403" s="166" t="s">
        <v>1045</v>
      </c>
      <c r="C1403" s="166">
        <v>5721</v>
      </c>
      <c r="D1403" t="s">
        <v>1057</v>
      </c>
      <c r="E1403" s="166" t="str">
        <f t="shared" si="21"/>
        <v>04</v>
      </c>
    </row>
    <row r="1404" spans="1:5" ht="12.75">
      <c r="A1404" s="166">
        <v>20514808300</v>
      </c>
      <c r="B1404" s="166" t="s">
        <v>1045</v>
      </c>
      <c r="C1404" s="166">
        <v>5721</v>
      </c>
      <c r="D1404" t="s">
        <v>1057</v>
      </c>
      <c r="E1404" s="166" t="str">
        <f t="shared" si="21"/>
        <v>04</v>
      </c>
    </row>
    <row r="1405" spans="1:5" ht="12.75">
      <c r="A1405" s="166">
        <v>20100049938</v>
      </c>
      <c r="B1405" s="166" t="s">
        <v>1045</v>
      </c>
      <c r="C1405" s="166">
        <v>5721</v>
      </c>
      <c r="D1405" t="s">
        <v>1057</v>
      </c>
      <c r="E1405" s="166" t="str">
        <f t="shared" si="21"/>
        <v>04</v>
      </c>
    </row>
    <row r="1406" spans="1:5" ht="12.75">
      <c r="A1406" s="166">
        <v>20100323932</v>
      </c>
      <c r="B1406" s="166" t="s">
        <v>1045</v>
      </c>
      <c r="C1406" s="166">
        <v>5721</v>
      </c>
      <c r="D1406" t="s">
        <v>1057</v>
      </c>
      <c r="E1406" s="166" t="str">
        <f t="shared" si="21"/>
        <v>04</v>
      </c>
    </row>
    <row r="1407" spans="1:5" ht="12.75">
      <c r="A1407" s="166">
        <v>20206553481</v>
      </c>
      <c r="B1407" s="166" t="s">
        <v>1045</v>
      </c>
      <c r="C1407" s="166">
        <v>5721</v>
      </c>
      <c r="D1407" t="s">
        <v>1057</v>
      </c>
      <c r="E1407" s="166" t="str">
        <f t="shared" si="21"/>
        <v>04</v>
      </c>
    </row>
    <row r="1408" spans="1:5" ht="12.75">
      <c r="A1408" s="166">
        <v>20390670649</v>
      </c>
      <c r="B1408" s="166" t="s">
        <v>1045</v>
      </c>
      <c r="C1408" s="166">
        <v>5721</v>
      </c>
      <c r="D1408" t="s">
        <v>1057</v>
      </c>
      <c r="E1408" s="166" t="str">
        <f t="shared" si="21"/>
        <v>04</v>
      </c>
    </row>
    <row r="1409" spans="1:5" ht="12.75">
      <c r="A1409" s="166">
        <v>20100009804</v>
      </c>
      <c r="B1409" s="166" t="s">
        <v>1045</v>
      </c>
      <c r="C1409" s="166">
        <v>5721</v>
      </c>
      <c r="D1409" t="s">
        <v>1057</v>
      </c>
      <c r="E1409" s="166" t="str">
        <f t="shared" si="21"/>
        <v>04</v>
      </c>
    </row>
    <row r="1410" spans="1:5" ht="12.75">
      <c r="A1410" s="166">
        <v>20438933272</v>
      </c>
      <c r="B1410" s="166" t="s">
        <v>1045</v>
      </c>
      <c r="C1410" s="166">
        <v>5721</v>
      </c>
      <c r="D1410" t="s">
        <v>1057</v>
      </c>
      <c r="E1410" s="166" t="str">
        <f aca="true" t="shared" si="22" ref="E1410:E1473">IF(MID(D1410,14,1)="@",MID(D1410,12,2),"0"&amp;MID(D1410,12,1))</f>
        <v>04</v>
      </c>
    </row>
    <row r="1411" spans="1:5" ht="12.75">
      <c r="A1411" s="166">
        <v>20512365648</v>
      </c>
      <c r="B1411" s="166" t="s">
        <v>1045</v>
      </c>
      <c r="C1411" s="166">
        <v>5721</v>
      </c>
      <c r="D1411" t="s">
        <v>1057</v>
      </c>
      <c r="E1411" s="166" t="str">
        <f t="shared" si="22"/>
        <v>04</v>
      </c>
    </row>
    <row r="1412" spans="1:5" ht="12.75">
      <c r="A1412" s="166">
        <v>20184778824</v>
      </c>
      <c r="B1412" s="166" t="s">
        <v>1045</v>
      </c>
      <c r="C1412" s="166">
        <v>5721</v>
      </c>
      <c r="D1412" t="s">
        <v>1057</v>
      </c>
      <c r="E1412" s="166" t="str">
        <f t="shared" si="22"/>
        <v>04</v>
      </c>
    </row>
    <row r="1413" spans="1:5" ht="12.75">
      <c r="A1413" s="166">
        <v>20107977130</v>
      </c>
      <c r="B1413" s="166" t="s">
        <v>1045</v>
      </c>
      <c r="C1413" s="166">
        <v>5721</v>
      </c>
      <c r="D1413" t="s">
        <v>1057</v>
      </c>
      <c r="E1413" s="166" t="str">
        <f t="shared" si="22"/>
        <v>04</v>
      </c>
    </row>
    <row r="1414" spans="1:5" ht="12.75">
      <c r="A1414" s="166">
        <v>20258886420</v>
      </c>
      <c r="B1414" s="166" t="s">
        <v>1045</v>
      </c>
      <c r="C1414" s="166">
        <v>5721</v>
      </c>
      <c r="D1414" t="s">
        <v>1057</v>
      </c>
      <c r="E1414" s="166" t="str">
        <f t="shared" si="22"/>
        <v>04</v>
      </c>
    </row>
    <row r="1415" spans="1:5" ht="12.75">
      <c r="A1415" s="166">
        <v>20373573249</v>
      </c>
      <c r="B1415" s="166" t="s">
        <v>1045</v>
      </c>
      <c r="C1415" s="166">
        <v>5721</v>
      </c>
      <c r="D1415" t="s">
        <v>1057</v>
      </c>
      <c r="E1415" s="166" t="str">
        <f t="shared" si="22"/>
        <v>04</v>
      </c>
    </row>
    <row r="1416" spans="1:5" ht="12.75">
      <c r="A1416" s="166">
        <v>20386825042</v>
      </c>
      <c r="B1416" s="166" t="s">
        <v>1045</v>
      </c>
      <c r="C1416" s="166">
        <v>5721</v>
      </c>
      <c r="D1416" t="s">
        <v>1057</v>
      </c>
      <c r="E1416" s="166" t="str">
        <f t="shared" si="22"/>
        <v>04</v>
      </c>
    </row>
    <row r="1417" spans="1:5" ht="12.75">
      <c r="A1417" s="166">
        <v>20179664306</v>
      </c>
      <c r="B1417" s="166" t="s">
        <v>1045</v>
      </c>
      <c r="C1417" s="166">
        <v>5721</v>
      </c>
      <c r="D1417" t="s">
        <v>1057</v>
      </c>
      <c r="E1417" s="166" t="str">
        <f t="shared" si="22"/>
        <v>04</v>
      </c>
    </row>
    <row r="1418" spans="1:5" ht="12.75">
      <c r="A1418" s="166">
        <v>20307308526</v>
      </c>
      <c r="B1418" s="166" t="s">
        <v>1045</v>
      </c>
      <c r="C1418" s="166">
        <v>5721</v>
      </c>
      <c r="D1418" t="s">
        <v>1057</v>
      </c>
      <c r="E1418" s="166" t="str">
        <f t="shared" si="22"/>
        <v>04</v>
      </c>
    </row>
    <row r="1419" spans="1:5" ht="12.75">
      <c r="A1419" s="166">
        <v>20457830905</v>
      </c>
      <c r="B1419" s="166" t="s">
        <v>1045</v>
      </c>
      <c r="C1419" s="166">
        <v>5721</v>
      </c>
      <c r="D1419" t="s">
        <v>1057</v>
      </c>
      <c r="E1419" s="166" t="str">
        <f t="shared" si="22"/>
        <v>04</v>
      </c>
    </row>
    <row r="1420" spans="1:5" ht="12.75">
      <c r="A1420" s="166">
        <v>20100131430</v>
      </c>
      <c r="B1420" s="166" t="s">
        <v>1045</v>
      </c>
      <c r="C1420" s="166">
        <v>5721</v>
      </c>
      <c r="D1420" t="s">
        <v>1057</v>
      </c>
      <c r="E1420" s="166" t="str">
        <f t="shared" si="22"/>
        <v>04</v>
      </c>
    </row>
    <row r="1421" spans="1:5" ht="12.75">
      <c r="A1421" s="166">
        <v>20100128056</v>
      </c>
      <c r="B1421" s="166" t="s">
        <v>1045</v>
      </c>
      <c r="C1421" s="166">
        <v>5721</v>
      </c>
      <c r="D1421" t="s">
        <v>1057</v>
      </c>
      <c r="E1421" s="166" t="str">
        <f t="shared" si="22"/>
        <v>04</v>
      </c>
    </row>
    <row r="1422" spans="1:5" ht="12.75">
      <c r="A1422" s="166">
        <v>20462262087</v>
      </c>
      <c r="B1422" s="166" t="s">
        <v>1045</v>
      </c>
      <c r="C1422" s="166">
        <v>5721</v>
      </c>
      <c r="D1422" t="s">
        <v>1057</v>
      </c>
      <c r="E1422" s="166" t="str">
        <f t="shared" si="22"/>
        <v>04</v>
      </c>
    </row>
    <row r="1423" spans="1:5" ht="12.75">
      <c r="A1423" s="166">
        <v>20208423003</v>
      </c>
      <c r="B1423" s="166" t="s">
        <v>1045</v>
      </c>
      <c r="C1423" s="166">
        <v>5721</v>
      </c>
      <c r="D1423" t="s">
        <v>1057</v>
      </c>
      <c r="E1423" s="166" t="str">
        <f t="shared" si="22"/>
        <v>04</v>
      </c>
    </row>
    <row r="1424" spans="1:5" ht="12.75">
      <c r="A1424" s="166">
        <v>20515248880</v>
      </c>
      <c r="B1424" s="166" t="s">
        <v>1045</v>
      </c>
      <c r="C1424" s="166">
        <v>5721</v>
      </c>
      <c r="D1424" t="s">
        <v>1057</v>
      </c>
      <c r="E1424" s="166" t="str">
        <f t="shared" si="22"/>
        <v>04</v>
      </c>
    </row>
    <row r="1425" spans="1:5" ht="12.75">
      <c r="A1425" s="166">
        <v>20125327509</v>
      </c>
      <c r="B1425" s="166" t="s">
        <v>1045</v>
      </c>
      <c r="C1425" s="166">
        <v>5721</v>
      </c>
      <c r="D1425" t="s">
        <v>1057</v>
      </c>
      <c r="E1425" s="166" t="str">
        <f t="shared" si="22"/>
        <v>04</v>
      </c>
    </row>
    <row r="1426" spans="1:5" ht="12.75">
      <c r="A1426" s="166">
        <v>20100154308</v>
      </c>
      <c r="B1426" s="166" t="s">
        <v>1045</v>
      </c>
      <c r="C1426" s="166">
        <v>5721</v>
      </c>
      <c r="D1426" t="s">
        <v>1057</v>
      </c>
      <c r="E1426" s="166" t="str">
        <f t="shared" si="22"/>
        <v>04</v>
      </c>
    </row>
    <row r="1427" spans="1:5" ht="12.75">
      <c r="A1427" s="166">
        <v>20268681737</v>
      </c>
      <c r="B1427" s="166" t="s">
        <v>1045</v>
      </c>
      <c r="C1427" s="166">
        <v>5721</v>
      </c>
      <c r="D1427" t="s">
        <v>1057</v>
      </c>
      <c r="E1427" s="166" t="str">
        <f t="shared" si="22"/>
        <v>04</v>
      </c>
    </row>
    <row r="1428" spans="1:5" ht="12.75">
      <c r="A1428" s="166">
        <v>20503440530</v>
      </c>
      <c r="B1428" s="166" t="s">
        <v>1045</v>
      </c>
      <c r="C1428" s="166">
        <v>5721</v>
      </c>
      <c r="D1428" t="s">
        <v>1057</v>
      </c>
      <c r="E1428" s="166" t="str">
        <f t="shared" si="22"/>
        <v>04</v>
      </c>
    </row>
    <row r="1429" spans="1:5" ht="12.75">
      <c r="A1429" s="166">
        <v>20509534838</v>
      </c>
      <c r="B1429" s="166" t="s">
        <v>1045</v>
      </c>
      <c r="C1429" s="166">
        <v>5721</v>
      </c>
      <c r="D1429" t="s">
        <v>1057</v>
      </c>
      <c r="E1429" s="166" t="str">
        <f t="shared" si="22"/>
        <v>04</v>
      </c>
    </row>
    <row r="1430" spans="1:5" ht="12.75">
      <c r="A1430" s="166">
        <v>20100134706</v>
      </c>
      <c r="B1430" s="166" t="s">
        <v>1045</v>
      </c>
      <c r="C1430" s="166">
        <v>5721</v>
      </c>
      <c r="D1430" t="s">
        <v>1057</v>
      </c>
      <c r="E1430" s="166" t="str">
        <f t="shared" si="22"/>
        <v>04</v>
      </c>
    </row>
    <row r="1431" spans="1:5" ht="12.75">
      <c r="A1431" s="166">
        <v>20302888231</v>
      </c>
      <c r="B1431" s="166" t="s">
        <v>1045</v>
      </c>
      <c r="C1431" s="166">
        <v>5721</v>
      </c>
      <c r="D1431" t="s">
        <v>1057</v>
      </c>
      <c r="E1431" s="166" t="str">
        <f t="shared" si="22"/>
        <v>04</v>
      </c>
    </row>
    <row r="1432" spans="1:5" ht="12.75">
      <c r="A1432" s="166">
        <v>20100097746</v>
      </c>
      <c r="B1432" s="166" t="s">
        <v>1045</v>
      </c>
      <c r="C1432" s="166">
        <v>5721</v>
      </c>
      <c r="D1432" t="s">
        <v>1057</v>
      </c>
      <c r="E1432" s="166" t="str">
        <f t="shared" si="22"/>
        <v>04</v>
      </c>
    </row>
    <row r="1433" spans="1:5" ht="12.75">
      <c r="A1433" s="166">
        <v>20100366151</v>
      </c>
      <c r="B1433" s="166" t="s">
        <v>1045</v>
      </c>
      <c r="C1433" s="166">
        <v>5721</v>
      </c>
      <c r="D1433" t="s">
        <v>1057</v>
      </c>
      <c r="E1433" s="166" t="str">
        <f t="shared" si="22"/>
        <v>04</v>
      </c>
    </row>
    <row r="1434" spans="1:5" ht="12.75">
      <c r="A1434" s="166">
        <v>20378721998</v>
      </c>
      <c r="B1434" s="166" t="s">
        <v>1045</v>
      </c>
      <c r="C1434" s="166">
        <v>5721</v>
      </c>
      <c r="D1434" t="s">
        <v>1057</v>
      </c>
      <c r="E1434" s="166" t="str">
        <f t="shared" si="22"/>
        <v>04</v>
      </c>
    </row>
    <row r="1435" spans="1:5" ht="12.75">
      <c r="A1435" s="166">
        <v>20168702346</v>
      </c>
      <c r="B1435" s="166" t="s">
        <v>1045</v>
      </c>
      <c r="C1435" s="166">
        <v>5721</v>
      </c>
      <c r="D1435" t="s">
        <v>1057</v>
      </c>
      <c r="E1435" s="166" t="str">
        <f t="shared" si="22"/>
        <v>04</v>
      </c>
    </row>
    <row r="1436" spans="1:5" ht="12.75">
      <c r="A1436" s="166">
        <v>20203058781</v>
      </c>
      <c r="B1436" s="166" t="s">
        <v>1045</v>
      </c>
      <c r="C1436" s="166">
        <v>5721</v>
      </c>
      <c r="D1436" t="s">
        <v>1057</v>
      </c>
      <c r="E1436" s="166" t="str">
        <f t="shared" si="22"/>
        <v>04</v>
      </c>
    </row>
    <row r="1437" spans="1:5" ht="12.75">
      <c r="A1437" s="166">
        <v>20101363008</v>
      </c>
      <c r="B1437" s="166" t="s">
        <v>1045</v>
      </c>
      <c r="C1437" s="166">
        <v>5721</v>
      </c>
      <c r="D1437" t="s">
        <v>1057</v>
      </c>
      <c r="E1437" s="166" t="str">
        <f t="shared" si="22"/>
        <v>04</v>
      </c>
    </row>
    <row r="1438" spans="1:5" ht="12.75">
      <c r="A1438" s="166">
        <v>20110964928</v>
      </c>
      <c r="B1438" s="166" t="s">
        <v>1045</v>
      </c>
      <c r="C1438" s="166">
        <v>5721</v>
      </c>
      <c r="D1438" t="s">
        <v>1057</v>
      </c>
      <c r="E1438" s="166" t="str">
        <f t="shared" si="22"/>
        <v>04</v>
      </c>
    </row>
    <row r="1439" spans="1:5" ht="12.75">
      <c r="A1439" s="166">
        <v>20373651223</v>
      </c>
      <c r="B1439" s="166" t="s">
        <v>1045</v>
      </c>
      <c r="C1439" s="166">
        <v>5721</v>
      </c>
      <c r="D1439" t="s">
        <v>1057</v>
      </c>
      <c r="E1439" s="166" t="str">
        <f t="shared" si="22"/>
        <v>04</v>
      </c>
    </row>
    <row r="1440" spans="1:5" ht="12.75">
      <c r="A1440" s="166">
        <v>20262241441</v>
      </c>
      <c r="B1440" s="166" t="s">
        <v>1051</v>
      </c>
      <c r="C1440" s="166">
        <v>5715</v>
      </c>
      <c r="D1440" t="s">
        <v>1058</v>
      </c>
      <c r="E1440" s="166" t="str">
        <f t="shared" si="22"/>
        <v>08</v>
      </c>
    </row>
    <row r="1441" spans="1:5" ht="12.75">
      <c r="A1441" s="166">
        <v>20537860066</v>
      </c>
      <c r="B1441" s="166" t="s">
        <v>1051</v>
      </c>
      <c r="C1441" s="166">
        <v>5715</v>
      </c>
      <c r="D1441" t="s">
        <v>1058</v>
      </c>
      <c r="E1441" s="166" t="str">
        <f t="shared" si="22"/>
        <v>08</v>
      </c>
    </row>
    <row r="1442" spans="1:5" ht="12.75">
      <c r="A1442" s="166">
        <v>20513074370</v>
      </c>
      <c r="B1442" s="166" t="s">
        <v>1051</v>
      </c>
      <c r="C1442" s="166">
        <v>5715</v>
      </c>
      <c r="D1442" t="s">
        <v>1058</v>
      </c>
      <c r="E1442" s="166" t="str">
        <f t="shared" si="22"/>
        <v>08</v>
      </c>
    </row>
    <row r="1443" spans="1:5" ht="12.75">
      <c r="A1443" s="166">
        <v>20514280054</v>
      </c>
      <c r="B1443" s="166" t="s">
        <v>1051</v>
      </c>
      <c r="C1443" s="166">
        <v>5715</v>
      </c>
      <c r="D1443" t="s">
        <v>1058</v>
      </c>
      <c r="E1443" s="166" t="str">
        <f t="shared" si="22"/>
        <v>08</v>
      </c>
    </row>
    <row r="1444" spans="1:5" ht="12.75">
      <c r="A1444" s="166">
        <v>20101341535</v>
      </c>
      <c r="B1444" s="166" t="s">
        <v>1051</v>
      </c>
      <c r="C1444" s="166">
        <v>5715</v>
      </c>
      <c r="D1444" t="s">
        <v>1058</v>
      </c>
      <c r="E1444" s="166" t="str">
        <f t="shared" si="22"/>
        <v>08</v>
      </c>
    </row>
    <row r="1445" spans="1:5" ht="12.75">
      <c r="A1445" s="166">
        <v>20109072177</v>
      </c>
      <c r="B1445" s="166" t="s">
        <v>1051</v>
      </c>
      <c r="C1445" s="166">
        <v>5715</v>
      </c>
      <c r="D1445" t="s">
        <v>1058</v>
      </c>
      <c r="E1445" s="166" t="str">
        <f t="shared" si="22"/>
        <v>08</v>
      </c>
    </row>
    <row r="1446" spans="1:5" ht="12.75">
      <c r="A1446" s="166">
        <v>20491984776</v>
      </c>
      <c r="B1446" s="166" t="s">
        <v>1051</v>
      </c>
      <c r="C1446" s="166">
        <v>5715</v>
      </c>
      <c r="D1446" t="s">
        <v>1058</v>
      </c>
      <c r="E1446" s="166" t="str">
        <f t="shared" si="22"/>
        <v>08</v>
      </c>
    </row>
    <row r="1447" spans="1:5" ht="12.75">
      <c r="A1447" s="166">
        <v>20268639617</v>
      </c>
      <c r="B1447" s="166" t="s">
        <v>1051</v>
      </c>
      <c r="C1447" s="166">
        <v>5715</v>
      </c>
      <c r="D1447" t="s">
        <v>1058</v>
      </c>
      <c r="E1447" s="166" t="str">
        <f t="shared" si="22"/>
        <v>08</v>
      </c>
    </row>
    <row r="1448" spans="1:5" ht="12.75">
      <c r="A1448" s="166">
        <v>20184738792</v>
      </c>
      <c r="B1448" s="166" t="s">
        <v>1051</v>
      </c>
      <c r="C1448" s="166">
        <v>5715</v>
      </c>
      <c r="D1448" t="s">
        <v>1058</v>
      </c>
      <c r="E1448" s="166" t="str">
        <f t="shared" si="22"/>
        <v>08</v>
      </c>
    </row>
    <row r="1449" spans="1:5" ht="12.75">
      <c r="A1449" s="166">
        <v>20433596731</v>
      </c>
      <c r="B1449" s="166" t="s">
        <v>1051</v>
      </c>
      <c r="C1449" s="166">
        <v>5715</v>
      </c>
      <c r="D1449" t="s">
        <v>1058</v>
      </c>
      <c r="E1449" s="166" t="str">
        <f t="shared" si="22"/>
        <v>08</v>
      </c>
    </row>
    <row r="1450" spans="1:5" ht="12.75">
      <c r="A1450" s="166">
        <v>20518625544</v>
      </c>
      <c r="B1450" s="166" t="s">
        <v>1051</v>
      </c>
      <c r="C1450" s="166">
        <v>5715</v>
      </c>
      <c r="D1450" t="s">
        <v>1058</v>
      </c>
      <c r="E1450" s="166" t="str">
        <f t="shared" si="22"/>
        <v>08</v>
      </c>
    </row>
    <row r="1451" spans="1:5" ht="12.75">
      <c r="A1451" s="166">
        <v>20511198357</v>
      </c>
      <c r="B1451" s="166" t="s">
        <v>1051</v>
      </c>
      <c r="C1451" s="166">
        <v>5715</v>
      </c>
      <c r="D1451" t="s">
        <v>1058</v>
      </c>
      <c r="E1451" s="166" t="str">
        <f t="shared" si="22"/>
        <v>08</v>
      </c>
    </row>
    <row r="1452" spans="1:5" ht="12.75">
      <c r="A1452" s="166">
        <v>20295346591</v>
      </c>
      <c r="B1452" s="166" t="s">
        <v>1051</v>
      </c>
      <c r="C1452" s="166">
        <v>5715</v>
      </c>
      <c r="D1452" t="s">
        <v>1058</v>
      </c>
      <c r="E1452" s="166" t="str">
        <f t="shared" si="22"/>
        <v>08</v>
      </c>
    </row>
    <row r="1453" spans="1:5" ht="12.75">
      <c r="A1453" s="166">
        <v>20513863374</v>
      </c>
      <c r="B1453" s="166" t="s">
        <v>1051</v>
      </c>
      <c r="C1453" s="166">
        <v>5715</v>
      </c>
      <c r="D1453" t="s">
        <v>1058</v>
      </c>
      <c r="E1453" s="166" t="str">
        <f t="shared" si="22"/>
        <v>08</v>
      </c>
    </row>
    <row r="1454" spans="1:5" ht="12.75">
      <c r="A1454" s="166">
        <v>20338974991</v>
      </c>
      <c r="B1454" s="166" t="s">
        <v>1051</v>
      </c>
      <c r="C1454" s="166">
        <v>5715</v>
      </c>
      <c r="D1454" t="s">
        <v>1058</v>
      </c>
      <c r="E1454" s="166" t="str">
        <f t="shared" si="22"/>
        <v>08</v>
      </c>
    </row>
    <row r="1455" spans="1:5" ht="12.75">
      <c r="A1455" s="166">
        <v>20260100808</v>
      </c>
      <c r="B1455" s="166" t="s">
        <v>1051</v>
      </c>
      <c r="C1455" s="166">
        <v>5715</v>
      </c>
      <c r="D1455" t="s">
        <v>1058</v>
      </c>
      <c r="E1455" s="166" t="str">
        <f t="shared" si="22"/>
        <v>08</v>
      </c>
    </row>
    <row r="1456" spans="1:5" ht="12.75">
      <c r="A1456" s="166">
        <v>20538260755</v>
      </c>
      <c r="B1456" s="166" t="s">
        <v>1051</v>
      </c>
      <c r="C1456" s="166">
        <v>5715</v>
      </c>
      <c r="D1456" t="s">
        <v>1058</v>
      </c>
      <c r="E1456" s="166" t="str">
        <f t="shared" si="22"/>
        <v>08</v>
      </c>
    </row>
    <row r="1457" spans="1:5" ht="12.75">
      <c r="A1457" s="166">
        <v>20513998202</v>
      </c>
      <c r="B1457" s="166" t="s">
        <v>1051</v>
      </c>
      <c r="C1457" s="166">
        <v>5715</v>
      </c>
      <c r="D1457" t="s">
        <v>1058</v>
      </c>
      <c r="E1457" s="166" t="str">
        <f t="shared" si="22"/>
        <v>08</v>
      </c>
    </row>
    <row r="1458" spans="1:5" ht="12.75">
      <c r="A1458" s="166">
        <v>20504330720</v>
      </c>
      <c r="B1458" s="166" t="s">
        <v>1051</v>
      </c>
      <c r="C1458" s="166">
        <v>5715</v>
      </c>
      <c r="D1458" t="s">
        <v>1058</v>
      </c>
      <c r="E1458" s="166" t="str">
        <f t="shared" si="22"/>
        <v>08</v>
      </c>
    </row>
    <row r="1459" spans="1:5" ht="12.75">
      <c r="A1459" s="166">
        <v>20432715044</v>
      </c>
      <c r="B1459" s="166" t="s">
        <v>1051</v>
      </c>
      <c r="C1459" s="166">
        <v>5715</v>
      </c>
      <c r="D1459" t="s">
        <v>1058</v>
      </c>
      <c r="E1459" s="166" t="str">
        <f t="shared" si="22"/>
        <v>08</v>
      </c>
    </row>
    <row r="1460" spans="1:5" ht="12.75">
      <c r="A1460" s="166">
        <v>20477993410</v>
      </c>
      <c r="B1460" s="166" t="s">
        <v>1051</v>
      </c>
      <c r="C1460" s="166">
        <v>5715</v>
      </c>
      <c r="D1460" t="s">
        <v>1058</v>
      </c>
      <c r="E1460" s="166" t="str">
        <f t="shared" si="22"/>
        <v>08</v>
      </c>
    </row>
    <row r="1461" spans="1:5" ht="12.75">
      <c r="A1461" s="166">
        <v>20100094135</v>
      </c>
      <c r="B1461" s="166" t="s">
        <v>1051</v>
      </c>
      <c r="C1461" s="166">
        <v>5715</v>
      </c>
      <c r="D1461" t="s">
        <v>1058</v>
      </c>
      <c r="E1461" s="166" t="str">
        <f t="shared" si="22"/>
        <v>08</v>
      </c>
    </row>
    <row r="1462" spans="1:5" ht="12.75">
      <c r="A1462" s="166">
        <v>20260172035</v>
      </c>
      <c r="B1462" s="166" t="s">
        <v>1051</v>
      </c>
      <c r="C1462" s="166">
        <v>5715</v>
      </c>
      <c r="D1462" t="s">
        <v>1058</v>
      </c>
      <c r="E1462" s="166" t="str">
        <f t="shared" si="22"/>
        <v>08</v>
      </c>
    </row>
    <row r="1463" spans="1:5" ht="12.75">
      <c r="A1463" s="166">
        <v>20509514641</v>
      </c>
      <c r="B1463" s="166" t="s">
        <v>1051</v>
      </c>
      <c r="C1463" s="166">
        <v>5715</v>
      </c>
      <c r="D1463" t="s">
        <v>1058</v>
      </c>
      <c r="E1463" s="166" t="str">
        <f t="shared" si="22"/>
        <v>08</v>
      </c>
    </row>
    <row r="1464" spans="1:5" ht="12.75">
      <c r="A1464" s="166">
        <v>20100027292</v>
      </c>
      <c r="B1464" s="166" t="s">
        <v>1051</v>
      </c>
      <c r="C1464" s="166">
        <v>5715</v>
      </c>
      <c r="D1464" t="s">
        <v>1058</v>
      </c>
      <c r="E1464" s="166" t="str">
        <f t="shared" si="22"/>
        <v>08</v>
      </c>
    </row>
    <row r="1465" spans="1:5" ht="12.75">
      <c r="A1465" s="166">
        <v>20519151279</v>
      </c>
      <c r="B1465" s="166" t="s">
        <v>1051</v>
      </c>
      <c r="C1465" s="166">
        <v>5715</v>
      </c>
      <c r="D1465" t="s">
        <v>1058</v>
      </c>
      <c r="E1465" s="166" t="str">
        <f t="shared" si="22"/>
        <v>08</v>
      </c>
    </row>
    <row r="1466" spans="1:5" ht="12.75">
      <c r="A1466" s="166">
        <v>20262518001</v>
      </c>
      <c r="B1466" s="166" t="s">
        <v>1051</v>
      </c>
      <c r="C1466" s="166">
        <v>5715</v>
      </c>
      <c r="D1466" t="s">
        <v>1058</v>
      </c>
      <c r="E1466" s="166" t="str">
        <f t="shared" si="22"/>
        <v>08</v>
      </c>
    </row>
    <row r="1467" spans="1:5" ht="12.75">
      <c r="A1467" s="166">
        <v>20544705335</v>
      </c>
      <c r="B1467" s="166" t="s">
        <v>1051</v>
      </c>
      <c r="C1467" s="166">
        <v>5715</v>
      </c>
      <c r="D1467" t="s">
        <v>1058</v>
      </c>
      <c r="E1467" s="166" t="str">
        <f t="shared" si="22"/>
        <v>08</v>
      </c>
    </row>
    <row r="1468" spans="1:5" ht="12.75">
      <c r="A1468" s="166">
        <v>20544637313</v>
      </c>
      <c r="B1468" s="166" t="s">
        <v>1051</v>
      </c>
      <c r="C1468" s="166">
        <v>5715</v>
      </c>
      <c r="D1468" t="s">
        <v>1058</v>
      </c>
      <c r="E1468" s="166" t="str">
        <f t="shared" si="22"/>
        <v>08</v>
      </c>
    </row>
    <row r="1469" spans="1:5" ht="12.75">
      <c r="A1469" s="166">
        <v>20268135571</v>
      </c>
      <c r="B1469" s="166" t="s">
        <v>1051</v>
      </c>
      <c r="C1469" s="166">
        <v>5715</v>
      </c>
      <c r="D1469" t="s">
        <v>1058</v>
      </c>
      <c r="E1469" s="166" t="str">
        <f t="shared" si="22"/>
        <v>08</v>
      </c>
    </row>
    <row r="1470" spans="1:5" ht="12.75">
      <c r="A1470" s="166">
        <v>20338645661</v>
      </c>
      <c r="B1470" s="166" t="s">
        <v>1051</v>
      </c>
      <c r="C1470" s="166">
        <v>5715</v>
      </c>
      <c r="D1470" t="s">
        <v>1058</v>
      </c>
      <c r="E1470" s="166" t="str">
        <f t="shared" si="22"/>
        <v>08</v>
      </c>
    </row>
    <row r="1471" spans="1:5" ht="12.75">
      <c r="A1471" s="166">
        <v>20334598315</v>
      </c>
      <c r="B1471" s="166" t="s">
        <v>1051</v>
      </c>
      <c r="C1471" s="166">
        <v>5715</v>
      </c>
      <c r="D1471" t="s">
        <v>1058</v>
      </c>
      <c r="E1471" s="166" t="str">
        <f t="shared" si="22"/>
        <v>08</v>
      </c>
    </row>
    <row r="1472" spans="1:5" ht="12.75">
      <c r="A1472" s="166">
        <v>20503758114</v>
      </c>
      <c r="B1472" s="166" t="s">
        <v>1051</v>
      </c>
      <c r="C1472" s="166">
        <v>5715</v>
      </c>
      <c r="D1472" t="s">
        <v>1058</v>
      </c>
      <c r="E1472" s="166" t="str">
        <f t="shared" si="22"/>
        <v>08</v>
      </c>
    </row>
    <row r="1473" spans="1:5" ht="12.75">
      <c r="A1473" s="166">
        <v>20297652274</v>
      </c>
      <c r="B1473" s="166" t="s">
        <v>1051</v>
      </c>
      <c r="C1473" s="166">
        <v>5715</v>
      </c>
      <c r="D1473" t="s">
        <v>1058</v>
      </c>
      <c r="E1473" s="166" t="str">
        <f t="shared" si="22"/>
        <v>08</v>
      </c>
    </row>
    <row r="1474" spans="1:5" ht="12.75">
      <c r="A1474" s="166">
        <v>20100102766</v>
      </c>
      <c r="B1474" s="166" t="s">
        <v>1051</v>
      </c>
      <c r="C1474" s="166">
        <v>5715</v>
      </c>
      <c r="D1474" t="s">
        <v>1058</v>
      </c>
      <c r="E1474" s="166" t="str">
        <f aca="true" t="shared" si="23" ref="E1474:E1537">IF(MID(D1474,14,1)="@",MID(D1474,12,2),"0"&amp;MID(D1474,12,1))</f>
        <v>08</v>
      </c>
    </row>
    <row r="1475" spans="1:5" ht="12.75">
      <c r="A1475" s="166">
        <v>20423195119</v>
      </c>
      <c r="B1475" s="166" t="s">
        <v>1051</v>
      </c>
      <c r="C1475" s="166">
        <v>5715</v>
      </c>
      <c r="D1475" t="s">
        <v>1058</v>
      </c>
      <c r="E1475" s="166" t="str">
        <f t="shared" si="23"/>
        <v>08</v>
      </c>
    </row>
    <row r="1476" spans="1:5" ht="12.75">
      <c r="A1476" s="166">
        <v>20515056468</v>
      </c>
      <c r="B1476" s="166" t="s">
        <v>1051</v>
      </c>
      <c r="C1476" s="166">
        <v>5715</v>
      </c>
      <c r="D1476" t="s">
        <v>1058</v>
      </c>
      <c r="E1476" s="166" t="str">
        <f t="shared" si="23"/>
        <v>08</v>
      </c>
    </row>
    <row r="1477" spans="1:5" ht="12.75">
      <c r="A1477" s="166">
        <v>20100190797</v>
      </c>
      <c r="B1477" s="166" t="s">
        <v>1051</v>
      </c>
      <c r="C1477" s="166">
        <v>5715</v>
      </c>
      <c r="D1477" t="s">
        <v>1058</v>
      </c>
      <c r="E1477" s="166" t="str">
        <f t="shared" si="23"/>
        <v>08</v>
      </c>
    </row>
    <row r="1478" spans="1:5" ht="12.75">
      <c r="A1478" s="166">
        <v>20100356270</v>
      </c>
      <c r="B1478" s="166" t="s">
        <v>1051</v>
      </c>
      <c r="C1478" s="166">
        <v>5715</v>
      </c>
      <c r="D1478" t="s">
        <v>1058</v>
      </c>
      <c r="E1478" s="166" t="str">
        <f t="shared" si="23"/>
        <v>08</v>
      </c>
    </row>
    <row r="1479" spans="1:5" ht="12.75">
      <c r="A1479" s="166">
        <v>20507828915</v>
      </c>
      <c r="B1479" s="166" t="s">
        <v>1051</v>
      </c>
      <c r="C1479" s="166">
        <v>5715</v>
      </c>
      <c r="D1479" t="s">
        <v>1058</v>
      </c>
      <c r="E1479" s="166" t="str">
        <f t="shared" si="23"/>
        <v>08</v>
      </c>
    </row>
    <row r="1480" spans="1:5" ht="12.75">
      <c r="A1480" s="166">
        <v>20536161199</v>
      </c>
      <c r="B1480" s="166" t="s">
        <v>1051</v>
      </c>
      <c r="C1480" s="166">
        <v>5715</v>
      </c>
      <c r="D1480" t="s">
        <v>1058</v>
      </c>
      <c r="E1480" s="166" t="str">
        <f t="shared" si="23"/>
        <v>08</v>
      </c>
    </row>
    <row r="1481" spans="1:5" ht="12.75">
      <c r="A1481" s="166">
        <v>20513842377</v>
      </c>
      <c r="B1481" s="166" t="s">
        <v>1051</v>
      </c>
      <c r="C1481" s="166">
        <v>5715</v>
      </c>
      <c r="D1481" t="s">
        <v>1058</v>
      </c>
      <c r="E1481" s="166" t="str">
        <f t="shared" si="23"/>
        <v>08</v>
      </c>
    </row>
    <row r="1482" spans="1:5" ht="12.75">
      <c r="A1482" s="166">
        <v>20332600592</v>
      </c>
      <c r="B1482" s="166" t="s">
        <v>1051</v>
      </c>
      <c r="C1482" s="166">
        <v>5715</v>
      </c>
      <c r="D1482" t="s">
        <v>1058</v>
      </c>
      <c r="E1482" s="166" t="str">
        <f t="shared" si="23"/>
        <v>08</v>
      </c>
    </row>
    <row r="1483" spans="1:5" ht="12.75">
      <c r="A1483" s="166">
        <v>20514016462</v>
      </c>
      <c r="B1483" s="166" t="s">
        <v>1051</v>
      </c>
      <c r="C1483" s="166">
        <v>5715</v>
      </c>
      <c r="D1483" t="s">
        <v>1058</v>
      </c>
      <c r="E1483" s="166" t="str">
        <f t="shared" si="23"/>
        <v>08</v>
      </c>
    </row>
    <row r="1484" spans="1:5" ht="12.75">
      <c r="A1484" s="166">
        <v>20392913476</v>
      </c>
      <c r="B1484" s="166" t="s">
        <v>1051</v>
      </c>
      <c r="C1484" s="166">
        <v>5715</v>
      </c>
      <c r="D1484" t="s">
        <v>1058</v>
      </c>
      <c r="E1484" s="166" t="str">
        <f t="shared" si="23"/>
        <v>08</v>
      </c>
    </row>
    <row r="1485" spans="1:5" ht="12.75">
      <c r="A1485" s="166">
        <v>20518280202</v>
      </c>
      <c r="B1485" s="166" t="s">
        <v>1051</v>
      </c>
      <c r="C1485" s="166">
        <v>5715</v>
      </c>
      <c r="D1485" t="s">
        <v>1058</v>
      </c>
      <c r="E1485" s="166" t="str">
        <f t="shared" si="23"/>
        <v>08</v>
      </c>
    </row>
    <row r="1486" spans="1:5" ht="12.75">
      <c r="A1486" s="166">
        <v>20535980137</v>
      </c>
      <c r="B1486" s="166" t="s">
        <v>1051</v>
      </c>
      <c r="C1486" s="166">
        <v>5715</v>
      </c>
      <c r="D1486" t="s">
        <v>1058</v>
      </c>
      <c r="E1486" s="166" t="str">
        <f t="shared" si="23"/>
        <v>08</v>
      </c>
    </row>
    <row r="1487" spans="1:5" ht="12.75">
      <c r="A1487" s="166">
        <v>20523611250</v>
      </c>
      <c r="B1487" s="166" t="s">
        <v>1051</v>
      </c>
      <c r="C1487" s="166">
        <v>5715</v>
      </c>
      <c r="D1487" t="s">
        <v>1058</v>
      </c>
      <c r="E1487" s="166" t="str">
        <f t="shared" si="23"/>
        <v>08</v>
      </c>
    </row>
    <row r="1488" spans="1:5" ht="12.75">
      <c r="A1488" s="166">
        <v>20155793075</v>
      </c>
      <c r="B1488" s="166" t="s">
        <v>1051</v>
      </c>
      <c r="C1488" s="166">
        <v>5715</v>
      </c>
      <c r="D1488" t="s">
        <v>1058</v>
      </c>
      <c r="E1488" s="166" t="str">
        <f t="shared" si="23"/>
        <v>08</v>
      </c>
    </row>
    <row r="1489" spans="1:5" ht="12.75">
      <c r="A1489" s="166">
        <v>20525160484</v>
      </c>
      <c r="B1489" s="166" t="s">
        <v>1051</v>
      </c>
      <c r="C1489" s="166">
        <v>5715</v>
      </c>
      <c r="D1489" t="s">
        <v>1058</v>
      </c>
      <c r="E1489" s="166" t="str">
        <f t="shared" si="23"/>
        <v>08</v>
      </c>
    </row>
    <row r="1490" spans="1:5" ht="12.75">
      <c r="A1490" s="166">
        <v>20335020872</v>
      </c>
      <c r="B1490" s="166" t="s">
        <v>1051</v>
      </c>
      <c r="C1490" s="166">
        <v>5715</v>
      </c>
      <c r="D1490" t="s">
        <v>1058</v>
      </c>
      <c r="E1490" s="166" t="str">
        <f t="shared" si="23"/>
        <v>08</v>
      </c>
    </row>
    <row r="1491" spans="1:5" ht="12.75">
      <c r="A1491" s="166">
        <v>20517849104</v>
      </c>
      <c r="B1491" s="166" t="s">
        <v>1051</v>
      </c>
      <c r="C1491" s="166">
        <v>5715</v>
      </c>
      <c r="D1491" t="s">
        <v>1058</v>
      </c>
      <c r="E1491" s="166" t="str">
        <f t="shared" si="23"/>
        <v>08</v>
      </c>
    </row>
    <row r="1492" spans="1:5" ht="12.75">
      <c r="A1492" s="166">
        <v>20266041846</v>
      </c>
      <c r="B1492" s="166" t="s">
        <v>1051</v>
      </c>
      <c r="C1492" s="166">
        <v>5715</v>
      </c>
      <c r="D1492" t="s">
        <v>1058</v>
      </c>
      <c r="E1492" s="166" t="str">
        <f t="shared" si="23"/>
        <v>08</v>
      </c>
    </row>
    <row r="1493" spans="1:5" ht="12.75">
      <c r="A1493" s="166">
        <v>20103733015</v>
      </c>
      <c r="B1493" s="166" t="s">
        <v>1051</v>
      </c>
      <c r="C1493" s="166">
        <v>5715</v>
      </c>
      <c r="D1493" t="s">
        <v>1058</v>
      </c>
      <c r="E1493" s="166" t="str">
        <f t="shared" si="23"/>
        <v>08</v>
      </c>
    </row>
    <row r="1494" spans="1:5" ht="12.75">
      <c r="A1494" s="166">
        <v>20507646728</v>
      </c>
      <c r="B1494" s="166" t="s">
        <v>1051</v>
      </c>
      <c r="C1494" s="166">
        <v>5715</v>
      </c>
      <c r="D1494" t="s">
        <v>1058</v>
      </c>
      <c r="E1494" s="166" t="str">
        <f t="shared" si="23"/>
        <v>08</v>
      </c>
    </row>
    <row r="1495" spans="1:5" ht="12.75">
      <c r="A1495" s="166">
        <v>20467685661</v>
      </c>
      <c r="B1495" s="166" t="s">
        <v>1051</v>
      </c>
      <c r="C1495" s="166">
        <v>5715</v>
      </c>
      <c r="D1495" t="s">
        <v>1058</v>
      </c>
      <c r="E1495" s="166" t="str">
        <f t="shared" si="23"/>
        <v>08</v>
      </c>
    </row>
    <row r="1496" spans="1:5" ht="12.75">
      <c r="A1496" s="166">
        <v>20100075009</v>
      </c>
      <c r="B1496" s="166" t="s">
        <v>1051</v>
      </c>
      <c r="C1496" s="166">
        <v>5715</v>
      </c>
      <c r="D1496" t="s">
        <v>1058</v>
      </c>
      <c r="E1496" s="166" t="str">
        <f t="shared" si="23"/>
        <v>08</v>
      </c>
    </row>
    <row r="1497" spans="1:5" ht="12.75">
      <c r="A1497" s="166">
        <v>20546892175</v>
      </c>
      <c r="B1497" s="166" t="s">
        <v>1051</v>
      </c>
      <c r="C1497" s="166">
        <v>5715</v>
      </c>
      <c r="D1497" t="s">
        <v>1058</v>
      </c>
      <c r="E1497" s="166" t="str">
        <f t="shared" si="23"/>
        <v>08</v>
      </c>
    </row>
    <row r="1498" spans="1:5" ht="12.75">
      <c r="A1498" s="166">
        <v>20512208119</v>
      </c>
      <c r="B1498" s="166" t="s">
        <v>1051</v>
      </c>
      <c r="C1498" s="166">
        <v>5715</v>
      </c>
      <c r="D1498" t="s">
        <v>1058</v>
      </c>
      <c r="E1498" s="166" t="str">
        <f t="shared" si="23"/>
        <v>08</v>
      </c>
    </row>
    <row r="1499" spans="1:5" ht="12.75">
      <c r="A1499" s="166">
        <v>20475308817</v>
      </c>
      <c r="B1499" s="166" t="s">
        <v>1051</v>
      </c>
      <c r="C1499" s="166">
        <v>5715</v>
      </c>
      <c r="D1499" t="s">
        <v>1058</v>
      </c>
      <c r="E1499" s="166" t="str">
        <f t="shared" si="23"/>
        <v>08</v>
      </c>
    </row>
    <row r="1500" spans="1:5" ht="12.75">
      <c r="A1500" s="166">
        <v>20441766883</v>
      </c>
      <c r="B1500" s="166" t="s">
        <v>1051</v>
      </c>
      <c r="C1500" s="166">
        <v>5715</v>
      </c>
      <c r="D1500" t="s">
        <v>1058</v>
      </c>
      <c r="E1500" s="166" t="str">
        <f t="shared" si="23"/>
        <v>08</v>
      </c>
    </row>
    <row r="1501" spans="1:5" ht="12.75">
      <c r="A1501" s="166">
        <v>20195023418</v>
      </c>
      <c r="B1501" s="166" t="s">
        <v>1051</v>
      </c>
      <c r="C1501" s="166">
        <v>5715</v>
      </c>
      <c r="D1501" t="s">
        <v>1058</v>
      </c>
      <c r="E1501" s="166" t="str">
        <f t="shared" si="23"/>
        <v>08</v>
      </c>
    </row>
    <row r="1502" spans="1:5" ht="12.75">
      <c r="A1502" s="166">
        <v>20101029442</v>
      </c>
      <c r="B1502" s="166" t="s">
        <v>1051</v>
      </c>
      <c r="C1502" s="166">
        <v>5715</v>
      </c>
      <c r="D1502" t="s">
        <v>1058</v>
      </c>
      <c r="E1502" s="166" t="str">
        <f t="shared" si="23"/>
        <v>08</v>
      </c>
    </row>
    <row r="1503" spans="1:5" ht="12.75">
      <c r="A1503" s="166">
        <v>20512706496</v>
      </c>
      <c r="B1503" s="166" t="s">
        <v>1051</v>
      </c>
      <c r="C1503" s="166">
        <v>5715</v>
      </c>
      <c r="D1503" t="s">
        <v>1058</v>
      </c>
      <c r="E1503" s="166" t="str">
        <f t="shared" si="23"/>
        <v>08</v>
      </c>
    </row>
    <row r="1504" spans="1:5" ht="12.75">
      <c r="A1504" s="166">
        <v>20100136318</v>
      </c>
      <c r="B1504" s="166" t="s">
        <v>1051</v>
      </c>
      <c r="C1504" s="166">
        <v>5715</v>
      </c>
      <c r="D1504" t="s">
        <v>1058</v>
      </c>
      <c r="E1504" s="166" t="str">
        <f t="shared" si="23"/>
        <v>08</v>
      </c>
    </row>
    <row r="1505" spans="1:5" ht="12.75">
      <c r="A1505" s="166">
        <v>20101268943</v>
      </c>
      <c r="B1505" s="166" t="s">
        <v>1051</v>
      </c>
      <c r="C1505" s="166">
        <v>5715</v>
      </c>
      <c r="D1505" t="s">
        <v>1058</v>
      </c>
      <c r="E1505" s="166" t="str">
        <f t="shared" si="23"/>
        <v>08</v>
      </c>
    </row>
    <row r="1506" spans="1:5" ht="12.75">
      <c r="A1506" s="166">
        <v>20297878914</v>
      </c>
      <c r="B1506" s="166" t="s">
        <v>1051</v>
      </c>
      <c r="C1506" s="166">
        <v>5715</v>
      </c>
      <c r="D1506" t="s">
        <v>1058</v>
      </c>
      <c r="E1506" s="166" t="str">
        <f t="shared" si="23"/>
        <v>08</v>
      </c>
    </row>
    <row r="1507" spans="1:5" ht="12.75">
      <c r="A1507" s="166">
        <v>20144675216</v>
      </c>
      <c r="B1507" s="166" t="s">
        <v>1051</v>
      </c>
      <c r="C1507" s="166">
        <v>5715</v>
      </c>
      <c r="D1507" t="s">
        <v>1058</v>
      </c>
      <c r="E1507" s="166" t="str">
        <f t="shared" si="23"/>
        <v>08</v>
      </c>
    </row>
    <row r="1508" spans="1:5" ht="12.75">
      <c r="A1508" s="166">
        <v>20514448338</v>
      </c>
      <c r="B1508" s="166" t="s">
        <v>1051</v>
      </c>
      <c r="C1508" s="166">
        <v>5715</v>
      </c>
      <c r="D1508" t="s">
        <v>1058</v>
      </c>
      <c r="E1508" s="166" t="str">
        <f t="shared" si="23"/>
        <v>08</v>
      </c>
    </row>
    <row r="1509" spans="1:5" ht="12.75">
      <c r="A1509" s="166">
        <v>20382748566</v>
      </c>
      <c r="B1509" s="166" t="s">
        <v>1051</v>
      </c>
      <c r="C1509" s="166">
        <v>5715</v>
      </c>
      <c r="D1509" t="s">
        <v>1058</v>
      </c>
      <c r="E1509" s="166" t="str">
        <f t="shared" si="23"/>
        <v>08</v>
      </c>
    </row>
    <row r="1510" spans="1:5" ht="12.75">
      <c r="A1510" s="166">
        <v>20520628704</v>
      </c>
      <c r="B1510" s="166" t="s">
        <v>1051</v>
      </c>
      <c r="C1510" s="166">
        <v>5715</v>
      </c>
      <c r="D1510" t="s">
        <v>1058</v>
      </c>
      <c r="E1510" s="166" t="str">
        <f t="shared" si="23"/>
        <v>08</v>
      </c>
    </row>
    <row r="1511" spans="1:5" ht="12.75">
      <c r="A1511" s="166">
        <v>20502102517</v>
      </c>
      <c r="B1511" s="166" t="s">
        <v>1051</v>
      </c>
      <c r="C1511" s="166">
        <v>5715</v>
      </c>
      <c r="D1511" t="s">
        <v>1058</v>
      </c>
      <c r="E1511" s="166" t="str">
        <f t="shared" si="23"/>
        <v>08</v>
      </c>
    </row>
    <row r="1512" spans="1:5" ht="12.75">
      <c r="A1512" s="166">
        <v>20217264783</v>
      </c>
      <c r="B1512" s="166" t="s">
        <v>1051</v>
      </c>
      <c r="C1512" s="166">
        <v>5715</v>
      </c>
      <c r="D1512" t="s">
        <v>1058</v>
      </c>
      <c r="E1512" s="166" t="str">
        <f t="shared" si="23"/>
        <v>08</v>
      </c>
    </row>
    <row r="1513" spans="1:5" ht="12.75">
      <c r="A1513" s="166">
        <v>20110886862</v>
      </c>
      <c r="B1513" s="166" t="s">
        <v>1051</v>
      </c>
      <c r="C1513" s="166">
        <v>5715</v>
      </c>
      <c r="D1513" t="s">
        <v>1058</v>
      </c>
      <c r="E1513" s="166" t="str">
        <f t="shared" si="23"/>
        <v>08</v>
      </c>
    </row>
    <row r="1514" spans="1:5" ht="12.75">
      <c r="A1514" s="166">
        <v>20114803228</v>
      </c>
      <c r="B1514" s="166" t="s">
        <v>1051</v>
      </c>
      <c r="C1514" s="166">
        <v>5715</v>
      </c>
      <c r="D1514" t="s">
        <v>1058</v>
      </c>
      <c r="E1514" s="166" t="str">
        <f t="shared" si="23"/>
        <v>08</v>
      </c>
    </row>
    <row r="1515" spans="1:5" ht="12.75">
      <c r="A1515" s="166">
        <v>20101099149</v>
      </c>
      <c r="B1515" s="166" t="s">
        <v>1051</v>
      </c>
      <c r="C1515" s="166">
        <v>5715</v>
      </c>
      <c r="D1515" t="s">
        <v>1058</v>
      </c>
      <c r="E1515" s="166" t="str">
        <f t="shared" si="23"/>
        <v>08</v>
      </c>
    </row>
    <row r="1516" spans="1:5" ht="12.75">
      <c r="A1516" s="166">
        <v>20503615518</v>
      </c>
      <c r="B1516" s="166" t="s">
        <v>1051</v>
      </c>
      <c r="C1516" s="166">
        <v>5715</v>
      </c>
      <c r="D1516" t="s">
        <v>1058</v>
      </c>
      <c r="E1516" s="166" t="str">
        <f t="shared" si="23"/>
        <v>08</v>
      </c>
    </row>
    <row r="1517" spans="1:5" ht="12.75">
      <c r="A1517" s="166">
        <v>20260497414</v>
      </c>
      <c r="B1517" s="166" t="s">
        <v>1051</v>
      </c>
      <c r="C1517" s="166">
        <v>5715</v>
      </c>
      <c r="D1517" t="s">
        <v>1058</v>
      </c>
      <c r="E1517" s="166" t="str">
        <f t="shared" si="23"/>
        <v>08</v>
      </c>
    </row>
    <row r="1518" spans="1:5" ht="12.75">
      <c r="A1518" s="166">
        <v>20459059424</v>
      </c>
      <c r="B1518" s="166" t="s">
        <v>1051</v>
      </c>
      <c r="C1518" s="166">
        <v>5715</v>
      </c>
      <c r="D1518" t="s">
        <v>1058</v>
      </c>
      <c r="E1518" s="166" t="str">
        <f t="shared" si="23"/>
        <v>08</v>
      </c>
    </row>
    <row r="1519" spans="1:5" ht="12.75">
      <c r="A1519" s="166">
        <v>20510992904</v>
      </c>
      <c r="B1519" s="166" t="s">
        <v>1051</v>
      </c>
      <c r="C1519" s="166">
        <v>5715</v>
      </c>
      <c r="D1519" t="s">
        <v>1058</v>
      </c>
      <c r="E1519" s="166" t="str">
        <f t="shared" si="23"/>
        <v>08</v>
      </c>
    </row>
    <row r="1520" spans="1:5" ht="12.75">
      <c r="A1520" s="166">
        <v>20100152941</v>
      </c>
      <c r="B1520" s="166" t="s">
        <v>1051</v>
      </c>
      <c r="C1520" s="166">
        <v>5715</v>
      </c>
      <c r="D1520" t="s">
        <v>1058</v>
      </c>
      <c r="E1520" s="166" t="str">
        <f t="shared" si="23"/>
        <v>08</v>
      </c>
    </row>
    <row r="1521" spans="1:5" ht="12.75">
      <c r="A1521" s="166">
        <v>20512967885</v>
      </c>
      <c r="B1521" s="166" t="s">
        <v>1051</v>
      </c>
      <c r="C1521" s="166">
        <v>5715</v>
      </c>
      <c r="D1521" t="s">
        <v>1058</v>
      </c>
      <c r="E1521" s="166" t="str">
        <f t="shared" si="23"/>
        <v>08</v>
      </c>
    </row>
    <row r="1522" spans="1:5" ht="12.75">
      <c r="A1522" s="166">
        <v>20509212474</v>
      </c>
      <c r="B1522" s="166" t="s">
        <v>1051</v>
      </c>
      <c r="C1522" s="166">
        <v>5715</v>
      </c>
      <c r="D1522" t="s">
        <v>1058</v>
      </c>
      <c r="E1522" s="166" t="str">
        <f t="shared" si="23"/>
        <v>08</v>
      </c>
    </row>
    <row r="1523" spans="1:5" ht="12.75">
      <c r="A1523" s="166">
        <v>20543791700</v>
      </c>
      <c r="B1523" s="166" t="s">
        <v>1051</v>
      </c>
      <c r="C1523" s="166">
        <v>5715</v>
      </c>
      <c r="D1523" t="s">
        <v>1058</v>
      </c>
      <c r="E1523" s="166" t="str">
        <f t="shared" si="23"/>
        <v>08</v>
      </c>
    </row>
    <row r="1524" spans="1:5" ht="12.75">
      <c r="A1524" s="166">
        <v>20543545504</v>
      </c>
      <c r="B1524" s="166" t="s">
        <v>1051</v>
      </c>
      <c r="C1524" s="166">
        <v>5715</v>
      </c>
      <c r="D1524" t="s">
        <v>1058</v>
      </c>
      <c r="E1524" s="166" t="str">
        <f t="shared" si="23"/>
        <v>08</v>
      </c>
    </row>
    <row r="1525" spans="1:5" ht="12.75">
      <c r="A1525" s="166">
        <v>20537605465</v>
      </c>
      <c r="B1525" s="166" t="s">
        <v>1051</v>
      </c>
      <c r="C1525" s="166">
        <v>5715</v>
      </c>
      <c r="D1525" t="s">
        <v>1058</v>
      </c>
      <c r="E1525" s="166" t="str">
        <f t="shared" si="23"/>
        <v>08</v>
      </c>
    </row>
    <row r="1526" spans="1:5" ht="12.75">
      <c r="A1526" s="166">
        <v>20543208923</v>
      </c>
      <c r="B1526" s="166" t="s">
        <v>1051</v>
      </c>
      <c r="C1526" s="166">
        <v>5715</v>
      </c>
      <c r="D1526" t="s">
        <v>1058</v>
      </c>
      <c r="E1526" s="166" t="str">
        <f t="shared" si="23"/>
        <v>08</v>
      </c>
    </row>
    <row r="1527" spans="1:5" ht="12.75">
      <c r="A1527" s="166">
        <v>20543298574</v>
      </c>
      <c r="B1527" s="166" t="s">
        <v>1051</v>
      </c>
      <c r="C1527" s="166">
        <v>5715</v>
      </c>
      <c r="D1527" t="s">
        <v>1058</v>
      </c>
      <c r="E1527" s="166" t="str">
        <f t="shared" si="23"/>
        <v>08</v>
      </c>
    </row>
    <row r="1528" spans="1:5" ht="12.75">
      <c r="A1528" s="166">
        <v>20544072031</v>
      </c>
      <c r="B1528" s="166" t="s">
        <v>1051</v>
      </c>
      <c r="C1528" s="166">
        <v>5715</v>
      </c>
      <c r="D1528" t="s">
        <v>1058</v>
      </c>
      <c r="E1528" s="166" t="str">
        <f t="shared" si="23"/>
        <v>08</v>
      </c>
    </row>
    <row r="1529" spans="1:5" ht="12.75">
      <c r="A1529" s="166">
        <v>20266409461</v>
      </c>
      <c r="B1529" s="166" t="s">
        <v>1051</v>
      </c>
      <c r="C1529" s="166">
        <v>5715</v>
      </c>
      <c r="D1529" t="s">
        <v>1058</v>
      </c>
      <c r="E1529" s="166" t="str">
        <f t="shared" si="23"/>
        <v>08</v>
      </c>
    </row>
    <row r="1530" spans="1:5" ht="12.75">
      <c r="A1530" s="166">
        <v>20296501361</v>
      </c>
      <c r="B1530" s="166" t="s">
        <v>1051</v>
      </c>
      <c r="C1530" s="166">
        <v>5715</v>
      </c>
      <c r="D1530" t="s">
        <v>1058</v>
      </c>
      <c r="E1530" s="166" t="str">
        <f t="shared" si="23"/>
        <v>08</v>
      </c>
    </row>
    <row r="1531" spans="1:5" ht="12.75">
      <c r="A1531" s="166">
        <v>20291398902</v>
      </c>
      <c r="B1531" s="166" t="s">
        <v>1051</v>
      </c>
      <c r="C1531" s="166">
        <v>5715</v>
      </c>
      <c r="D1531" t="s">
        <v>1058</v>
      </c>
      <c r="E1531" s="166" t="str">
        <f t="shared" si="23"/>
        <v>08</v>
      </c>
    </row>
    <row r="1532" spans="1:5" ht="12.75">
      <c r="A1532" s="166">
        <v>20266488743</v>
      </c>
      <c r="B1532" s="166" t="s">
        <v>1051</v>
      </c>
      <c r="C1532" s="166">
        <v>5715</v>
      </c>
      <c r="D1532" t="s">
        <v>1058</v>
      </c>
      <c r="E1532" s="166" t="str">
        <f t="shared" si="23"/>
        <v>08</v>
      </c>
    </row>
    <row r="1533" spans="1:5" ht="12.75">
      <c r="A1533" s="166">
        <v>20309327064</v>
      </c>
      <c r="B1533" s="166" t="s">
        <v>1051</v>
      </c>
      <c r="C1533" s="166">
        <v>5715</v>
      </c>
      <c r="D1533" t="s">
        <v>1058</v>
      </c>
      <c r="E1533" s="166" t="str">
        <f t="shared" si="23"/>
        <v>08</v>
      </c>
    </row>
    <row r="1534" spans="1:5" ht="12.75">
      <c r="A1534" s="166">
        <v>20257926371</v>
      </c>
      <c r="B1534" s="166" t="s">
        <v>1051</v>
      </c>
      <c r="C1534" s="166">
        <v>5715</v>
      </c>
      <c r="D1534" t="s">
        <v>1058</v>
      </c>
      <c r="E1534" s="166" t="str">
        <f t="shared" si="23"/>
        <v>08</v>
      </c>
    </row>
    <row r="1535" spans="1:5" ht="12.75">
      <c r="A1535" s="166">
        <v>20305673669</v>
      </c>
      <c r="B1535" s="166" t="s">
        <v>1051</v>
      </c>
      <c r="C1535" s="166">
        <v>5715</v>
      </c>
      <c r="D1535" t="s">
        <v>1058</v>
      </c>
      <c r="E1535" s="166" t="str">
        <f t="shared" si="23"/>
        <v>08</v>
      </c>
    </row>
    <row r="1536" spans="1:5" ht="12.75">
      <c r="A1536" s="166">
        <v>20233048489</v>
      </c>
      <c r="B1536" s="166" t="s">
        <v>1051</v>
      </c>
      <c r="C1536" s="166">
        <v>5715</v>
      </c>
      <c r="D1536" t="s">
        <v>1058</v>
      </c>
      <c r="E1536" s="166" t="str">
        <f t="shared" si="23"/>
        <v>08</v>
      </c>
    </row>
    <row r="1537" spans="1:5" ht="12.75">
      <c r="A1537" s="166">
        <v>20256903386</v>
      </c>
      <c r="B1537" s="166" t="s">
        <v>1051</v>
      </c>
      <c r="C1537" s="166">
        <v>5715</v>
      </c>
      <c r="D1537" t="s">
        <v>1058</v>
      </c>
      <c r="E1537" s="166" t="str">
        <f t="shared" si="23"/>
        <v>08</v>
      </c>
    </row>
    <row r="1538" spans="1:5" ht="12.75">
      <c r="A1538" s="166">
        <v>20335829434</v>
      </c>
      <c r="B1538" s="166" t="s">
        <v>1051</v>
      </c>
      <c r="C1538" s="166">
        <v>5715</v>
      </c>
      <c r="D1538" t="s">
        <v>1058</v>
      </c>
      <c r="E1538" s="166" t="str">
        <f aca="true" t="shared" si="24" ref="E1538:E1601">IF(MID(D1538,14,1)="@",MID(D1538,12,2),"0"&amp;MID(D1538,12,1))</f>
        <v>08</v>
      </c>
    </row>
    <row r="1539" spans="1:5" ht="12.75">
      <c r="A1539" s="166">
        <v>20338315521</v>
      </c>
      <c r="B1539" s="166" t="s">
        <v>1051</v>
      </c>
      <c r="C1539" s="166">
        <v>5715</v>
      </c>
      <c r="D1539" t="s">
        <v>1058</v>
      </c>
      <c r="E1539" s="166" t="str">
        <f t="shared" si="24"/>
        <v>08</v>
      </c>
    </row>
    <row r="1540" spans="1:5" ht="12.75">
      <c r="A1540" s="166">
        <v>20331429601</v>
      </c>
      <c r="B1540" s="166" t="s">
        <v>1051</v>
      </c>
      <c r="C1540" s="166">
        <v>5715</v>
      </c>
      <c r="D1540" t="s">
        <v>1058</v>
      </c>
      <c r="E1540" s="166" t="str">
        <f t="shared" si="24"/>
        <v>08</v>
      </c>
    </row>
    <row r="1541" spans="1:5" ht="12.75">
      <c r="A1541" s="166">
        <v>20100019354</v>
      </c>
      <c r="B1541" s="166" t="s">
        <v>1051</v>
      </c>
      <c r="C1541" s="166">
        <v>5715</v>
      </c>
      <c r="D1541" t="s">
        <v>1058</v>
      </c>
      <c r="E1541" s="166" t="str">
        <f t="shared" si="24"/>
        <v>08</v>
      </c>
    </row>
    <row r="1542" spans="1:5" ht="12.75">
      <c r="A1542" s="166">
        <v>20100027021</v>
      </c>
      <c r="B1542" s="166" t="s">
        <v>1051</v>
      </c>
      <c r="C1542" s="166">
        <v>5715</v>
      </c>
      <c r="D1542" t="s">
        <v>1058</v>
      </c>
      <c r="E1542" s="166" t="str">
        <f t="shared" si="24"/>
        <v>08</v>
      </c>
    </row>
    <row r="1543" spans="1:5" ht="12.75">
      <c r="A1543" s="166">
        <v>20338405864</v>
      </c>
      <c r="B1543" s="166" t="s">
        <v>1051</v>
      </c>
      <c r="C1543" s="166">
        <v>5715</v>
      </c>
      <c r="D1543" t="s">
        <v>1058</v>
      </c>
      <c r="E1543" s="166" t="str">
        <f t="shared" si="24"/>
        <v>08</v>
      </c>
    </row>
    <row r="1544" spans="1:5" ht="12.75">
      <c r="A1544" s="166">
        <v>20337764895</v>
      </c>
      <c r="B1544" s="166" t="s">
        <v>1051</v>
      </c>
      <c r="C1544" s="166">
        <v>5715</v>
      </c>
      <c r="D1544" t="s">
        <v>1058</v>
      </c>
      <c r="E1544" s="166" t="str">
        <f t="shared" si="24"/>
        <v>08</v>
      </c>
    </row>
    <row r="1545" spans="1:5" ht="12.75">
      <c r="A1545" s="166">
        <v>20100069963</v>
      </c>
      <c r="B1545" s="166" t="s">
        <v>1051</v>
      </c>
      <c r="C1545" s="166">
        <v>5715</v>
      </c>
      <c r="D1545" t="s">
        <v>1058</v>
      </c>
      <c r="E1545" s="166" t="str">
        <f t="shared" si="24"/>
        <v>08</v>
      </c>
    </row>
    <row r="1546" spans="1:5" ht="12.75">
      <c r="A1546" s="166">
        <v>20545132088</v>
      </c>
      <c r="B1546" s="166" t="s">
        <v>1051</v>
      </c>
      <c r="C1546" s="166">
        <v>5715</v>
      </c>
      <c r="D1546" t="s">
        <v>1058</v>
      </c>
      <c r="E1546" s="166" t="str">
        <f t="shared" si="24"/>
        <v>08</v>
      </c>
    </row>
    <row r="1547" spans="1:5" ht="12.75">
      <c r="A1547" s="166">
        <v>20336866333</v>
      </c>
      <c r="B1547" s="166" t="s">
        <v>1051</v>
      </c>
      <c r="C1547" s="166">
        <v>5715</v>
      </c>
      <c r="D1547" t="s">
        <v>1058</v>
      </c>
      <c r="E1547" s="166" t="str">
        <f t="shared" si="24"/>
        <v>08</v>
      </c>
    </row>
    <row r="1548" spans="1:5" ht="12.75">
      <c r="A1548" s="166">
        <v>20519477549</v>
      </c>
      <c r="B1548" s="166" t="s">
        <v>1051</v>
      </c>
      <c r="C1548" s="166">
        <v>5715</v>
      </c>
      <c r="D1548" t="s">
        <v>1058</v>
      </c>
      <c r="E1548" s="166" t="str">
        <f t="shared" si="24"/>
        <v>08</v>
      </c>
    </row>
    <row r="1549" spans="1:5" ht="12.75">
      <c r="A1549" s="166">
        <v>20520810332</v>
      </c>
      <c r="B1549" s="166" t="s">
        <v>1051</v>
      </c>
      <c r="C1549" s="166">
        <v>5715</v>
      </c>
      <c r="D1549" t="s">
        <v>1058</v>
      </c>
      <c r="E1549" s="166" t="str">
        <f t="shared" si="24"/>
        <v>08</v>
      </c>
    </row>
    <row r="1550" spans="1:5" ht="12.75">
      <c r="A1550" s="166">
        <v>20108038455</v>
      </c>
      <c r="B1550" s="166" t="s">
        <v>1051</v>
      </c>
      <c r="C1550" s="166">
        <v>5715</v>
      </c>
      <c r="D1550" t="s">
        <v>1058</v>
      </c>
      <c r="E1550" s="166" t="str">
        <f t="shared" si="24"/>
        <v>08</v>
      </c>
    </row>
    <row r="1551" spans="1:5" ht="12.75">
      <c r="A1551" s="166">
        <v>20517730476</v>
      </c>
      <c r="B1551" s="166" t="s">
        <v>1051</v>
      </c>
      <c r="C1551" s="166">
        <v>5715</v>
      </c>
      <c r="D1551" t="s">
        <v>1058</v>
      </c>
      <c r="E1551" s="166" t="str">
        <f t="shared" si="24"/>
        <v>08</v>
      </c>
    </row>
    <row r="1552" spans="1:5" ht="12.75">
      <c r="A1552" s="166">
        <v>20498446117</v>
      </c>
      <c r="B1552" s="166" t="s">
        <v>1051</v>
      </c>
      <c r="C1552" s="166">
        <v>5715</v>
      </c>
      <c r="D1552" t="s">
        <v>1058</v>
      </c>
      <c r="E1552" s="166" t="str">
        <f t="shared" si="24"/>
        <v>08</v>
      </c>
    </row>
    <row r="1553" spans="1:5" ht="12.75">
      <c r="A1553" s="166">
        <v>20109705129</v>
      </c>
      <c r="B1553" s="166" t="s">
        <v>1051</v>
      </c>
      <c r="C1553" s="166">
        <v>5715</v>
      </c>
      <c r="D1553" t="s">
        <v>1058</v>
      </c>
      <c r="E1553" s="166" t="str">
        <f t="shared" si="24"/>
        <v>08</v>
      </c>
    </row>
    <row r="1554" spans="1:5" ht="12.75">
      <c r="A1554" s="166">
        <v>20503550122</v>
      </c>
      <c r="B1554" s="166" t="s">
        <v>1051</v>
      </c>
      <c r="C1554" s="166">
        <v>5715</v>
      </c>
      <c r="D1554" t="s">
        <v>1058</v>
      </c>
      <c r="E1554" s="166" t="str">
        <f t="shared" si="24"/>
        <v>08</v>
      </c>
    </row>
    <row r="1555" spans="1:5" ht="12.75">
      <c r="A1555" s="166">
        <v>20543603121</v>
      </c>
      <c r="B1555" s="166" t="s">
        <v>1051</v>
      </c>
      <c r="C1555" s="166">
        <v>5715</v>
      </c>
      <c r="D1555" t="s">
        <v>1058</v>
      </c>
      <c r="E1555" s="166" t="str">
        <f t="shared" si="24"/>
        <v>08</v>
      </c>
    </row>
    <row r="1556" spans="1:5" ht="12.75">
      <c r="A1556" s="166">
        <v>20100049261</v>
      </c>
      <c r="B1556" s="166" t="s">
        <v>1051</v>
      </c>
      <c r="C1556" s="166">
        <v>5715</v>
      </c>
      <c r="D1556" t="s">
        <v>1058</v>
      </c>
      <c r="E1556" s="166" t="str">
        <f t="shared" si="24"/>
        <v>08</v>
      </c>
    </row>
    <row r="1557" spans="1:5" ht="12.75">
      <c r="A1557" s="166">
        <v>20100004594</v>
      </c>
      <c r="B1557" s="166" t="s">
        <v>1051</v>
      </c>
      <c r="C1557" s="166">
        <v>5715</v>
      </c>
      <c r="D1557" t="s">
        <v>1058</v>
      </c>
      <c r="E1557" s="166" t="str">
        <f t="shared" si="24"/>
        <v>08</v>
      </c>
    </row>
    <row r="1558" spans="1:5" ht="12.75">
      <c r="A1558" s="166">
        <v>20433359870</v>
      </c>
      <c r="B1558" s="166" t="s">
        <v>1051</v>
      </c>
      <c r="C1558" s="166">
        <v>5715</v>
      </c>
      <c r="D1558" t="s">
        <v>1058</v>
      </c>
      <c r="E1558" s="166" t="str">
        <f t="shared" si="24"/>
        <v>08</v>
      </c>
    </row>
    <row r="1559" spans="1:5" ht="12.75">
      <c r="A1559" s="166">
        <v>20510400233</v>
      </c>
      <c r="B1559" s="166" t="s">
        <v>1051</v>
      </c>
      <c r="C1559" s="166">
        <v>5715</v>
      </c>
      <c r="D1559" t="s">
        <v>1058</v>
      </c>
      <c r="E1559" s="166" t="str">
        <f t="shared" si="24"/>
        <v>08</v>
      </c>
    </row>
    <row r="1560" spans="1:5" ht="12.75">
      <c r="A1560" s="166">
        <v>20100112214</v>
      </c>
      <c r="B1560" s="166" t="s">
        <v>1051</v>
      </c>
      <c r="C1560" s="166">
        <v>5715</v>
      </c>
      <c r="D1560" t="s">
        <v>1058</v>
      </c>
      <c r="E1560" s="166" t="str">
        <f t="shared" si="24"/>
        <v>08</v>
      </c>
    </row>
    <row r="1561" spans="1:5" ht="12.75">
      <c r="A1561" s="166">
        <v>20305354563</v>
      </c>
      <c r="B1561" s="166" t="s">
        <v>1051</v>
      </c>
      <c r="C1561" s="166">
        <v>5715</v>
      </c>
      <c r="D1561" t="s">
        <v>1058</v>
      </c>
      <c r="E1561" s="166" t="str">
        <f t="shared" si="24"/>
        <v>08</v>
      </c>
    </row>
    <row r="1562" spans="1:5" ht="12.75">
      <c r="A1562" s="166">
        <v>20100180210</v>
      </c>
      <c r="B1562" s="166" t="s">
        <v>1051</v>
      </c>
      <c r="C1562" s="166">
        <v>5715</v>
      </c>
      <c r="D1562" t="s">
        <v>1058</v>
      </c>
      <c r="E1562" s="166" t="str">
        <f t="shared" si="24"/>
        <v>08</v>
      </c>
    </row>
    <row r="1563" spans="1:5" ht="12.75">
      <c r="A1563" s="166">
        <v>20414679162</v>
      </c>
      <c r="B1563" s="166" t="s">
        <v>1051</v>
      </c>
      <c r="C1563" s="166">
        <v>5715</v>
      </c>
      <c r="D1563" t="s">
        <v>1058</v>
      </c>
      <c r="E1563" s="166" t="str">
        <f t="shared" si="24"/>
        <v>08</v>
      </c>
    </row>
    <row r="1564" spans="1:5" ht="12.75">
      <c r="A1564" s="166">
        <v>20100141583</v>
      </c>
      <c r="B1564" s="166" t="s">
        <v>1051</v>
      </c>
      <c r="C1564" s="166">
        <v>5715</v>
      </c>
      <c r="D1564" t="s">
        <v>1058</v>
      </c>
      <c r="E1564" s="166" t="str">
        <f t="shared" si="24"/>
        <v>08</v>
      </c>
    </row>
    <row r="1565" spans="1:5" ht="12.75">
      <c r="A1565" s="166">
        <v>20262996329</v>
      </c>
      <c r="B1565" s="166" t="s">
        <v>1051</v>
      </c>
      <c r="C1565" s="166">
        <v>5715</v>
      </c>
      <c r="D1565" t="s">
        <v>1058</v>
      </c>
      <c r="E1565" s="166" t="str">
        <f t="shared" si="24"/>
        <v>08</v>
      </c>
    </row>
    <row r="1566" spans="1:5" ht="12.75">
      <c r="A1566" s="166">
        <v>20512076379</v>
      </c>
      <c r="B1566" s="166" t="s">
        <v>1051</v>
      </c>
      <c r="C1566" s="166">
        <v>5715</v>
      </c>
      <c r="D1566" t="s">
        <v>1058</v>
      </c>
      <c r="E1566" s="166" t="str">
        <f t="shared" si="24"/>
        <v>08</v>
      </c>
    </row>
    <row r="1567" spans="1:5" ht="12.75">
      <c r="A1567" s="166">
        <v>20100165687</v>
      </c>
      <c r="B1567" s="166" t="s">
        <v>1051</v>
      </c>
      <c r="C1567" s="166">
        <v>5715</v>
      </c>
      <c r="D1567" t="s">
        <v>1058</v>
      </c>
      <c r="E1567" s="166" t="str">
        <f t="shared" si="24"/>
        <v>08</v>
      </c>
    </row>
    <row r="1568" spans="1:5" ht="12.75">
      <c r="A1568" s="166">
        <v>20100051240</v>
      </c>
      <c r="B1568" s="166" t="s">
        <v>1051</v>
      </c>
      <c r="C1568" s="166">
        <v>5715</v>
      </c>
      <c r="D1568" t="s">
        <v>1058</v>
      </c>
      <c r="E1568" s="166" t="str">
        <f t="shared" si="24"/>
        <v>08</v>
      </c>
    </row>
    <row r="1569" spans="1:5" ht="12.75">
      <c r="A1569" s="166">
        <v>20512638393</v>
      </c>
      <c r="B1569" s="166" t="s">
        <v>1051</v>
      </c>
      <c r="C1569" s="166">
        <v>5715</v>
      </c>
      <c r="D1569" t="s">
        <v>1058</v>
      </c>
      <c r="E1569" s="166" t="str">
        <f t="shared" si="24"/>
        <v>08</v>
      </c>
    </row>
    <row r="1570" spans="1:5" ht="12.75">
      <c r="A1570" s="166">
        <v>20432747833</v>
      </c>
      <c r="B1570" s="166" t="s">
        <v>1051</v>
      </c>
      <c r="C1570" s="166">
        <v>5715</v>
      </c>
      <c r="D1570" t="s">
        <v>1058</v>
      </c>
      <c r="E1570" s="166" t="str">
        <f t="shared" si="24"/>
        <v>08</v>
      </c>
    </row>
    <row r="1571" spans="1:5" ht="12.75">
      <c r="A1571" s="166">
        <v>20100028850</v>
      </c>
      <c r="B1571" s="166" t="s">
        <v>1051</v>
      </c>
      <c r="C1571" s="166">
        <v>5715</v>
      </c>
      <c r="D1571" t="s">
        <v>1058</v>
      </c>
      <c r="E1571" s="166" t="str">
        <f t="shared" si="24"/>
        <v>08</v>
      </c>
    </row>
    <row r="1572" spans="1:5" ht="12.75">
      <c r="A1572" s="166">
        <v>20307791936</v>
      </c>
      <c r="B1572" s="166" t="s">
        <v>1051</v>
      </c>
      <c r="C1572" s="166">
        <v>5715</v>
      </c>
      <c r="D1572" t="s">
        <v>1058</v>
      </c>
      <c r="E1572" s="166" t="str">
        <f t="shared" si="24"/>
        <v>08</v>
      </c>
    </row>
    <row r="1573" spans="1:5" ht="12.75">
      <c r="A1573" s="166">
        <v>20133860992</v>
      </c>
      <c r="B1573" s="166" t="s">
        <v>1051</v>
      </c>
      <c r="C1573" s="166">
        <v>5715</v>
      </c>
      <c r="D1573" t="s">
        <v>1058</v>
      </c>
      <c r="E1573" s="166" t="str">
        <f t="shared" si="24"/>
        <v>08</v>
      </c>
    </row>
    <row r="1574" spans="1:5" ht="12.75">
      <c r="A1574" s="166">
        <v>20100121043</v>
      </c>
      <c r="B1574" s="166" t="s">
        <v>1051</v>
      </c>
      <c r="C1574" s="166">
        <v>5715</v>
      </c>
      <c r="D1574" t="s">
        <v>1058</v>
      </c>
      <c r="E1574" s="166" t="str">
        <f t="shared" si="24"/>
        <v>08</v>
      </c>
    </row>
    <row r="1575" spans="1:5" ht="12.75">
      <c r="A1575" s="166">
        <v>20196629000</v>
      </c>
      <c r="B1575" s="166" t="s">
        <v>1051</v>
      </c>
      <c r="C1575" s="166">
        <v>5715</v>
      </c>
      <c r="D1575" t="s">
        <v>1058</v>
      </c>
      <c r="E1575" s="166" t="str">
        <f t="shared" si="24"/>
        <v>08</v>
      </c>
    </row>
    <row r="1576" spans="1:5" ht="12.75">
      <c r="A1576" s="166">
        <v>20112841912</v>
      </c>
      <c r="B1576" s="166" t="s">
        <v>1051</v>
      </c>
      <c r="C1576" s="166">
        <v>5715</v>
      </c>
      <c r="D1576" t="s">
        <v>1058</v>
      </c>
      <c r="E1576" s="166" t="str">
        <f t="shared" si="24"/>
        <v>08</v>
      </c>
    </row>
    <row r="1577" spans="1:5" ht="12.75">
      <c r="A1577" s="166">
        <v>20466241734</v>
      </c>
      <c r="B1577" s="166" t="s">
        <v>1051</v>
      </c>
      <c r="C1577" s="166">
        <v>5715</v>
      </c>
      <c r="D1577" t="s">
        <v>1058</v>
      </c>
      <c r="E1577" s="166" t="str">
        <f t="shared" si="24"/>
        <v>08</v>
      </c>
    </row>
    <row r="1578" spans="1:5" ht="12.75">
      <c r="A1578" s="166">
        <v>20384377719</v>
      </c>
      <c r="B1578" s="166" t="s">
        <v>1051</v>
      </c>
      <c r="C1578" s="166">
        <v>5715</v>
      </c>
      <c r="D1578" t="s">
        <v>1058</v>
      </c>
      <c r="E1578" s="166" t="str">
        <f t="shared" si="24"/>
        <v>08</v>
      </c>
    </row>
    <row r="1579" spans="1:5" ht="12.75">
      <c r="A1579" s="166">
        <v>20100231817</v>
      </c>
      <c r="B1579" s="166" t="s">
        <v>1051</v>
      </c>
      <c r="C1579" s="166">
        <v>5715</v>
      </c>
      <c r="D1579" t="s">
        <v>1058</v>
      </c>
      <c r="E1579" s="166" t="str">
        <f t="shared" si="24"/>
        <v>08</v>
      </c>
    </row>
    <row r="1580" spans="1:5" ht="12.75">
      <c r="A1580" s="166">
        <v>20298674611</v>
      </c>
      <c r="B1580" s="166" t="s">
        <v>1051</v>
      </c>
      <c r="C1580" s="166">
        <v>5715</v>
      </c>
      <c r="D1580" t="s">
        <v>1058</v>
      </c>
      <c r="E1580" s="166" t="str">
        <f t="shared" si="24"/>
        <v>08</v>
      </c>
    </row>
    <row r="1581" spans="1:5" ht="12.75">
      <c r="A1581" s="166">
        <v>20462793791</v>
      </c>
      <c r="B1581" s="166" t="s">
        <v>1051</v>
      </c>
      <c r="C1581" s="166">
        <v>5715</v>
      </c>
      <c r="D1581" t="s">
        <v>1058</v>
      </c>
      <c r="E1581" s="166" t="str">
        <f t="shared" si="24"/>
        <v>08</v>
      </c>
    </row>
    <row r="1582" spans="1:5" ht="12.75">
      <c r="A1582" s="166">
        <v>20100249350</v>
      </c>
      <c r="B1582" s="166" t="s">
        <v>1051</v>
      </c>
      <c r="C1582" s="166">
        <v>5715</v>
      </c>
      <c r="D1582" t="s">
        <v>1058</v>
      </c>
      <c r="E1582" s="166" t="str">
        <f t="shared" si="24"/>
        <v>08</v>
      </c>
    </row>
    <row r="1583" spans="1:5" ht="12.75">
      <c r="A1583" s="166">
        <v>20100001579</v>
      </c>
      <c r="B1583" s="166" t="s">
        <v>1051</v>
      </c>
      <c r="C1583" s="166">
        <v>5715</v>
      </c>
      <c r="D1583" t="s">
        <v>1058</v>
      </c>
      <c r="E1583" s="166" t="str">
        <f t="shared" si="24"/>
        <v>08</v>
      </c>
    </row>
    <row r="1584" spans="1:5" ht="12.75">
      <c r="A1584" s="166">
        <v>20269863626</v>
      </c>
      <c r="B1584" s="166" t="s">
        <v>1051</v>
      </c>
      <c r="C1584" s="166">
        <v>5715</v>
      </c>
      <c r="D1584" t="s">
        <v>1058</v>
      </c>
      <c r="E1584" s="166" t="str">
        <f t="shared" si="24"/>
        <v>08</v>
      </c>
    </row>
    <row r="1585" spans="1:5" ht="12.75">
      <c r="A1585" s="166">
        <v>20108971577</v>
      </c>
      <c r="B1585" s="166" t="s">
        <v>1051</v>
      </c>
      <c r="C1585" s="166">
        <v>5715</v>
      </c>
      <c r="D1585" t="s">
        <v>1058</v>
      </c>
      <c r="E1585" s="166" t="str">
        <f t="shared" si="24"/>
        <v>08</v>
      </c>
    </row>
    <row r="1586" spans="1:5" ht="12.75">
      <c r="A1586" s="166">
        <v>20467682726</v>
      </c>
      <c r="B1586" s="166" t="s">
        <v>1051</v>
      </c>
      <c r="C1586" s="166">
        <v>5715</v>
      </c>
      <c r="D1586" t="s">
        <v>1058</v>
      </c>
      <c r="E1586" s="166" t="str">
        <f t="shared" si="24"/>
        <v>08</v>
      </c>
    </row>
    <row r="1587" spans="1:5" ht="12.75">
      <c r="A1587" s="166">
        <v>20256459010</v>
      </c>
      <c r="B1587" s="166" t="s">
        <v>1051</v>
      </c>
      <c r="C1587" s="166">
        <v>5715</v>
      </c>
      <c r="D1587" t="s">
        <v>1058</v>
      </c>
      <c r="E1587" s="166" t="str">
        <f t="shared" si="24"/>
        <v>08</v>
      </c>
    </row>
    <row r="1588" spans="1:5" ht="12.75">
      <c r="A1588" s="166">
        <v>20123812477</v>
      </c>
      <c r="B1588" s="166" t="s">
        <v>1051</v>
      </c>
      <c r="C1588" s="166">
        <v>5715</v>
      </c>
      <c r="D1588" t="s">
        <v>1058</v>
      </c>
      <c r="E1588" s="166" t="str">
        <f t="shared" si="24"/>
        <v>08</v>
      </c>
    </row>
    <row r="1589" spans="1:5" ht="12.75">
      <c r="A1589" s="166">
        <v>20305556786</v>
      </c>
      <c r="B1589" s="166" t="s">
        <v>1051</v>
      </c>
      <c r="C1589" s="166">
        <v>5715</v>
      </c>
      <c r="D1589" t="s">
        <v>1058</v>
      </c>
      <c r="E1589" s="166" t="str">
        <f t="shared" si="24"/>
        <v>08</v>
      </c>
    </row>
    <row r="1590" spans="1:5" ht="12.75">
      <c r="A1590" s="166">
        <v>20507314644</v>
      </c>
      <c r="B1590" s="166" t="s">
        <v>1051</v>
      </c>
      <c r="C1590" s="166">
        <v>5715</v>
      </c>
      <c r="D1590" t="s">
        <v>1058</v>
      </c>
      <c r="E1590" s="166" t="str">
        <f t="shared" si="24"/>
        <v>08</v>
      </c>
    </row>
    <row r="1591" spans="1:5" ht="12.75">
      <c r="A1591" s="166">
        <v>20504004415</v>
      </c>
      <c r="B1591" s="166" t="s">
        <v>1051</v>
      </c>
      <c r="C1591" s="166">
        <v>5715</v>
      </c>
      <c r="D1591" t="s">
        <v>1058</v>
      </c>
      <c r="E1591" s="166" t="str">
        <f t="shared" si="24"/>
        <v>08</v>
      </c>
    </row>
    <row r="1592" spans="1:5" ht="12.75">
      <c r="A1592" s="166">
        <v>20261126568</v>
      </c>
      <c r="B1592" s="166" t="s">
        <v>1051</v>
      </c>
      <c r="C1592" s="166">
        <v>5715</v>
      </c>
      <c r="D1592" t="s">
        <v>1058</v>
      </c>
      <c r="E1592" s="166" t="str">
        <f t="shared" si="24"/>
        <v>08</v>
      </c>
    </row>
    <row r="1593" spans="1:5" ht="12.75">
      <c r="A1593" s="166">
        <v>20298669707</v>
      </c>
      <c r="B1593" s="166" t="s">
        <v>1051</v>
      </c>
      <c r="C1593" s="166">
        <v>5715</v>
      </c>
      <c r="D1593" t="s">
        <v>1058</v>
      </c>
      <c r="E1593" s="166" t="str">
        <f t="shared" si="24"/>
        <v>08</v>
      </c>
    </row>
    <row r="1594" spans="1:5" ht="12.75">
      <c r="A1594" s="166">
        <v>20101859399</v>
      </c>
      <c r="B1594" s="166" t="s">
        <v>1051</v>
      </c>
      <c r="C1594" s="166">
        <v>5715</v>
      </c>
      <c r="D1594" t="s">
        <v>1058</v>
      </c>
      <c r="E1594" s="166" t="str">
        <f t="shared" si="24"/>
        <v>08</v>
      </c>
    </row>
    <row r="1595" spans="1:5" ht="12.75">
      <c r="A1595" s="166">
        <v>20382056681</v>
      </c>
      <c r="B1595" s="166" t="s">
        <v>1051</v>
      </c>
      <c r="C1595" s="166">
        <v>5715</v>
      </c>
      <c r="D1595" t="s">
        <v>1058</v>
      </c>
      <c r="E1595" s="166" t="str">
        <f t="shared" si="24"/>
        <v>08</v>
      </c>
    </row>
    <row r="1596" spans="1:5" ht="12.75">
      <c r="A1596" s="166">
        <v>20100153751</v>
      </c>
      <c r="B1596" s="166" t="s">
        <v>1051</v>
      </c>
      <c r="C1596" s="166">
        <v>5715</v>
      </c>
      <c r="D1596" t="s">
        <v>1058</v>
      </c>
      <c r="E1596" s="166" t="str">
        <f t="shared" si="24"/>
        <v>08</v>
      </c>
    </row>
    <row r="1597" spans="1:5" ht="12.75">
      <c r="A1597" s="166">
        <v>20160479290</v>
      </c>
      <c r="B1597" s="166" t="s">
        <v>1051</v>
      </c>
      <c r="C1597" s="166">
        <v>5715</v>
      </c>
      <c r="D1597" t="s">
        <v>1058</v>
      </c>
      <c r="E1597" s="166" t="str">
        <f t="shared" si="24"/>
        <v>08</v>
      </c>
    </row>
    <row r="1598" spans="1:5" ht="12.75">
      <c r="A1598" s="166">
        <v>20431534046</v>
      </c>
      <c r="B1598" s="166" t="s">
        <v>1051</v>
      </c>
      <c r="C1598" s="166">
        <v>5715</v>
      </c>
      <c r="D1598" t="s">
        <v>1058</v>
      </c>
      <c r="E1598" s="166" t="str">
        <f t="shared" si="24"/>
        <v>08</v>
      </c>
    </row>
    <row r="1599" spans="1:5" ht="12.75">
      <c r="A1599" s="166">
        <v>20263019807</v>
      </c>
      <c r="B1599" s="166" t="s">
        <v>1051</v>
      </c>
      <c r="C1599" s="166">
        <v>5715</v>
      </c>
      <c r="D1599" t="s">
        <v>1058</v>
      </c>
      <c r="E1599" s="166" t="str">
        <f t="shared" si="24"/>
        <v>08</v>
      </c>
    </row>
    <row r="1600" spans="1:5" ht="12.75">
      <c r="A1600" s="166">
        <v>20303912682</v>
      </c>
      <c r="B1600" s="166" t="s">
        <v>1051</v>
      </c>
      <c r="C1600" s="166">
        <v>5715</v>
      </c>
      <c r="D1600" t="s">
        <v>1058</v>
      </c>
      <c r="E1600" s="166" t="str">
        <f t="shared" si="24"/>
        <v>08</v>
      </c>
    </row>
    <row r="1601" spans="1:5" ht="12.75">
      <c r="A1601" s="166">
        <v>20100384052</v>
      </c>
      <c r="B1601" s="166" t="s">
        <v>1051</v>
      </c>
      <c r="C1601" s="166">
        <v>5715</v>
      </c>
      <c r="D1601" t="s">
        <v>1058</v>
      </c>
      <c r="E1601" s="166" t="str">
        <f t="shared" si="24"/>
        <v>08</v>
      </c>
    </row>
    <row r="1602" spans="1:5" ht="12.75">
      <c r="A1602" s="166">
        <v>20100091543</v>
      </c>
      <c r="B1602" s="166" t="s">
        <v>1051</v>
      </c>
      <c r="C1602" s="166">
        <v>5715</v>
      </c>
      <c r="D1602" t="s">
        <v>1058</v>
      </c>
      <c r="E1602" s="166" t="str">
        <f aca="true" t="shared" si="25" ref="E1602:E1665">IF(MID(D1602,14,1)="@",MID(D1602,12,2),"0"&amp;MID(D1602,12,1))</f>
        <v>08</v>
      </c>
    </row>
    <row r="1603" spans="1:5" ht="12.75">
      <c r="A1603" s="166">
        <v>20117331823</v>
      </c>
      <c r="B1603" s="166" t="s">
        <v>1051</v>
      </c>
      <c r="C1603" s="166">
        <v>5715</v>
      </c>
      <c r="D1603" t="s">
        <v>1058</v>
      </c>
      <c r="E1603" s="166" t="str">
        <f t="shared" si="25"/>
        <v>08</v>
      </c>
    </row>
    <row r="1604" spans="1:5" ht="12.75">
      <c r="A1604" s="166">
        <v>20111446165</v>
      </c>
      <c r="B1604" s="166" t="s">
        <v>1051</v>
      </c>
      <c r="C1604" s="166">
        <v>5715</v>
      </c>
      <c r="D1604" t="s">
        <v>1058</v>
      </c>
      <c r="E1604" s="166" t="str">
        <f t="shared" si="25"/>
        <v>08</v>
      </c>
    </row>
    <row r="1605" spans="1:5" ht="12.75">
      <c r="A1605" s="166">
        <v>20101462081</v>
      </c>
      <c r="B1605" s="166" t="s">
        <v>1051</v>
      </c>
      <c r="C1605" s="166">
        <v>5715</v>
      </c>
      <c r="D1605" t="s">
        <v>1058</v>
      </c>
      <c r="E1605" s="166" t="str">
        <f t="shared" si="25"/>
        <v>08</v>
      </c>
    </row>
    <row r="1606" spans="1:5" ht="12.75">
      <c r="A1606" s="166">
        <v>20100052564</v>
      </c>
      <c r="B1606" s="166" t="s">
        <v>1051</v>
      </c>
      <c r="C1606" s="166">
        <v>5715</v>
      </c>
      <c r="D1606" t="s">
        <v>1058</v>
      </c>
      <c r="E1606" s="166" t="str">
        <f t="shared" si="25"/>
        <v>08</v>
      </c>
    </row>
    <row r="1607" spans="1:5" ht="12.75">
      <c r="A1607" s="166">
        <v>20476260303</v>
      </c>
      <c r="B1607" s="166" t="s">
        <v>1051</v>
      </c>
      <c r="C1607" s="166">
        <v>5715</v>
      </c>
      <c r="D1607" t="s">
        <v>1058</v>
      </c>
      <c r="E1607" s="166" t="str">
        <f t="shared" si="25"/>
        <v>08</v>
      </c>
    </row>
    <row r="1608" spans="1:5" ht="12.75">
      <c r="A1608" s="166">
        <v>20100118506</v>
      </c>
      <c r="B1608" s="166" t="s">
        <v>1051</v>
      </c>
      <c r="C1608" s="166">
        <v>5715</v>
      </c>
      <c r="D1608" t="s">
        <v>1058</v>
      </c>
      <c r="E1608" s="166" t="str">
        <f t="shared" si="25"/>
        <v>08</v>
      </c>
    </row>
    <row r="1609" spans="1:5" ht="12.75">
      <c r="A1609" s="166">
        <v>20100077044</v>
      </c>
      <c r="B1609" s="166" t="s">
        <v>1051</v>
      </c>
      <c r="C1609" s="166">
        <v>5715</v>
      </c>
      <c r="D1609" t="s">
        <v>1058</v>
      </c>
      <c r="E1609" s="166" t="str">
        <f t="shared" si="25"/>
        <v>08</v>
      </c>
    </row>
    <row r="1610" spans="1:5" ht="12.75">
      <c r="A1610" s="166">
        <v>20100171814</v>
      </c>
      <c r="B1610" s="166" t="s">
        <v>1051</v>
      </c>
      <c r="C1610" s="166">
        <v>5715</v>
      </c>
      <c r="D1610" t="s">
        <v>1058</v>
      </c>
      <c r="E1610" s="166" t="str">
        <f t="shared" si="25"/>
        <v>08</v>
      </c>
    </row>
    <row r="1611" spans="1:5" ht="12.75">
      <c r="A1611" s="166">
        <v>20418108151</v>
      </c>
      <c r="B1611" s="166" t="s">
        <v>1051</v>
      </c>
      <c r="C1611" s="166">
        <v>5715</v>
      </c>
      <c r="D1611" t="s">
        <v>1058</v>
      </c>
      <c r="E1611" s="166" t="str">
        <f t="shared" si="25"/>
        <v>08</v>
      </c>
    </row>
    <row r="1612" spans="1:5" ht="12.75">
      <c r="A1612" s="166">
        <v>20122882048</v>
      </c>
      <c r="B1612" s="166" t="s">
        <v>1051</v>
      </c>
      <c r="C1612" s="166">
        <v>5715</v>
      </c>
      <c r="D1612" t="s">
        <v>1058</v>
      </c>
      <c r="E1612" s="166" t="str">
        <f t="shared" si="25"/>
        <v>08</v>
      </c>
    </row>
    <row r="1613" spans="1:5" ht="12.75">
      <c r="A1613" s="166">
        <v>20508565934</v>
      </c>
      <c r="B1613" s="166" t="s">
        <v>1051</v>
      </c>
      <c r="C1613" s="166">
        <v>5715</v>
      </c>
      <c r="D1613" t="s">
        <v>1058</v>
      </c>
      <c r="E1613" s="166" t="str">
        <f t="shared" si="25"/>
        <v>08</v>
      </c>
    </row>
    <row r="1614" spans="1:5" ht="12.75">
      <c r="A1614" s="166">
        <v>20297885538</v>
      </c>
      <c r="B1614" s="166" t="s">
        <v>1051</v>
      </c>
      <c r="C1614" s="166">
        <v>5715</v>
      </c>
      <c r="D1614" t="s">
        <v>1058</v>
      </c>
      <c r="E1614" s="166" t="str">
        <f t="shared" si="25"/>
        <v>08</v>
      </c>
    </row>
    <row r="1615" spans="1:5" ht="12.75">
      <c r="A1615" s="166">
        <v>20100318696</v>
      </c>
      <c r="B1615" s="166" t="s">
        <v>1051</v>
      </c>
      <c r="C1615" s="166">
        <v>5715</v>
      </c>
      <c r="D1615" t="s">
        <v>1058</v>
      </c>
      <c r="E1615" s="166" t="str">
        <f t="shared" si="25"/>
        <v>08</v>
      </c>
    </row>
    <row r="1616" spans="1:5" ht="12.75">
      <c r="A1616" s="166">
        <v>20168575131</v>
      </c>
      <c r="B1616" s="166" t="s">
        <v>1051</v>
      </c>
      <c r="C1616" s="166">
        <v>5715</v>
      </c>
      <c r="D1616" t="s">
        <v>1058</v>
      </c>
      <c r="E1616" s="166" t="str">
        <f t="shared" si="25"/>
        <v>08</v>
      </c>
    </row>
    <row r="1617" spans="1:5" ht="12.75">
      <c r="A1617" s="166">
        <v>20100041449</v>
      </c>
      <c r="B1617" s="166" t="s">
        <v>1051</v>
      </c>
      <c r="C1617" s="166">
        <v>5715</v>
      </c>
      <c r="D1617" t="s">
        <v>1058</v>
      </c>
      <c r="E1617" s="166" t="str">
        <f t="shared" si="25"/>
        <v>08</v>
      </c>
    </row>
    <row r="1618" spans="1:5" ht="12.75">
      <c r="A1618" s="166">
        <v>20297154673</v>
      </c>
      <c r="B1618" s="166" t="s">
        <v>1051</v>
      </c>
      <c r="C1618" s="166">
        <v>5715</v>
      </c>
      <c r="D1618" t="s">
        <v>1058</v>
      </c>
      <c r="E1618" s="166" t="str">
        <f t="shared" si="25"/>
        <v>08</v>
      </c>
    </row>
    <row r="1619" spans="1:5" ht="12.75">
      <c r="A1619" s="166">
        <v>20289907743</v>
      </c>
      <c r="B1619" s="166" t="s">
        <v>1051</v>
      </c>
      <c r="C1619" s="166">
        <v>5715</v>
      </c>
      <c r="D1619" t="s">
        <v>1058</v>
      </c>
      <c r="E1619" s="166" t="str">
        <f t="shared" si="25"/>
        <v>08</v>
      </c>
    </row>
    <row r="1620" spans="1:5" ht="12.75">
      <c r="A1620" s="166">
        <v>20100016681</v>
      </c>
      <c r="B1620" s="166" t="s">
        <v>1051</v>
      </c>
      <c r="C1620" s="166">
        <v>5715</v>
      </c>
      <c r="D1620" t="s">
        <v>1058</v>
      </c>
      <c r="E1620" s="166" t="str">
        <f t="shared" si="25"/>
        <v>08</v>
      </c>
    </row>
    <row r="1621" spans="1:5" ht="12.75">
      <c r="A1621" s="166">
        <v>20153089401</v>
      </c>
      <c r="B1621" s="166" t="s">
        <v>1051</v>
      </c>
      <c r="C1621" s="166">
        <v>5715</v>
      </c>
      <c r="D1621" t="s">
        <v>1058</v>
      </c>
      <c r="E1621" s="166" t="str">
        <f t="shared" si="25"/>
        <v>08</v>
      </c>
    </row>
    <row r="1622" spans="1:5" ht="12.75">
      <c r="A1622" s="166">
        <v>20100023891</v>
      </c>
      <c r="B1622" s="166" t="s">
        <v>1051</v>
      </c>
      <c r="C1622" s="166">
        <v>5715</v>
      </c>
      <c r="D1622" t="s">
        <v>1058</v>
      </c>
      <c r="E1622" s="166" t="str">
        <f t="shared" si="25"/>
        <v>08</v>
      </c>
    </row>
    <row r="1623" spans="1:5" ht="12.75">
      <c r="A1623" s="166">
        <v>20100328497</v>
      </c>
      <c r="B1623" s="166" t="s">
        <v>1051</v>
      </c>
      <c r="C1623" s="166">
        <v>5715</v>
      </c>
      <c r="D1623" t="s">
        <v>1058</v>
      </c>
      <c r="E1623" s="166" t="str">
        <f t="shared" si="25"/>
        <v>08</v>
      </c>
    </row>
    <row r="1624" spans="1:5" ht="12.75">
      <c r="A1624" s="166">
        <v>20102269617</v>
      </c>
      <c r="B1624" s="166" t="s">
        <v>1051</v>
      </c>
      <c r="C1624" s="166">
        <v>5715</v>
      </c>
      <c r="D1624" t="s">
        <v>1058</v>
      </c>
      <c r="E1624" s="166" t="str">
        <f t="shared" si="25"/>
        <v>08</v>
      </c>
    </row>
    <row r="1625" spans="1:5" ht="12.75">
      <c r="A1625" s="166">
        <v>20100199743</v>
      </c>
      <c r="B1625" s="166" t="s">
        <v>1051</v>
      </c>
      <c r="C1625" s="166">
        <v>5715</v>
      </c>
      <c r="D1625" t="s">
        <v>1058</v>
      </c>
      <c r="E1625" s="166" t="str">
        <f t="shared" si="25"/>
        <v>08</v>
      </c>
    </row>
    <row r="1626" spans="1:5" ht="12.75">
      <c r="A1626" s="166">
        <v>20380130336</v>
      </c>
      <c r="B1626" s="166" t="s">
        <v>1051</v>
      </c>
      <c r="C1626" s="166">
        <v>5715</v>
      </c>
      <c r="D1626" t="s">
        <v>1058</v>
      </c>
      <c r="E1626" s="166" t="str">
        <f t="shared" si="25"/>
        <v>08</v>
      </c>
    </row>
    <row r="1627" spans="1:5" ht="12.75">
      <c r="A1627" s="166">
        <v>20251293181</v>
      </c>
      <c r="B1627" s="166" t="s">
        <v>1051</v>
      </c>
      <c r="C1627" s="166">
        <v>5715</v>
      </c>
      <c r="D1627" t="s">
        <v>1058</v>
      </c>
      <c r="E1627" s="166" t="str">
        <f t="shared" si="25"/>
        <v>08</v>
      </c>
    </row>
    <row r="1628" spans="1:5" ht="12.75">
      <c r="A1628" s="166">
        <v>20304634554</v>
      </c>
      <c r="B1628" s="166" t="s">
        <v>1051</v>
      </c>
      <c r="C1628" s="166">
        <v>5715</v>
      </c>
      <c r="D1628" t="s">
        <v>1058</v>
      </c>
      <c r="E1628" s="166" t="str">
        <f t="shared" si="25"/>
        <v>08</v>
      </c>
    </row>
    <row r="1629" spans="1:5" ht="12.75">
      <c r="A1629" s="166">
        <v>20433469039</v>
      </c>
      <c r="B1629" s="166" t="s">
        <v>1051</v>
      </c>
      <c r="C1629" s="166">
        <v>5715</v>
      </c>
      <c r="D1629" t="s">
        <v>1058</v>
      </c>
      <c r="E1629" s="166" t="str">
        <f t="shared" si="25"/>
        <v>08</v>
      </c>
    </row>
    <row r="1630" spans="1:5" ht="12.75">
      <c r="A1630" s="166">
        <v>20473938929</v>
      </c>
      <c r="B1630" s="166" t="s">
        <v>1051</v>
      </c>
      <c r="C1630" s="166">
        <v>5715</v>
      </c>
      <c r="D1630" t="s">
        <v>1058</v>
      </c>
      <c r="E1630" s="166" t="str">
        <f t="shared" si="25"/>
        <v>08</v>
      </c>
    </row>
    <row r="1631" spans="1:5" ht="12.75">
      <c r="A1631" s="166">
        <v>20112316249</v>
      </c>
      <c r="B1631" s="166" t="s">
        <v>1051</v>
      </c>
      <c r="C1631" s="166">
        <v>5715</v>
      </c>
      <c r="D1631" t="s">
        <v>1058</v>
      </c>
      <c r="E1631" s="166" t="str">
        <f t="shared" si="25"/>
        <v>08</v>
      </c>
    </row>
    <row r="1632" spans="1:5" ht="12.75">
      <c r="A1632" s="166">
        <v>20100034582</v>
      </c>
      <c r="B1632" s="166" t="s">
        <v>1051</v>
      </c>
      <c r="C1632" s="166">
        <v>5715</v>
      </c>
      <c r="D1632" t="s">
        <v>1058</v>
      </c>
      <c r="E1632" s="166" t="str">
        <f t="shared" si="25"/>
        <v>08</v>
      </c>
    </row>
    <row r="1633" spans="1:5" ht="12.75">
      <c r="A1633" s="166">
        <v>20101414273</v>
      </c>
      <c r="B1633" s="166" t="s">
        <v>1051</v>
      </c>
      <c r="C1633" s="166">
        <v>5715</v>
      </c>
      <c r="D1633" t="s">
        <v>1058</v>
      </c>
      <c r="E1633" s="166" t="str">
        <f t="shared" si="25"/>
        <v>08</v>
      </c>
    </row>
    <row r="1634" spans="1:5" ht="12.75">
      <c r="A1634" s="166">
        <v>20102124139</v>
      </c>
      <c r="B1634" s="166" t="s">
        <v>1051</v>
      </c>
      <c r="C1634" s="166">
        <v>5715</v>
      </c>
      <c r="D1634" t="s">
        <v>1058</v>
      </c>
      <c r="E1634" s="166" t="str">
        <f t="shared" si="25"/>
        <v>08</v>
      </c>
    </row>
    <row r="1635" spans="1:5" ht="12.75">
      <c r="A1635" s="166">
        <v>20100004322</v>
      </c>
      <c r="B1635" s="166" t="s">
        <v>1051</v>
      </c>
      <c r="C1635" s="166">
        <v>5715</v>
      </c>
      <c r="D1635" t="s">
        <v>1058</v>
      </c>
      <c r="E1635" s="166" t="str">
        <f t="shared" si="25"/>
        <v>08</v>
      </c>
    </row>
    <row r="1636" spans="1:5" ht="12.75">
      <c r="A1636" s="166">
        <v>20100003512</v>
      </c>
      <c r="B1636" s="166" t="s">
        <v>1051</v>
      </c>
      <c r="C1636" s="166">
        <v>5715</v>
      </c>
      <c r="D1636" t="s">
        <v>1058</v>
      </c>
      <c r="E1636" s="166" t="str">
        <f t="shared" si="25"/>
        <v>08</v>
      </c>
    </row>
    <row r="1637" spans="1:5" ht="12.75">
      <c r="A1637" s="166">
        <v>20100064571</v>
      </c>
      <c r="B1637" s="166" t="s">
        <v>1051</v>
      </c>
      <c r="C1637" s="166">
        <v>5715</v>
      </c>
      <c r="D1637" t="s">
        <v>1058</v>
      </c>
      <c r="E1637" s="166" t="str">
        <f t="shared" si="25"/>
        <v>08</v>
      </c>
    </row>
    <row r="1638" spans="1:5" ht="12.75">
      <c r="A1638" s="166">
        <v>20100046831</v>
      </c>
      <c r="B1638" s="166" t="s">
        <v>1051</v>
      </c>
      <c r="C1638" s="166">
        <v>5715</v>
      </c>
      <c r="D1638" t="s">
        <v>1058</v>
      </c>
      <c r="E1638" s="166" t="str">
        <f t="shared" si="25"/>
        <v>08</v>
      </c>
    </row>
    <row r="1639" spans="1:5" ht="12.75">
      <c r="A1639" s="166">
        <v>20110598646</v>
      </c>
      <c r="B1639" s="166" t="s">
        <v>1051</v>
      </c>
      <c r="C1639" s="166">
        <v>5715</v>
      </c>
      <c r="D1639" t="s">
        <v>1058</v>
      </c>
      <c r="E1639" s="166" t="str">
        <f t="shared" si="25"/>
        <v>08</v>
      </c>
    </row>
    <row r="1640" spans="1:5" ht="12.75">
      <c r="A1640" s="166">
        <v>20100047722</v>
      </c>
      <c r="B1640" s="166" t="s">
        <v>1051</v>
      </c>
      <c r="C1640" s="166">
        <v>5715</v>
      </c>
      <c r="D1640" t="s">
        <v>1058</v>
      </c>
      <c r="E1640" s="166" t="str">
        <f t="shared" si="25"/>
        <v>08</v>
      </c>
    </row>
    <row r="1641" spans="1:5" ht="12.75">
      <c r="A1641" s="166">
        <v>20500469740</v>
      </c>
      <c r="B1641" s="166" t="s">
        <v>1051</v>
      </c>
      <c r="C1641" s="166">
        <v>5715</v>
      </c>
      <c r="D1641" t="s">
        <v>1058</v>
      </c>
      <c r="E1641" s="166" t="str">
        <f t="shared" si="25"/>
        <v>08</v>
      </c>
    </row>
    <row r="1642" spans="1:5" ht="12.75">
      <c r="A1642" s="166">
        <v>20122216145</v>
      </c>
      <c r="B1642" s="166" t="s">
        <v>1051</v>
      </c>
      <c r="C1642" s="166">
        <v>5715</v>
      </c>
      <c r="D1642" t="s">
        <v>1058</v>
      </c>
      <c r="E1642" s="166" t="str">
        <f t="shared" si="25"/>
        <v>08</v>
      </c>
    </row>
    <row r="1643" spans="1:5" ht="12.75">
      <c r="A1643" s="166">
        <v>20101253750</v>
      </c>
      <c r="B1643" s="166" t="s">
        <v>1051</v>
      </c>
      <c r="C1643" s="166">
        <v>5715</v>
      </c>
      <c r="D1643" t="s">
        <v>1058</v>
      </c>
      <c r="E1643" s="166" t="str">
        <f t="shared" si="25"/>
        <v>08</v>
      </c>
    </row>
    <row r="1644" spans="1:5" ht="12.75">
      <c r="A1644" s="166">
        <v>20327397258</v>
      </c>
      <c r="B1644" s="166" t="s">
        <v>1051</v>
      </c>
      <c r="C1644" s="166">
        <v>5715</v>
      </c>
      <c r="D1644" t="s">
        <v>1058</v>
      </c>
      <c r="E1644" s="166" t="str">
        <f t="shared" si="25"/>
        <v>08</v>
      </c>
    </row>
    <row r="1645" spans="1:5" ht="12.75">
      <c r="A1645" s="166">
        <v>20136847237</v>
      </c>
      <c r="B1645" s="166" t="s">
        <v>1051</v>
      </c>
      <c r="C1645" s="166">
        <v>5715</v>
      </c>
      <c r="D1645" t="s">
        <v>1058</v>
      </c>
      <c r="E1645" s="166" t="str">
        <f t="shared" si="25"/>
        <v>08</v>
      </c>
    </row>
    <row r="1646" spans="1:5" ht="12.75">
      <c r="A1646" s="166">
        <v>20511910642</v>
      </c>
      <c r="B1646" s="166" t="s">
        <v>1051</v>
      </c>
      <c r="C1646" s="166">
        <v>5715</v>
      </c>
      <c r="D1646" t="s">
        <v>1058</v>
      </c>
      <c r="E1646" s="166" t="str">
        <f t="shared" si="25"/>
        <v>08</v>
      </c>
    </row>
    <row r="1647" spans="1:5" ht="12.75">
      <c r="A1647" s="166">
        <v>20302083666</v>
      </c>
      <c r="B1647" s="166" t="s">
        <v>1051</v>
      </c>
      <c r="C1647" s="166">
        <v>5715</v>
      </c>
      <c r="D1647" t="s">
        <v>1058</v>
      </c>
      <c r="E1647" s="166" t="str">
        <f t="shared" si="25"/>
        <v>08</v>
      </c>
    </row>
    <row r="1648" spans="1:5" ht="12.75">
      <c r="A1648" s="166">
        <v>20137957621</v>
      </c>
      <c r="B1648" s="166" t="s">
        <v>1051</v>
      </c>
      <c r="C1648" s="166">
        <v>5715</v>
      </c>
      <c r="D1648" t="s">
        <v>1058</v>
      </c>
      <c r="E1648" s="166" t="str">
        <f t="shared" si="25"/>
        <v>08</v>
      </c>
    </row>
    <row r="1649" spans="1:5" ht="12.75">
      <c r="A1649" s="166">
        <v>20254507874</v>
      </c>
      <c r="B1649" s="166" t="s">
        <v>1051</v>
      </c>
      <c r="C1649" s="166">
        <v>5715</v>
      </c>
      <c r="D1649" t="s">
        <v>1058</v>
      </c>
      <c r="E1649" s="166" t="str">
        <f t="shared" si="25"/>
        <v>08</v>
      </c>
    </row>
    <row r="1650" spans="1:5" ht="12.75">
      <c r="A1650" s="166">
        <v>20338205261</v>
      </c>
      <c r="B1650" s="166" t="s">
        <v>1051</v>
      </c>
      <c r="C1650" s="166">
        <v>5715</v>
      </c>
      <c r="D1650" t="s">
        <v>1058</v>
      </c>
      <c r="E1650" s="166" t="str">
        <f t="shared" si="25"/>
        <v>08</v>
      </c>
    </row>
    <row r="1651" spans="1:5" ht="12.75">
      <c r="A1651" s="166">
        <v>20110363177</v>
      </c>
      <c r="B1651" s="166" t="s">
        <v>1051</v>
      </c>
      <c r="C1651" s="166">
        <v>5715</v>
      </c>
      <c r="D1651" t="s">
        <v>1058</v>
      </c>
      <c r="E1651" s="166" t="str">
        <f t="shared" si="25"/>
        <v>08</v>
      </c>
    </row>
    <row r="1652" spans="1:5" ht="12.75">
      <c r="A1652" s="166">
        <v>20134137895</v>
      </c>
      <c r="B1652" s="166" t="s">
        <v>1051</v>
      </c>
      <c r="C1652" s="166">
        <v>5715</v>
      </c>
      <c r="D1652" t="s">
        <v>1058</v>
      </c>
      <c r="E1652" s="166" t="str">
        <f t="shared" si="25"/>
        <v>08</v>
      </c>
    </row>
    <row r="1653" spans="1:5" ht="12.75">
      <c r="A1653" s="166">
        <v>20100346479</v>
      </c>
      <c r="B1653" s="166" t="s">
        <v>1051</v>
      </c>
      <c r="C1653" s="166">
        <v>5715</v>
      </c>
      <c r="D1653" t="s">
        <v>1058</v>
      </c>
      <c r="E1653" s="166" t="str">
        <f t="shared" si="25"/>
        <v>08</v>
      </c>
    </row>
    <row r="1654" spans="1:5" ht="12.75">
      <c r="A1654" s="166">
        <v>20106498386</v>
      </c>
      <c r="B1654" s="166" t="s">
        <v>1051</v>
      </c>
      <c r="C1654" s="166">
        <v>5715</v>
      </c>
      <c r="D1654" t="s">
        <v>1058</v>
      </c>
      <c r="E1654" s="166" t="str">
        <f t="shared" si="25"/>
        <v>08</v>
      </c>
    </row>
    <row r="1655" spans="1:5" ht="12.75">
      <c r="A1655" s="166">
        <v>20372399687</v>
      </c>
      <c r="B1655" s="166" t="s">
        <v>1051</v>
      </c>
      <c r="C1655" s="166">
        <v>5715</v>
      </c>
      <c r="D1655" t="s">
        <v>1058</v>
      </c>
      <c r="E1655" s="166" t="str">
        <f t="shared" si="25"/>
        <v>08</v>
      </c>
    </row>
    <row r="1656" spans="1:5" ht="12.75">
      <c r="A1656" s="166">
        <v>20417378911</v>
      </c>
      <c r="B1656" s="166" t="s">
        <v>1051</v>
      </c>
      <c r="C1656" s="166">
        <v>5715</v>
      </c>
      <c r="D1656" t="s">
        <v>1058</v>
      </c>
      <c r="E1656" s="166" t="str">
        <f t="shared" si="25"/>
        <v>08</v>
      </c>
    </row>
    <row r="1657" spans="1:5" ht="12.75">
      <c r="A1657" s="166">
        <v>20303972821</v>
      </c>
      <c r="B1657" s="166" t="s">
        <v>1051</v>
      </c>
      <c r="C1657" s="166">
        <v>5715</v>
      </c>
      <c r="D1657" t="s">
        <v>1058</v>
      </c>
      <c r="E1657" s="166" t="str">
        <f t="shared" si="25"/>
        <v>08</v>
      </c>
    </row>
    <row r="1658" spans="1:5" ht="12.75">
      <c r="A1658" s="166">
        <v>20101045995</v>
      </c>
      <c r="B1658" s="166" t="s">
        <v>1051</v>
      </c>
      <c r="C1658" s="166">
        <v>5715</v>
      </c>
      <c r="D1658" t="s">
        <v>1058</v>
      </c>
      <c r="E1658" s="166" t="str">
        <f t="shared" si="25"/>
        <v>08</v>
      </c>
    </row>
    <row r="1659" spans="1:5" ht="12.75">
      <c r="A1659" s="166">
        <v>20304576929</v>
      </c>
      <c r="B1659" s="166" t="s">
        <v>1051</v>
      </c>
      <c r="C1659" s="166">
        <v>5715</v>
      </c>
      <c r="D1659" t="s">
        <v>1058</v>
      </c>
      <c r="E1659" s="166" t="str">
        <f t="shared" si="25"/>
        <v>08</v>
      </c>
    </row>
    <row r="1660" spans="1:5" ht="12.75">
      <c r="A1660" s="166">
        <v>20101009255</v>
      </c>
      <c r="B1660" s="166" t="s">
        <v>1051</v>
      </c>
      <c r="C1660" s="166">
        <v>5715</v>
      </c>
      <c r="D1660" t="s">
        <v>1058</v>
      </c>
      <c r="E1660" s="166" t="str">
        <f t="shared" si="25"/>
        <v>08</v>
      </c>
    </row>
    <row r="1661" spans="1:5" ht="12.75">
      <c r="A1661" s="166">
        <v>20513469471</v>
      </c>
      <c r="B1661" s="166" t="s">
        <v>1051</v>
      </c>
      <c r="C1661" s="166">
        <v>5715</v>
      </c>
      <c r="D1661" t="s">
        <v>1058</v>
      </c>
      <c r="E1661" s="166" t="str">
        <f t="shared" si="25"/>
        <v>08</v>
      </c>
    </row>
    <row r="1662" spans="1:5" ht="12.75">
      <c r="A1662" s="166">
        <v>20101064515</v>
      </c>
      <c r="B1662" s="166" t="s">
        <v>1051</v>
      </c>
      <c r="C1662" s="166">
        <v>5715</v>
      </c>
      <c r="D1662" t="s">
        <v>1058</v>
      </c>
      <c r="E1662" s="166" t="str">
        <f t="shared" si="25"/>
        <v>08</v>
      </c>
    </row>
    <row r="1663" spans="1:5" ht="12.75">
      <c r="A1663" s="166">
        <v>20502896301</v>
      </c>
      <c r="B1663" s="166" t="s">
        <v>1051</v>
      </c>
      <c r="C1663" s="166">
        <v>5715</v>
      </c>
      <c r="D1663" t="s">
        <v>1058</v>
      </c>
      <c r="E1663" s="166" t="str">
        <f t="shared" si="25"/>
        <v>08</v>
      </c>
    </row>
    <row r="1664" spans="1:5" ht="12.75">
      <c r="A1664" s="166">
        <v>20515815041</v>
      </c>
      <c r="B1664" s="166" t="s">
        <v>1051</v>
      </c>
      <c r="C1664" s="166">
        <v>5715</v>
      </c>
      <c r="D1664" t="s">
        <v>1058</v>
      </c>
      <c r="E1664" s="166" t="str">
        <f t="shared" si="25"/>
        <v>08</v>
      </c>
    </row>
    <row r="1665" spans="1:5" ht="12.75">
      <c r="A1665" s="166">
        <v>20100163471</v>
      </c>
      <c r="B1665" s="166" t="s">
        <v>1051</v>
      </c>
      <c r="C1665" s="166">
        <v>5715</v>
      </c>
      <c r="D1665" t="s">
        <v>1058</v>
      </c>
      <c r="E1665" s="166" t="str">
        <f t="shared" si="25"/>
        <v>08</v>
      </c>
    </row>
    <row r="1666" spans="1:5" ht="12.75">
      <c r="A1666" s="166">
        <v>20204441007</v>
      </c>
      <c r="B1666" s="166" t="s">
        <v>1051</v>
      </c>
      <c r="C1666" s="166">
        <v>5715</v>
      </c>
      <c r="D1666" t="s">
        <v>1058</v>
      </c>
      <c r="E1666" s="166" t="str">
        <f aca="true" t="shared" si="26" ref="E1666:E1721">IF(MID(D1666,14,1)="@",MID(D1666,12,2),"0"&amp;MID(D1666,12,1))</f>
        <v>08</v>
      </c>
    </row>
    <row r="1667" spans="1:5" ht="12.75">
      <c r="A1667" s="166">
        <v>20472468147</v>
      </c>
      <c r="B1667" s="166" t="s">
        <v>1051</v>
      </c>
      <c r="C1667" s="166">
        <v>5715</v>
      </c>
      <c r="D1667" t="s">
        <v>1058</v>
      </c>
      <c r="E1667" s="166" t="str">
        <f t="shared" si="26"/>
        <v>08</v>
      </c>
    </row>
    <row r="1668" spans="1:5" ht="12.75">
      <c r="A1668" s="166">
        <v>20532145415</v>
      </c>
      <c r="B1668" s="166" t="s">
        <v>1051</v>
      </c>
      <c r="C1668" s="166">
        <v>5715</v>
      </c>
      <c r="D1668" t="s">
        <v>1058</v>
      </c>
      <c r="E1668" s="166" t="str">
        <f t="shared" si="26"/>
        <v>08</v>
      </c>
    </row>
    <row r="1669" spans="1:5" ht="12.75">
      <c r="A1669" s="166">
        <v>20516373301</v>
      </c>
      <c r="B1669" s="166" t="s">
        <v>1051</v>
      </c>
      <c r="C1669" s="166">
        <v>5715</v>
      </c>
      <c r="D1669" t="s">
        <v>1058</v>
      </c>
      <c r="E1669" s="166" t="str">
        <f t="shared" si="26"/>
        <v>08</v>
      </c>
    </row>
    <row r="1670" spans="1:5" ht="12.75">
      <c r="A1670" s="166">
        <v>20100069297</v>
      </c>
      <c r="B1670" s="166" t="s">
        <v>1051</v>
      </c>
      <c r="C1670" s="166">
        <v>5715</v>
      </c>
      <c r="D1670" t="s">
        <v>1058</v>
      </c>
      <c r="E1670" s="166" t="str">
        <f t="shared" si="26"/>
        <v>08</v>
      </c>
    </row>
    <row r="1671" spans="1:5" ht="12.75">
      <c r="A1671" s="166">
        <v>20263408293</v>
      </c>
      <c r="B1671" s="166" t="s">
        <v>1051</v>
      </c>
      <c r="C1671" s="166">
        <v>5715</v>
      </c>
      <c r="D1671" t="s">
        <v>1058</v>
      </c>
      <c r="E1671" s="166" t="str">
        <f t="shared" si="26"/>
        <v>08</v>
      </c>
    </row>
    <row r="1672" spans="1:5" ht="12.75">
      <c r="A1672" s="166">
        <v>20101965156</v>
      </c>
      <c r="B1672" s="166" t="s">
        <v>1051</v>
      </c>
      <c r="C1672" s="166">
        <v>5715</v>
      </c>
      <c r="D1672" t="s">
        <v>1058</v>
      </c>
      <c r="E1672" s="166" t="str">
        <f t="shared" si="26"/>
        <v>08</v>
      </c>
    </row>
    <row r="1673" spans="1:5" ht="12.75">
      <c r="A1673" s="166">
        <v>20503382742</v>
      </c>
      <c r="B1673" s="166" t="s">
        <v>1051</v>
      </c>
      <c r="C1673" s="166">
        <v>5715</v>
      </c>
      <c r="D1673" t="s">
        <v>1058</v>
      </c>
      <c r="E1673" s="166" t="str">
        <f t="shared" si="26"/>
        <v>08</v>
      </c>
    </row>
    <row r="1674" spans="1:5" ht="12.75">
      <c r="A1674" s="166">
        <v>20454073143</v>
      </c>
      <c r="B1674" s="166" t="s">
        <v>1051</v>
      </c>
      <c r="C1674" s="166">
        <v>5715</v>
      </c>
      <c r="D1674" t="s">
        <v>1058</v>
      </c>
      <c r="E1674" s="166" t="str">
        <f t="shared" si="26"/>
        <v>08</v>
      </c>
    </row>
    <row r="1675" spans="1:5" ht="12.75">
      <c r="A1675" s="166">
        <v>20111035378</v>
      </c>
      <c r="B1675" s="166" t="s">
        <v>1051</v>
      </c>
      <c r="C1675" s="166">
        <v>5715</v>
      </c>
      <c r="D1675" t="s">
        <v>1058</v>
      </c>
      <c r="E1675" s="166" t="str">
        <f t="shared" si="26"/>
        <v>08</v>
      </c>
    </row>
    <row r="1676" spans="1:5" ht="12.75">
      <c r="A1676" s="166">
        <v>20347268683</v>
      </c>
      <c r="B1676" s="166" t="s">
        <v>1051</v>
      </c>
      <c r="C1676" s="166">
        <v>5715</v>
      </c>
      <c r="D1676" t="s">
        <v>1058</v>
      </c>
      <c r="E1676" s="166" t="str">
        <f t="shared" si="26"/>
        <v>08</v>
      </c>
    </row>
    <row r="1677" spans="1:5" ht="12.75">
      <c r="A1677" s="166">
        <v>20100134617</v>
      </c>
      <c r="B1677" s="166" t="s">
        <v>1051</v>
      </c>
      <c r="C1677" s="166">
        <v>5715</v>
      </c>
      <c r="D1677" t="s">
        <v>1058</v>
      </c>
      <c r="E1677" s="166" t="str">
        <f t="shared" si="26"/>
        <v>08</v>
      </c>
    </row>
    <row r="1678" spans="1:5" ht="12.75">
      <c r="A1678" s="166">
        <v>20100898242</v>
      </c>
      <c r="B1678" s="166" t="s">
        <v>1051</v>
      </c>
      <c r="C1678" s="166">
        <v>5715</v>
      </c>
      <c r="D1678" t="s">
        <v>1058</v>
      </c>
      <c r="E1678" s="166" t="str">
        <f t="shared" si="26"/>
        <v>08</v>
      </c>
    </row>
    <row r="1679" spans="1:5" ht="12.75">
      <c r="A1679" s="166">
        <v>20100145732</v>
      </c>
      <c r="B1679" s="166" t="s">
        <v>1051</v>
      </c>
      <c r="C1679" s="166">
        <v>5715</v>
      </c>
      <c r="D1679" t="s">
        <v>1058</v>
      </c>
      <c r="E1679" s="166" t="str">
        <f t="shared" si="26"/>
        <v>08</v>
      </c>
    </row>
    <row r="1680" spans="1:5" ht="12.75">
      <c r="A1680" s="166">
        <v>20458068471</v>
      </c>
      <c r="B1680" s="166" t="s">
        <v>1051</v>
      </c>
      <c r="C1680" s="166">
        <v>5715</v>
      </c>
      <c r="D1680" t="s">
        <v>1058</v>
      </c>
      <c r="E1680" s="166" t="str">
        <f t="shared" si="26"/>
        <v>08</v>
      </c>
    </row>
    <row r="1681" spans="1:5" ht="12.75">
      <c r="A1681" s="166">
        <v>20100153671</v>
      </c>
      <c r="B1681" s="166" t="s">
        <v>1051</v>
      </c>
      <c r="C1681" s="166">
        <v>5715</v>
      </c>
      <c r="D1681" t="s">
        <v>1058</v>
      </c>
      <c r="E1681" s="166" t="str">
        <f t="shared" si="26"/>
        <v>08</v>
      </c>
    </row>
    <row r="1682" spans="1:5" ht="12.75">
      <c r="A1682" s="166">
        <v>20110200201</v>
      </c>
      <c r="B1682" s="166" t="s">
        <v>1051</v>
      </c>
      <c r="C1682" s="166">
        <v>5715</v>
      </c>
      <c r="D1682" t="s">
        <v>1058</v>
      </c>
      <c r="E1682" s="166" t="str">
        <f t="shared" si="26"/>
        <v>08</v>
      </c>
    </row>
    <row r="1683" spans="1:5" ht="12.75">
      <c r="A1683" s="166">
        <v>20543166660</v>
      </c>
      <c r="B1683" s="166" t="s">
        <v>1051</v>
      </c>
      <c r="C1683" s="166">
        <v>5715</v>
      </c>
      <c r="D1683" t="s">
        <v>1058</v>
      </c>
      <c r="E1683" s="166" t="str">
        <f t="shared" si="26"/>
        <v>08</v>
      </c>
    </row>
    <row r="1684" spans="1:5" ht="12.75">
      <c r="A1684" s="166">
        <v>20100153832</v>
      </c>
      <c r="B1684" s="166" t="s">
        <v>1051</v>
      </c>
      <c r="C1684" s="166">
        <v>5715</v>
      </c>
      <c r="D1684" t="s">
        <v>1058</v>
      </c>
      <c r="E1684" s="166" t="str">
        <f t="shared" si="26"/>
        <v>08</v>
      </c>
    </row>
    <row r="1685" spans="1:5" ht="12.75">
      <c r="A1685" s="166">
        <v>20384083995</v>
      </c>
      <c r="B1685" s="166" t="s">
        <v>1051</v>
      </c>
      <c r="C1685" s="166">
        <v>5715</v>
      </c>
      <c r="D1685" t="s">
        <v>1058</v>
      </c>
      <c r="E1685" s="166" t="str">
        <f t="shared" si="26"/>
        <v>08</v>
      </c>
    </row>
    <row r="1686" spans="1:5" ht="12.75">
      <c r="A1686" s="166">
        <v>20419020606</v>
      </c>
      <c r="B1686" s="166" t="s">
        <v>1051</v>
      </c>
      <c r="C1686" s="166">
        <v>5715</v>
      </c>
      <c r="D1686" t="s">
        <v>1058</v>
      </c>
      <c r="E1686" s="166" t="str">
        <f t="shared" si="26"/>
        <v>08</v>
      </c>
    </row>
    <row r="1687" spans="1:5" ht="12.75">
      <c r="A1687" s="166">
        <v>20107916343</v>
      </c>
      <c r="B1687" s="166" t="s">
        <v>1051</v>
      </c>
      <c r="C1687" s="166">
        <v>5715</v>
      </c>
      <c r="D1687" t="s">
        <v>1058</v>
      </c>
      <c r="E1687" s="166" t="str">
        <f t="shared" si="26"/>
        <v>08</v>
      </c>
    </row>
    <row r="1688" spans="1:5" ht="12.75">
      <c r="A1688" s="166">
        <v>20501638651</v>
      </c>
      <c r="B1688" s="166" t="s">
        <v>1051</v>
      </c>
      <c r="C1688" s="166">
        <v>5715</v>
      </c>
      <c r="D1688" t="s">
        <v>1058</v>
      </c>
      <c r="E1688" s="166" t="str">
        <f t="shared" si="26"/>
        <v>08</v>
      </c>
    </row>
    <row r="1689" spans="1:5" ht="12.75">
      <c r="A1689" s="166">
        <v>20101078818</v>
      </c>
      <c r="B1689" s="166" t="s">
        <v>1051</v>
      </c>
      <c r="C1689" s="166">
        <v>5715</v>
      </c>
      <c r="D1689" t="s">
        <v>1058</v>
      </c>
      <c r="E1689" s="166" t="str">
        <f t="shared" si="26"/>
        <v>08</v>
      </c>
    </row>
    <row r="1690" spans="1:5" ht="12.75">
      <c r="A1690" s="166">
        <v>20537496828</v>
      </c>
      <c r="B1690" s="166" t="s">
        <v>1051</v>
      </c>
      <c r="C1690" s="166">
        <v>5715</v>
      </c>
      <c r="D1690" t="s">
        <v>1058</v>
      </c>
      <c r="E1690" s="166" t="str">
        <f t="shared" si="26"/>
        <v>08</v>
      </c>
    </row>
    <row r="1691" spans="1:5" ht="12.75">
      <c r="A1691" s="166">
        <v>20425123115</v>
      </c>
      <c r="B1691" s="166" t="s">
        <v>1051</v>
      </c>
      <c r="C1691" s="166">
        <v>5715</v>
      </c>
      <c r="D1691" t="s">
        <v>1058</v>
      </c>
      <c r="E1691" s="166" t="str">
        <f t="shared" si="26"/>
        <v>08</v>
      </c>
    </row>
    <row r="1692" spans="1:5" ht="12.75">
      <c r="A1692" s="166">
        <v>20148092282</v>
      </c>
      <c r="B1692" s="166" t="s">
        <v>1051</v>
      </c>
      <c r="C1692" s="166">
        <v>5715</v>
      </c>
      <c r="D1692" t="s">
        <v>1058</v>
      </c>
      <c r="E1692" s="166" t="str">
        <f t="shared" si="26"/>
        <v>08</v>
      </c>
    </row>
    <row r="1693" spans="1:5" ht="12.75">
      <c r="A1693" s="166">
        <v>20556147419</v>
      </c>
      <c r="B1693" s="166" t="s">
        <v>1051</v>
      </c>
      <c r="C1693" s="166">
        <v>5715</v>
      </c>
      <c r="D1693" t="s">
        <v>1058</v>
      </c>
      <c r="E1693" s="166" t="str">
        <f t="shared" si="26"/>
        <v>08</v>
      </c>
    </row>
    <row r="1694" spans="1:5" ht="12.75">
      <c r="A1694" s="166">
        <v>20100183588</v>
      </c>
      <c r="B1694" s="166" t="s">
        <v>1051</v>
      </c>
      <c r="C1694" s="166">
        <v>5715</v>
      </c>
      <c r="D1694" t="s">
        <v>1058</v>
      </c>
      <c r="E1694" s="166" t="str">
        <f t="shared" si="26"/>
        <v>08</v>
      </c>
    </row>
    <row r="1695" spans="1:5" ht="12.75">
      <c r="A1695" s="166">
        <v>20337564373</v>
      </c>
      <c r="B1695" s="166" t="s">
        <v>1051</v>
      </c>
      <c r="C1695" s="166">
        <v>5715</v>
      </c>
      <c r="D1695" t="s">
        <v>1058</v>
      </c>
      <c r="E1695" s="166" t="str">
        <f t="shared" si="26"/>
        <v>08</v>
      </c>
    </row>
    <row r="1696" spans="1:5" ht="12.75">
      <c r="A1696" s="166">
        <v>20305875296</v>
      </c>
      <c r="B1696" s="166" t="s">
        <v>1051</v>
      </c>
      <c r="C1696" s="166">
        <v>5715</v>
      </c>
      <c r="D1696" t="s">
        <v>1058</v>
      </c>
      <c r="E1696" s="166" t="str">
        <f t="shared" si="26"/>
        <v>08</v>
      </c>
    </row>
    <row r="1697" spans="1:5" ht="12.75">
      <c r="A1697" s="166">
        <v>20140441083</v>
      </c>
      <c r="B1697" s="166" t="s">
        <v>1051</v>
      </c>
      <c r="C1697" s="166">
        <v>5715</v>
      </c>
      <c r="D1697" t="s">
        <v>1058</v>
      </c>
      <c r="E1697" s="166" t="str">
        <f t="shared" si="26"/>
        <v>08</v>
      </c>
    </row>
    <row r="1698" spans="1:5" ht="12.75">
      <c r="A1698" s="166">
        <v>20100047056</v>
      </c>
      <c r="B1698" s="166" t="s">
        <v>1051</v>
      </c>
      <c r="C1698" s="166">
        <v>5715</v>
      </c>
      <c r="D1698" t="s">
        <v>1058</v>
      </c>
      <c r="E1698" s="166" t="str">
        <f t="shared" si="26"/>
        <v>08</v>
      </c>
    </row>
    <row r="1699" spans="1:5" ht="12.75">
      <c r="A1699" s="166">
        <v>20100132592</v>
      </c>
      <c r="B1699" s="166" t="s">
        <v>1051</v>
      </c>
      <c r="C1699" s="166">
        <v>5715</v>
      </c>
      <c r="D1699" t="s">
        <v>1058</v>
      </c>
      <c r="E1699" s="166" t="str">
        <f t="shared" si="26"/>
        <v>08</v>
      </c>
    </row>
    <row r="1700" spans="1:5" ht="12.75">
      <c r="A1700" s="166">
        <v>20101395031</v>
      </c>
      <c r="B1700" s="166" t="s">
        <v>1051</v>
      </c>
      <c r="C1700" s="166">
        <v>5715</v>
      </c>
      <c r="D1700" t="s">
        <v>1058</v>
      </c>
      <c r="E1700" s="166" t="str">
        <f t="shared" si="26"/>
        <v>08</v>
      </c>
    </row>
    <row r="1701" spans="1:5" ht="12.75">
      <c r="A1701" s="166">
        <v>20293774308</v>
      </c>
      <c r="B1701" s="166" t="s">
        <v>1051</v>
      </c>
      <c r="C1701" s="166">
        <v>5715</v>
      </c>
      <c r="D1701" t="s">
        <v>1058</v>
      </c>
      <c r="E1701" s="166" t="str">
        <f t="shared" si="26"/>
        <v>08</v>
      </c>
    </row>
    <row r="1702" spans="1:5" ht="12.75">
      <c r="A1702" s="166">
        <v>20501057682</v>
      </c>
      <c r="B1702" s="166" t="s">
        <v>1051</v>
      </c>
      <c r="C1702" s="166">
        <v>5715</v>
      </c>
      <c r="D1702" t="s">
        <v>1058</v>
      </c>
      <c r="E1702" s="166" t="str">
        <f t="shared" si="26"/>
        <v>08</v>
      </c>
    </row>
    <row r="1703" spans="1:5" ht="12.75">
      <c r="A1703" s="166">
        <v>20348858182</v>
      </c>
      <c r="B1703" s="166" t="s">
        <v>1051</v>
      </c>
      <c r="C1703" s="166">
        <v>5715</v>
      </c>
      <c r="D1703" t="s">
        <v>1058</v>
      </c>
      <c r="E1703" s="166" t="str">
        <f t="shared" si="26"/>
        <v>08</v>
      </c>
    </row>
    <row r="1704" spans="1:5" ht="12.75">
      <c r="A1704" s="166">
        <v>20347323374</v>
      </c>
      <c r="B1704" s="166" t="s">
        <v>1051</v>
      </c>
      <c r="C1704" s="166">
        <v>5715</v>
      </c>
      <c r="D1704" t="s">
        <v>1058</v>
      </c>
      <c r="E1704" s="166" t="str">
        <f t="shared" si="26"/>
        <v>08</v>
      </c>
    </row>
    <row r="1705" spans="1:5" ht="12.75">
      <c r="A1705" s="166">
        <v>20499432021</v>
      </c>
      <c r="B1705" s="166" t="s">
        <v>1051</v>
      </c>
      <c r="C1705" s="166">
        <v>5715</v>
      </c>
      <c r="D1705" t="s">
        <v>1058</v>
      </c>
      <c r="E1705" s="166" t="str">
        <f t="shared" si="26"/>
        <v>08</v>
      </c>
    </row>
    <row r="1706" spans="1:5" ht="12.75">
      <c r="A1706" s="166">
        <v>20100015103</v>
      </c>
      <c r="B1706" s="166" t="s">
        <v>1051</v>
      </c>
      <c r="C1706" s="166">
        <v>5715</v>
      </c>
      <c r="D1706" t="s">
        <v>1058</v>
      </c>
      <c r="E1706" s="166" t="str">
        <f t="shared" si="26"/>
        <v>08</v>
      </c>
    </row>
    <row r="1707" spans="1:5" ht="12.75">
      <c r="A1707" s="166">
        <v>20492404901</v>
      </c>
      <c r="B1707" s="166" t="s">
        <v>1051</v>
      </c>
      <c r="C1707" s="166">
        <v>5715</v>
      </c>
      <c r="D1707" t="s">
        <v>1058</v>
      </c>
      <c r="E1707" s="166" t="str">
        <f t="shared" si="26"/>
        <v>08</v>
      </c>
    </row>
    <row r="1708" spans="1:5" ht="12.75">
      <c r="A1708" s="166">
        <v>20101369898</v>
      </c>
      <c r="B1708" s="166" t="s">
        <v>1051</v>
      </c>
      <c r="C1708" s="166">
        <v>5715</v>
      </c>
      <c r="D1708" t="s">
        <v>1058</v>
      </c>
      <c r="E1708" s="166" t="str">
        <f t="shared" si="26"/>
        <v>08</v>
      </c>
    </row>
    <row r="1709" spans="1:5" ht="12.75">
      <c r="A1709" s="166">
        <v>20381041957</v>
      </c>
      <c r="B1709" s="166" t="s">
        <v>1051</v>
      </c>
      <c r="C1709" s="166">
        <v>5715</v>
      </c>
      <c r="D1709" t="s">
        <v>1058</v>
      </c>
      <c r="E1709" s="166" t="str">
        <f t="shared" si="26"/>
        <v>08</v>
      </c>
    </row>
    <row r="1710" spans="1:5" ht="12.75">
      <c r="A1710" s="166">
        <v>20301821388</v>
      </c>
      <c r="B1710" s="166" t="s">
        <v>1051</v>
      </c>
      <c r="C1710" s="166">
        <v>5715</v>
      </c>
      <c r="D1710" t="s">
        <v>1058</v>
      </c>
      <c r="E1710" s="166" t="str">
        <f t="shared" si="26"/>
        <v>08</v>
      </c>
    </row>
    <row r="1711" spans="1:5" ht="12.75">
      <c r="A1711" s="166">
        <v>20196261487</v>
      </c>
      <c r="B1711" s="166" t="s">
        <v>1051</v>
      </c>
      <c r="C1711" s="166">
        <v>5715</v>
      </c>
      <c r="D1711" t="s">
        <v>1058</v>
      </c>
      <c r="E1711" s="166" t="str">
        <f t="shared" si="26"/>
        <v>08</v>
      </c>
    </row>
    <row r="1712" spans="1:5" ht="12.75">
      <c r="A1712" s="166">
        <v>20100003946</v>
      </c>
      <c r="B1712" s="166" t="s">
        <v>1051</v>
      </c>
      <c r="C1712" s="166">
        <v>5715</v>
      </c>
      <c r="D1712" t="s">
        <v>1058</v>
      </c>
      <c r="E1712" s="166" t="str">
        <f t="shared" si="26"/>
        <v>08</v>
      </c>
    </row>
    <row r="1713" spans="1:5" ht="12.75">
      <c r="A1713" s="166">
        <v>20253768119</v>
      </c>
      <c r="B1713" s="166" t="s">
        <v>1051</v>
      </c>
      <c r="C1713" s="166">
        <v>5715</v>
      </c>
      <c r="D1713" t="s">
        <v>1058</v>
      </c>
      <c r="E1713" s="166" t="str">
        <f t="shared" si="26"/>
        <v>08</v>
      </c>
    </row>
    <row r="1714" spans="1:5" ht="12.75">
      <c r="A1714" s="166">
        <v>20100137390</v>
      </c>
      <c r="B1714" s="166" t="s">
        <v>1051</v>
      </c>
      <c r="C1714" s="166">
        <v>5715</v>
      </c>
      <c r="D1714" t="s">
        <v>1058</v>
      </c>
      <c r="E1714" s="166" t="str">
        <f t="shared" si="26"/>
        <v>08</v>
      </c>
    </row>
    <row r="1715" spans="1:5" ht="12.75">
      <c r="A1715" s="166">
        <v>20100113610</v>
      </c>
      <c r="B1715" s="166" t="s">
        <v>1051</v>
      </c>
      <c r="C1715" s="166">
        <v>5715</v>
      </c>
      <c r="D1715" t="s">
        <v>1058</v>
      </c>
      <c r="E1715" s="166" t="str">
        <f t="shared" si="26"/>
        <v>08</v>
      </c>
    </row>
    <row r="1716" spans="1:5" ht="12.75">
      <c r="A1716" s="166">
        <v>20258116667</v>
      </c>
      <c r="B1716" s="166" t="s">
        <v>1051</v>
      </c>
      <c r="C1716" s="166">
        <v>5715</v>
      </c>
      <c r="D1716" t="s">
        <v>1058</v>
      </c>
      <c r="E1716" s="166" t="str">
        <f t="shared" si="26"/>
        <v>08</v>
      </c>
    </row>
    <row r="1717" spans="1:5" ht="12.75">
      <c r="A1717" s="166">
        <v>20100047137</v>
      </c>
      <c r="B1717" s="166" t="s">
        <v>1051</v>
      </c>
      <c r="C1717" s="166">
        <v>5715</v>
      </c>
      <c r="D1717" t="s">
        <v>1058</v>
      </c>
      <c r="E1717" s="166" t="str">
        <f t="shared" si="26"/>
        <v>08</v>
      </c>
    </row>
    <row r="1718" spans="1:5" ht="12.75">
      <c r="A1718" s="166">
        <v>20100102413</v>
      </c>
      <c r="B1718" s="166" t="s">
        <v>1051</v>
      </c>
      <c r="C1718" s="166">
        <v>5715</v>
      </c>
      <c r="D1718" t="s">
        <v>1058</v>
      </c>
      <c r="E1718" s="166" t="str">
        <f t="shared" si="26"/>
        <v>08</v>
      </c>
    </row>
    <row r="1719" spans="1:5" ht="12.75">
      <c r="A1719" s="166">
        <v>20100099951</v>
      </c>
      <c r="B1719" s="166" t="s">
        <v>1051</v>
      </c>
      <c r="C1719" s="166">
        <v>5715</v>
      </c>
      <c r="D1719" t="s">
        <v>1058</v>
      </c>
      <c r="E1719" s="166" t="str">
        <f t="shared" si="26"/>
        <v>08</v>
      </c>
    </row>
    <row r="1720" spans="1:5" ht="12.75">
      <c r="A1720" s="166">
        <v>20107798049</v>
      </c>
      <c r="B1720" s="166" t="s">
        <v>1051</v>
      </c>
      <c r="C1720" s="166">
        <v>5715</v>
      </c>
      <c r="D1720" t="s">
        <v>1058</v>
      </c>
      <c r="E1720" s="166" t="str">
        <f t="shared" si="26"/>
        <v>08</v>
      </c>
    </row>
    <row r="1721" spans="1:5" ht="12.75">
      <c r="A1721" s="166">
        <v>20138149022</v>
      </c>
      <c r="B1721" s="166" t="s">
        <v>1051</v>
      </c>
      <c r="C1721" s="166">
        <v>5715</v>
      </c>
      <c r="D1721" t="s">
        <v>1058</v>
      </c>
      <c r="E1721" s="166" t="str">
        <f t="shared" si="26"/>
        <v>08</v>
      </c>
    </row>
    <row r="1722" spans="1:5" ht="12.75">
      <c r="A1722" s="166">
        <v>20136507720</v>
      </c>
      <c r="B1722" s="166" t="s">
        <v>1051</v>
      </c>
      <c r="C1722" s="166">
        <v>5715</v>
      </c>
      <c r="D1722" t="s">
        <v>1058</v>
      </c>
      <c r="E1722" s="166" t="str">
        <f>IF(MID(D1722,14,1)="@",MID(D1722,12,2),"0"&amp;MID(D1722,12,1))</f>
        <v>08</v>
      </c>
    </row>
    <row r="1723" spans="1:5" ht="12.75">
      <c r="A1723" s="166">
        <v>20505108672</v>
      </c>
      <c r="B1723" s="166" t="s">
        <v>1049</v>
      </c>
      <c r="C1723" s="166">
        <v>5723</v>
      </c>
      <c r="D1723" t="s">
        <v>1059</v>
      </c>
      <c r="E1723" s="166" t="str">
        <f aca="true" t="shared" si="27" ref="E1723:E1786">IF(MID(D1723,14,1)="@",MID(D1723,12,2),"0"&amp;MID(D1723,12,1))</f>
        <v>10</v>
      </c>
    </row>
    <row r="1724" spans="1:5" ht="12.75">
      <c r="A1724" s="166">
        <v>20501574661</v>
      </c>
      <c r="B1724" s="166" t="s">
        <v>1049</v>
      </c>
      <c r="C1724" s="166">
        <v>5723</v>
      </c>
      <c r="D1724" t="s">
        <v>1059</v>
      </c>
      <c r="E1724" s="166" t="str">
        <f t="shared" si="27"/>
        <v>10</v>
      </c>
    </row>
    <row r="1725" spans="1:5" ht="12.75">
      <c r="A1725" s="166">
        <v>20556295876</v>
      </c>
      <c r="B1725" s="166" t="s">
        <v>1049</v>
      </c>
      <c r="C1725" s="166">
        <v>5723</v>
      </c>
      <c r="D1725" t="s">
        <v>1059</v>
      </c>
      <c r="E1725" s="166" t="str">
        <f t="shared" si="27"/>
        <v>10</v>
      </c>
    </row>
    <row r="1726" spans="1:5" ht="12.75">
      <c r="A1726" s="166">
        <v>20502693299</v>
      </c>
      <c r="B1726" s="166" t="s">
        <v>1049</v>
      </c>
      <c r="C1726" s="166">
        <v>5723</v>
      </c>
      <c r="D1726" t="s">
        <v>1059</v>
      </c>
      <c r="E1726" s="166" t="str">
        <f t="shared" si="27"/>
        <v>10</v>
      </c>
    </row>
    <row r="1727" spans="1:5" ht="12.75">
      <c r="A1727" s="166">
        <v>20100114934</v>
      </c>
      <c r="B1727" s="166" t="s">
        <v>1049</v>
      </c>
      <c r="C1727" s="166">
        <v>5723</v>
      </c>
      <c r="D1727" t="s">
        <v>1059</v>
      </c>
      <c r="E1727" s="166" t="str">
        <f t="shared" si="27"/>
        <v>10</v>
      </c>
    </row>
    <row r="1728" spans="1:5" ht="12.75">
      <c r="A1728" s="166">
        <v>20503382076</v>
      </c>
      <c r="B1728" s="166" t="s">
        <v>1049</v>
      </c>
      <c r="C1728" s="166">
        <v>5723</v>
      </c>
      <c r="D1728" t="s">
        <v>1059</v>
      </c>
      <c r="E1728" s="166" t="str">
        <f t="shared" si="27"/>
        <v>10</v>
      </c>
    </row>
    <row r="1729" spans="1:5" ht="12.75">
      <c r="A1729" s="166">
        <v>20510394241</v>
      </c>
      <c r="B1729" s="166" t="s">
        <v>1049</v>
      </c>
      <c r="C1729" s="166">
        <v>5723</v>
      </c>
      <c r="D1729" t="s">
        <v>1059</v>
      </c>
      <c r="E1729" s="166" t="str">
        <f t="shared" si="27"/>
        <v>10</v>
      </c>
    </row>
    <row r="1730" spans="1:5" ht="12.75">
      <c r="A1730" s="166">
        <v>20516070316</v>
      </c>
      <c r="B1730" s="166" t="s">
        <v>1049</v>
      </c>
      <c r="C1730" s="166">
        <v>5723</v>
      </c>
      <c r="D1730" t="s">
        <v>1059</v>
      </c>
      <c r="E1730" s="166" t="str">
        <f t="shared" si="27"/>
        <v>10</v>
      </c>
    </row>
    <row r="1731" spans="1:5" ht="12.75">
      <c r="A1731" s="166">
        <v>20538593053</v>
      </c>
      <c r="B1731" s="166" t="s">
        <v>1049</v>
      </c>
      <c r="C1731" s="166">
        <v>5723</v>
      </c>
      <c r="D1731" t="s">
        <v>1059</v>
      </c>
      <c r="E1731" s="166" t="str">
        <f t="shared" si="27"/>
        <v>10</v>
      </c>
    </row>
    <row r="1732" spans="1:5" ht="12.75">
      <c r="A1732" s="166">
        <v>20502647009</v>
      </c>
      <c r="B1732" s="166" t="s">
        <v>1049</v>
      </c>
      <c r="C1732" s="166">
        <v>5723</v>
      </c>
      <c r="D1732" t="s">
        <v>1059</v>
      </c>
      <c r="E1732" s="166" t="str">
        <f t="shared" si="27"/>
        <v>10</v>
      </c>
    </row>
    <row r="1733" spans="1:5" ht="12.75">
      <c r="A1733" s="166">
        <v>20512453857</v>
      </c>
      <c r="B1733" s="166" t="s">
        <v>1049</v>
      </c>
      <c r="C1733" s="166">
        <v>5723</v>
      </c>
      <c r="D1733" t="s">
        <v>1059</v>
      </c>
      <c r="E1733" s="166" t="str">
        <f t="shared" si="27"/>
        <v>10</v>
      </c>
    </row>
    <row r="1734" spans="1:5" ht="12.75">
      <c r="A1734" s="166">
        <v>20511596590</v>
      </c>
      <c r="B1734" s="166" t="s">
        <v>1049</v>
      </c>
      <c r="C1734" s="166">
        <v>5723</v>
      </c>
      <c r="D1734" t="s">
        <v>1059</v>
      </c>
      <c r="E1734" s="166" t="str">
        <f t="shared" si="27"/>
        <v>10</v>
      </c>
    </row>
    <row r="1735" spans="1:5" ht="12.75">
      <c r="A1735" s="166">
        <v>20505616741</v>
      </c>
      <c r="B1735" s="166" t="s">
        <v>1049</v>
      </c>
      <c r="C1735" s="166">
        <v>5723</v>
      </c>
      <c r="D1735" t="s">
        <v>1059</v>
      </c>
      <c r="E1735" s="166" t="str">
        <f t="shared" si="27"/>
        <v>10</v>
      </c>
    </row>
    <row r="1736" spans="1:5" ht="12.75">
      <c r="A1736" s="166">
        <v>20512178881</v>
      </c>
      <c r="B1736" s="166" t="s">
        <v>1049</v>
      </c>
      <c r="C1736" s="166">
        <v>5723</v>
      </c>
      <c r="D1736" t="s">
        <v>1059</v>
      </c>
      <c r="E1736" s="166" t="str">
        <f t="shared" si="27"/>
        <v>10</v>
      </c>
    </row>
    <row r="1737" spans="1:5" ht="12.75">
      <c r="A1737" s="166">
        <v>20523301650</v>
      </c>
      <c r="B1737" s="166" t="s">
        <v>1049</v>
      </c>
      <c r="C1737" s="166">
        <v>5723</v>
      </c>
      <c r="D1737" t="s">
        <v>1059</v>
      </c>
      <c r="E1737" s="166" t="str">
        <f t="shared" si="27"/>
        <v>10</v>
      </c>
    </row>
    <row r="1738" spans="1:5" ht="12.75">
      <c r="A1738" s="166">
        <v>20508100206</v>
      </c>
      <c r="B1738" s="166" t="s">
        <v>1049</v>
      </c>
      <c r="C1738" s="166">
        <v>5723</v>
      </c>
      <c r="D1738" t="s">
        <v>1059</v>
      </c>
      <c r="E1738" s="166" t="str">
        <f t="shared" si="27"/>
        <v>10</v>
      </c>
    </row>
    <row r="1739" spans="1:5" ht="12.75">
      <c r="A1739" s="166">
        <v>20498394729</v>
      </c>
      <c r="B1739" s="166" t="s">
        <v>1049</v>
      </c>
      <c r="C1739" s="166">
        <v>5723</v>
      </c>
      <c r="D1739" t="s">
        <v>1059</v>
      </c>
      <c r="E1739" s="166" t="str">
        <f t="shared" si="27"/>
        <v>10</v>
      </c>
    </row>
    <row r="1740" spans="1:5" ht="12.75">
      <c r="A1740" s="166">
        <v>20503845190</v>
      </c>
      <c r="B1740" s="166" t="s">
        <v>1049</v>
      </c>
      <c r="C1740" s="166">
        <v>5723</v>
      </c>
      <c r="D1740" t="s">
        <v>1059</v>
      </c>
      <c r="E1740" s="166" t="str">
        <f t="shared" si="27"/>
        <v>10</v>
      </c>
    </row>
    <row r="1741" spans="1:5" ht="12.75">
      <c r="A1741" s="166">
        <v>20512420096</v>
      </c>
      <c r="B1741" s="166" t="s">
        <v>1049</v>
      </c>
      <c r="C1741" s="166">
        <v>5723</v>
      </c>
      <c r="D1741" t="s">
        <v>1059</v>
      </c>
      <c r="E1741" s="166" t="str">
        <f t="shared" si="27"/>
        <v>10</v>
      </c>
    </row>
    <row r="1742" spans="1:5" ht="12.75">
      <c r="A1742" s="166">
        <v>20505816839</v>
      </c>
      <c r="B1742" s="166" t="s">
        <v>1049</v>
      </c>
      <c r="C1742" s="166">
        <v>5723</v>
      </c>
      <c r="D1742" t="s">
        <v>1059</v>
      </c>
      <c r="E1742" s="166" t="str">
        <f t="shared" si="27"/>
        <v>10</v>
      </c>
    </row>
    <row r="1743" spans="1:5" ht="12.75">
      <c r="A1743" s="166">
        <v>20504418813</v>
      </c>
      <c r="B1743" s="166" t="s">
        <v>1049</v>
      </c>
      <c r="C1743" s="166">
        <v>5723</v>
      </c>
      <c r="D1743" t="s">
        <v>1059</v>
      </c>
      <c r="E1743" s="166" t="str">
        <f t="shared" si="27"/>
        <v>10</v>
      </c>
    </row>
    <row r="1744" spans="1:5" ht="12.75">
      <c r="A1744" s="166">
        <v>20504187234</v>
      </c>
      <c r="B1744" s="166" t="s">
        <v>1049</v>
      </c>
      <c r="C1744" s="166">
        <v>5723</v>
      </c>
      <c r="D1744" t="s">
        <v>1059</v>
      </c>
      <c r="E1744" s="166" t="str">
        <f t="shared" si="27"/>
        <v>10</v>
      </c>
    </row>
    <row r="1745" spans="1:5" ht="12.75">
      <c r="A1745" s="166">
        <v>20509435937</v>
      </c>
      <c r="B1745" s="166" t="s">
        <v>1049</v>
      </c>
      <c r="C1745" s="166">
        <v>5723</v>
      </c>
      <c r="D1745" t="s">
        <v>1059</v>
      </c>
      <c r="E1745" s="166" t="str">
        <f t="shared" si="27"/>
        <v>10</v>
      </c>
    </row>
    <row r="1746" spans="1:5" ht="12.75">
      <c r="A1746" s="166">
        <v>20509617709</v>
      </c>
      <c r="B1746" s="166" t="s">
        <v>1049</v>
      </c>
      <c r="C1746" s="166">
        <v>5723</v>
      </c>
      <c r="D1746" t="s">
        <v>1059</v>
      </c>
      <c r="E1746" s="166" t="str">
        <f t="shared" si="27"/>
        <v>10</v>
      </c>
    </row>
    <row r="1747" spans="1:5" ht="12.75">
      <c r="A1747" s="166">
        <v>20495330126</v>
      </c>
      <c r="B1747" s="166" t="s">
        <v>1049</v>
      </c>
      <c r="C1747" s="166">
        <v>5723</v>
      </c>
      <c r="D1747" t="s">
        <v>1059</v>
      </c>
      <c r="E1747" s="166" t="str">
        <f t="shared" si="27"/>
        <v>10</v>
      </c>
    </row>
    <row r="1748" spans="1:5" ht="12.75">
      <c r="A1748" s="166">
        <v>20505089350</v>
      </c>
      <c r="B1748" s="166" t="s">
        <v>1049</v>
      </c>
      <c r="C1748" s="166">
        <v>5723</v>
      </c>
      <c r="D1748" t="s">
        <v>1059</v>
      </c>
      <c r="E1748" s="166" t="str">
        <f t="shared" si="27"/>
        <v>10</v>
      </c>
    </row>
    <row r="1749" spans="1:5" ht="12.75">
      <c r="A1749" s="166">
        <v>20534938587</v>
      </c>
      <c r="B1749" s="166" t="s">
        <v>1049</v>
      </c>
      <c r="C1749" s="166">
        <v>5723</v>
      </c>
      <c r="D1749" t="s">
        <v>1059</v>
      </c>
      <c r="E1749" s="166" t="str">
        <f t="shared" si="27"/>
        <v>10</v>
      </c>
    </row>
    <row r="1750" spans="1:5" ht="12.75">
      <c r="A1750" s="166">
        <v>20506006024</v>
      </c>
      <c r="B1750" s="166" t="s">
        <v>1049</v>
      </c>
      <c r="C1750" s="166">
        <v>5723</v>
      </c>
      <c r="D1750" t="s">
        <v>1059</v>
      </c>
      <c r="E1750" s="166" t="str">
        <f t="shared" si="27"/>
        <v>10</v>
      </c>
    </row>
    <row r="1751" spans="1:5" ht="12.75">
      <c r="A1751" s="166">
        <v>20513669560</v>
      </c>
      <c r="B1751" s="166" t="s">
        <v>1049</v>
      </c>
      <c r="C1751" s="358">
        <v>5723</v>
      </c>
      <c r="D1751" t="s">
        <v>1059</v>
      </c>
      <c r="E1751" s="166" t="str">
        <f t="shared" si="27"/>
        <v>10</v>
      </c>
    </row>
    <row r="1752" spans="1:5" ht="12.75">
      <c r="A1752" s="166">
        <v>20517476405</v>
      </c>
      <c r="B1752" s="166" t="s">
        <v>1049</v>
      </c>
      <c r="C1752" s="166">
        <v>5723</v>
      </c>
      <c r="D1752" t="s">
        <v>1059</v>
      </c>
      <c r="E1752" s="166" t="str">
        <f t="shared" si="27"/>
        <v>10</v>
      </c>
    </row>
    <row r="1753" spans="1:5" ht="12.75">
      <c r="A1753" s="166">
        <v>20503257336</v>
      </c>
      <c r="B1753" s="166" t="s">
        <v>1049</v>
      </c>
      <c r="C1753" s="166">
        <v>5723</v>
      </c>
      <c r="D1753" t="s">
        <v>1059</v>
      </c>
      <c r="E1753" s="166" t="str">
        <f t="shared" si="27"/>
        <v>10</v>
      </c>
    </row>
    <row r="1754" spans="1:5" ht="12.75">
      <c r="A1754" s="166">
        <v>20508261633</v>
      </c>
      <c r="B1754" s="166" t="s">
        <v>1049</v>
      </c>
      <c r="C1754" s="166">
        <v>5723</v>
      </c>
      <c r="D1754" t="s">
        <v>1059</v>
      </c>
      <c r="E1754" s="166" t="str">
        <f t="shared" si="27"/>
        <v>10</v>
      </c>
    </row>
    <row r="1755" spans="1:5" ht="12.75">
      <c r="A1755" s="166">
        <v>20512989692</v>
      </c>
      <c r="B1755" s="166" t="s">
        <v>1049</v>
      </c>
      <c r="C1755" s="166">
        <v>5723</v>
      </c>
      <c r="D1755" t="s">
        <v>1059</v>
      </c>
      <c r="E1755" s="166" t="str">
        <f t="shared" si="27"/>
        <v>10</v>
      </c>
    </row>
    <row r="1756" spans="1:5" ht="12.75">
      <c r="A1756" s="166">
        <v>20509551767</v>
      </c>
      <c r="B1756" s="166" t="s">
        <v>1049</v>
      </c>
      <c r="C1756" s="166">
        <v>5723</v>
      </c>
      <c r="D1756" t="s">
        <v>1059</v>
      </c>
      <c r="E1756" s="166" t="str">
        <f t="shared" si="27"/>
        <v>10</v>
      </c>
    </row>
    <row r="1757" spans="1:5" ht="12.75">
      <c r="A1757" s="166">
        <v>20533025642</v>
      </c>
      <c r="B1757" s="166" t="s">
        <v>1049</v>
      </c>
      <c r="C1757" s="166">
        <v>5723</v>
      </c>
      <c r="D1757" t="s">
        <v>1059</v>
      </c>
      <c r="E1757" s="166" t="str">
        <f t="shared" si="27"/>
        <v>10</v>
      </c>
    </row>
    <row r="1758" spans="1:5" ht="12.75">
      <c r="A1758" s="166">
        <v>20498513086</v>
      </c>
      <c r="B1758" s="166" t="s">
        <v>1049</v>
      </c>
      <c r="C1758" s="166">
        <v>5723</v>
      </c>
      <c r="D1758" t="s">
        <v>1059</v>
      </c>
      <c r="E1758" s="166" t="str">
        <f t="shared" si="27"/>
        <v>10</v>
      </c>
    </row>
    <row r="1759" spans="1:5" ht="12.75">
      <c r="A1759" s="166">
        <v>20503423287</v>
      </c>
      <c r="B1759" s="166" t="s">
        <v>1049</v>
      </c>
      <c r="C1759" s="166">
        <v>5723</v>
      </c>
      <c r="D1759" t="s">
        <v>1059</v>
      </c>
      <c r="E1759" s="166" t="str">
        <f t="shared" si="27"/>
        <v>10</v>
      </c>
    </row>
    <row r="1760" spans="1:5" ht="12.75">
      <c r="A1760" s="166">
        <v>20510636946</v>
      </c>
      <c r="B1760" s="166" t="s">
        <v>1049</v>
      </c>
      <c r="C1760" s="166">
        <v>5723</v>
      </c>
      <c r="D1760" t="s">
        <v>1059</v>
      </c>
      <c r="E1760" s="166" t="str">
        <f t="shared" si="27"/>
        <v>10</v>
      </c>
    </row>
    <row r="1761" spans="1:5" ht="12.75">
      <c r="A1761" s="166">
        <v>20510927754</v>
      </c>
      <c r="B1761" s="166" t="s">
        <v>1049</v>
      </c>
      <c r="C1761" s="166">
        <v>5723</v>
      </c>
      <c r="D1761" t="s">
        <v>1059</v>
      </c>
      <c r="E1761" s="166" t="str">
        <f t="shared" si="27"/>
        <v>10</v>
      </c>
    </row>
    <row r="1762" spans="1:5" ht="12.75">
      <c r="A1762" s="166">
        <v>20495423132</v>
      </c>
      <c r="B1762" s="166" t="s">
        <v>1049</v>
      </c>
      <c r="C1762" s="166">
        <v>5723</v>
      </c>
      <c r="D1762" t="s">
        <v>1059</v>
      </c>
      <c r="E1762" s="166" t="str">
        <f t="shared" si="27"/>
        <v>10</v>
      </c>
    </row>
    <row r="1763" spans="1:5" ht="12.75">
      <c r="A1763" s="166">
        <v>20192779333</v>
      </c>
      <c r="B1763" s="166" t="s">
        <v>1049</v>
      </c>
      <c r="C1763" s="166">
        <v>5723</v>
      </c>
      <c r="D1763" t="s">
        <v>1059</v>
      </c>
      <c r="E1763" s="166" t="str">
        <f t="shared" si="27"/>
        <v>10</v>
      </c>
    </row>
    <row r="1764" spans="1:5" ht="12.75">
      <c r="A1764" s="166">
        <v>20515019422</v>
      </c>
      <c r="B1764" s="166" t="s">
        <v>1049</v>
      </c>
      <c r="C1764" s="166">
        <v>5723</v>
      </c>
      <c r="D1764" t="s">
        <v>1059</v>
      </c>
      <c r="E1764" s="166" t="str">
        <f t="shared" si="27"/>
        <v>10</v>
      </c>
    </row>
    <row r="1765" spans="1:5" ht="12.75">
      <c r="A1765" s="166">
        <v>20510210451</v>
      </c>
      <c r="B1765" s="166" t="s">
        <v>1049</v>
      </c>
      <c r="C1765" s="166">
        <v>5723</v>
      </c>
      <c r="D1765" t="s">
        <v>1059</v>
      </c>
      <c r="E1765" s="166" t="str">
        <f t="shared" si="27"/>
        <v>10</v>
      </c>
    </row>
    <row r="1766" spans="1:5" ht="12.75">
      <c r="A1766" s="166">
        <v>20510302223</v>
      </c>
      <c r="B1766" s="166" t="s">
        <v>1049</v>
      </c>
      <c r="C1766" s="166">
        <v>5723</v>
      </c>
      <c r="D1766" t="s">
        <v>1059</v>
      </c>
      <c r="E1766" s="166" t="str">
        <f t="shared" si="27"/>
        <v>10</v>
      </c>
    </row>
    <row r="1767" spans="1:5" ht="12.75">
      <c r="A1767" s="166">
        <v>20100120152</v>
      </c>
      <c r="B1767" s="166" t="s">
        <v>1049</v>
      </c>
      <c r="C1767" s="166">
        <v>5723</v>
      </c>
      <c r="D1767" t="s">
        <v>1059</v>
      </c>
      <c r="E1767" s="166" t="str">
        <f t="shared" si="27"/>
        <v>10</v>
      </c>
    </row>
    <row r="1768" spans="1:5" ht="12.75">
      <c r="A1768" s="166">
        <v>20510163355</v>
      </c>
      <c r="B1768" s="166" t="s">
        <v>1049</v>
      </c>
      <c r="C1768" s="166">
        <v>5723</v>
      </c>
      <c r="D1768" t="s">
        <v>1059</v>
      </c>
      <c r="E1768" s="166" t="str">
        <f t="shared" si="27"/>
        <v>10</v>
      </c>
    </row>
    <row r="1769" spans="1:5" ht="12.75">
      <c r="A1769" s="166">
        <v>20511721912</v>
      </c>
      <c r="B1769" s="166" t="s">
        <v>1049</v>
      </c>
      <c r="C1769" s="166">
        <v>5723</v>
      </c>
      <c r="D1769" t="s">
        <v>1059</v>
      </c>
      <c r="E1769" s="166" t="str">
        <f t="shared" si="27"/>
        <v>10</v>
      </c>
    </row>
    <row r="1770" spans="1:5" ht="12.75">
      <c r="A1770" s="166">
        <v>20515121201</v>
      </c>
      <c r="B1770" s="166" t="s">
        <v>1049</v>
      </c>
      <c r="C1770" s="166">
        <v>5723</v>
      </c>
      <c r="D1770" t="s">
        <v>1059</v>
      </c>
      <c r="E1770" s="166" t="str">
        <f t="shared" si="27"/>
        <v>10</v>
      </c>
    </row>
    <row r="1771" spans="1:5" ht="12.75">
      <c r="A1771" s="166">
        <v>20517252558</v>
      </c>
      <c r="B1771" s="166" t="s">
        <v>1049</v>
      </c>
      <c r="C1771" s="166">
        <v>5723</v>
      </c>
      <c r="D1771" t="s">
        <v>1059</v>
      </c>
      <c r="E1771" s="166" t="str">
        <f t="shared" si="27"/>
        <v>10</v>
      </c>
    </row>
    <row r="1772" spans="1:5" ht="12.75">
      <c r="A1772" s="166">
        <v>20524187630</v>
      </c>
      <c r="B1772" s="166" t="s">
        <v>1049</v>
      </c>
      <c r="C1772" s="166">
        <v>5723</v>
      </c>
      <c r="D1772" t="s">
        <v>1059</v>
      </c>
      <c r="E1772" s="166" t="str">
        <f t="shared" si="27"/>
        <v>10</v>
      </c>
    </row>
    <row r="1773" spans="1:5" ht="12.75">
      <c r="A1773" s="166">
        <v>20510106980</v>
      </c>
      <c r="B1773" s="166" t="s">
        <v>1049</v>
      </c>
      <c r="C1773" s="166">
        <v>5723</v>
      </c>
      <c r="D1773" t="s">
        <v>1059</v>
      </c>
      <c r="E1773" s="166" t="str">
        <f t="shared" si="27"/>
        <v>10</v>
      </c>
    </row>
    <row r="1774" spans="1:5" ht="12.75">
      <c r="A1774" s="166">
        <v>20506039381</v>
      </c>
      <c r="B1774" s="166" t="s">
        <v>1049</v>
      </c>
      <c r="C1774" s="166">
        <v>5723</v>
      </c>
      <c r="D1774" t="s">
        <v>1059</v>
      </c>
      <c r="E1774" s="166" t="str">
        <f t="shared" si="27"/>
        <v>10</v>
      </c>
    </row>
    <row r="1775" spans="1:5" ht="12.75">
      <c r="A1775" s="166">
        <v>20506608695</v>
      </c>
      <c r="B1775" s="166" t="s">
        <v>1049</v>
      </c>
      <c r="C1775" s="166">
        <v>5723</v>
      </c>
      <c r="D1775" t="s">
        <v>1059</v>
      </c>
      <c r="E1775" s="166" t="str">
        <f t="shared" si="27"/>
        <v>10</v>
      </c>
    </row>
    <row r="1776" spans="1:5" ht="12.75">
      <c r="A1776" s="166">
        <v>20505876220</v>
      </c>
      <c r="B1776" s="166" t="s">
        <v>1049</v>
      </c>
      <c r="C1776" s="166">
        <v>5723</v>
      </c>
      <c r="D1776" t="s">
        <v>1059</v>
      </c>
      <c r="E1776" s="166" t="str">
        <f t="shared" si="27"/>
        <v>10</v>
      </c>
    </row>
    <row r="1777" spans="1:5" ht="12.75">
      <c r="A1777" s="166">
        <v>20504100643</v>
      </c>
      <c r="B1777" s="166" t="s">
        <v>1049</v>
      </c>
      <c r="C1777" s="166">
        <v>5723</v>
      </c>
      <c r="D1777" t="s">
        <v>1059</v>
      </c>
      <c r="E1777" s="166" t="str">
        <f t="shared" si="27"/>
        <v>10</v>
      </c>
    </row>
    <row r="1778" spans="1:5" ht="12.75">
      <c r="A1778" s="166">
        <v>20505676131</v>
      </c>
      <c r="B1778" s="166" t="s">
        <v>1049</v>
      </c>
      <c r="C1778" s="166">
        <v>5723</v>
      </c>
      <c r="D1778" t="s">
        <v>1059</v>
      </c>
      <c r="E1778" s="166" t="str">
        <f t="shared" si="27"/>
        <v>10</v>
      </c>
    </row>
    <row r="1779" spans="1:5" ht="12.75">
      <c r="A1779" s="166">
        <v>20504762433</v>
      </c>
      <c r="B1779" s="166" t="s">
        <v>1049</v>
      </c>
      <c r="C1779" s="166">
        <v>5723</v>
      </c>
      <c r="D1779" t="s">
        <v>1059</v>
      </c>
      <c r="E1779" s="166" t="str">
        <f t="shared" si="27"/>
        <v>10</v>
      </c>
    </row>
    <row r="1780" spans="1:5" ht="12.75">
      <c r="A1780" s="166">
        <v>20502574109</v>
      </c>
      <c r="B1780" s="166" t="s">
        <v>1049</v>
      </c>
      <c r="C1780" s="166">
        <v>5723</v>
      </c>
      <c r="D1780" t="s">
        <v>1059</v>
      </c>
      <c r="E1780" s="166" t="str">
        <f t="shared" si="27"/>
        <v>10</v>
      </c>
    </row>
    <row r="1781" spans="1:5" ht="12.75">
      <c r="A1781" s="166">
        <v>20506040478</v>
      </c>
      <c r="B1781" s="166" t="s">
        <v>1049</v>
      </c>
      <c r="C1781" s="166">
        <v>5723</v>
      </c>
      <c r="D1781" t="s">
        <v>1059</v>
      </c>
      <c r="E1781" s="166" t="str">
        <f t="shared" si="27"/>
        <v>10</v>
      </c>
    </row>
    <row r="1782" spans="1:5" ht="12.75">
      <c r="A1782" s="166">
        <v>20503187702</v>
      </c>
      <c r="B1782" s="166" t="s">
        <v>1049</v>
      </c>
      <c r="C1782" s="166">
        <v>5723</v>
      </c>
      <c r="D1782" t="s">
        <v>1059</v>
      </c>
      <c r="E1782" s="166" t="str">
        <f t="shared" si="27"/>
        <v>10</v>
      </c>
    </row>
    <row r="1783" spans="1:5" ht="12.75">
      <c r="A1783" s="166">
        <v>20505669518</v>
      </c>
      <c r="B1783" s="166" t="s">
        <v>1049</v>
      </c>
      <c r="C1783" s="166">
        <v>5723</v>
      </c>
      <c r="D1783" t="s">
        <v>1059</v>
      </c>
      <c r="E1783" s="166" t="str">
        <f t="shared" si="27"/>
        <v>10</v>
      </c>
    </row>
    <row r="1784" spans="1:5" ht="12.75">
      <c r="A1784" s="166">
        <v>20501730387</v>
      </c>
      <c r="B1784" s="166" t="s">
        <v>1049</v>
      </c>
      <c r="C1784" s="166">
        <v>5723</v>
      </c>
      <c r="D1784" t="s">
        <v>1059</v>
      </c>
      <c r="E1784" s="166" t="str">
        <f t="shared" si="27"/>
        <v>10</v>
      </c>
    </row>
    <row r="1785" spans="1:5" ht="12.75">
      <c r="A1785" s="166">
        <v>20514480495</v>
      </c>
      <c r="B1785" s="166" t="s">
        <v>1049</v>
      </c>
      <c r="C1785" s="166">
        <v>5723</v>
      </c>
      <c r="D1785" t="s">
        <v>1059</v>
      </c>
      <c r="E1785" s="166" t="str">
        <f t="shared" si="27"/>
        <v>10</v>
      </c>
    </row>
    <row r="1786" spans="1:5" ht="12.75">
      <c r="A1786" s="166">
        <v>20510117914</v>
      </c>
      <c r="B1786" s="166" t="s">
        <v>1049</v>
      </c>
      <c r="C1786" s="166">
        <v>5723</v>
      </c>
      <c r="D1786" t="s">
        <v>1059</v>
      </c>
      <c r="E1786" s="166" t="str">
        <f t="shared" si="27"/>
        <v>10</v>
      </c>
    </row>
    <row r="1787" spans="1:5" ht="12.75">
      <c r="A1787" s="166">
        <v>20122851835</v>
      </c>
      <c r="B1787" s="166" t="s">
        <v>1049</v>
      </c>
      <c r="C1787" s="166">
        <v>5723</v>
      </c>
      <c r="D1787" t="s">
        <v>1059</v>
      </c>
      <c r="E1787" s="166" t="str">
        <f aca="true" t="shared" si="28" ref="E1787:E1850">IF(MID(D1787,14,1)="@",MID(D1787,12,2),"0"&amp;MID(D1787,12,1))</f>
        <v>10</v>
      </c>
    </row>
    <row r="1788" spans="1:5" ht="12.75">
      <c r="A1788" s="166">
        <v>20122670962</v>
      </c>
      <c r="B1788" s="166" t="s">
        <v>1049</v>
      </c>
      <c r="C1788" s="166">
        <v>5723</v>
      </c>
      <c r="D1788" t="s">
        <v>1059</v>
      </c>
      <c r="E1788" s="166" t="str">
        <f t="shared" si="28"/>
        <v>10</v>
      </c>
    </row>
    <row r="1789" spans="1:5" ht="12.75">
      <c r="A1789" s="166">
        <v>20100205573</v>
      </c>
      <c r="B1789" s="166" t="s">
        <v>1049</v>
      </c>
      <c r="C1789" s="166">
        <v>5723</v>
      </c>
      <c r="D1789" t="s">
        <v>1059</v>
      </c>
      <c r="E1789" s="166" t="str">
        <f t="shared" si="28"/>
        <v>10</v>
      </c>
    </row>
    <row r="1790" spans="1:5" ht="12.75">
      <c r="A1790" s="166">
        <v>20109586286</v>
      </c>
      <c r="B1790" s="166" t="s">
        <v>1049</v>
      </c>
      <c r="C1790" s="166">
        <v>5723</v>
      </c>
      <c r="D1790" t="s">
        <v>1059</v>
      </c>
      <c r="E1790" s="166" t="str">
        <f t="shared" si="28"/>
        <v>10</v>
      </c>
    </row>
    <row r="1791" spans="1:5" ht="12.75">
      <c r="A1791" s="166">
        <v>20100985722</v>
      </c>
      <c r="B1791" s="166" t="s">
        <v>1049</v>
      </c>
      <c r="C1791" s="166">
        <v>5723</v>
      </c>
      <c r="D1791" t="s">
        <v>1059</v>
      </c>
      <c r="E1791" s="166" t="str">
        <f t="shared" si="28"/>
        <v>10</v>
      </c>
    </row>
    <row r="1792" spans="1:5" ht="12.75">
      <c r="A1792" s="166">
        <v>20470714884</v>
      </c>
      <c r="B1792" s="166" t="s">
        <v>1049</v>
      </c>
      <c r="C1792" s="166">
        <v>5723</v>
      </c>
      <c r="D1792" t="s">
        <v>1059</v>
      </c>
      <c r="E1792" s="166" t="str">
        <f t="shared" si="28"/>
        <v>10</v>
      </c>
    </row>
    <row r="1793" spans="1:5" ht="12.75">
      <c r="A1793" s="166">
        <v>20511165181</v>
      </c>
      <c r="B1793" s="166" t="s">
        <v>1049</v>
      </c>
      <c r="C1793" s="166">
        <v>5723</v>
      </c>
      <c r="D1793" t="s">
        <v>1059</v>
      </c>
      <c r="E1793" s="166" t="str">
        <f t="shared" si="28"/>
        <v>10</v>
      </c>
    </row>
    <row r="1794" spans="1:5" ht="12.75">
      <c r="A1794" s="166">
        <v>20147960612</v>
      </c>
      <c r="B1794" s="166" t="s">
        <v>1049</v>
      </c>
      <c r="C1794" s="166">
        <v>5723</v>
      </c>
      <c r="D1794" t="s">
        <v>1059</v>
      </c>
      <c r="E1794" s="166" t="str">
        <f t="shared" si="28"/>
        <v>10</v>
      </c>
    </row>
    <row r="1795" spans="1:5" ht="12.75">
      <c r="A1795" s="166">
        <v>20100327849</v>
      </c>
      <c r="B1795" s="166" t="s">
        <v>1049</v>
      </c>
      <c r="C1795" s="166">
        <v>5723</v>
      </c>
      <c r="D1795" t="s">
        <v>1059</v>
      </c>
      <c r="E1795" s="166" t="str">
        <f t="shared" si="28"/>
        <v>10</v>
      </c>
    </row>
    <row r="1796" spans="1:5" ht="12.75">
      <c r="A1796" s="166">
        <v>20100164010</v>
      </c>
      <c r="B1796" s="166" t="s">
        <v>1049</v>
      </c>
      <c r="C1796" s="166">
        <v>5723</v>
      </c>
      <c r="D1796" t="s">
        <v>1059</v>
      </c>
      <c r="E1796" s="166" t="str">
        <f t="shared" si="28"/>
        <v>10</v>
      </c>
    </row>
    <row r="1797" spans="1:5" ht="12.75">
      <c r="A1797" s="166">
        <v>20100210909</v>
      </c>
      <c r="B1797" s="166" t="s">
        <v>1049</v>
      </c>
      <c r="C1797" s="166">
        <v>5723</v>
      </c>
      <c r="D1797" t="s">
        <v>1059</v>
      </c>
      <c r="E1797" s="166" t="str">
        <f t="shared" si="28"/>
        <v>10</v>
      </c>
    </row>
    <row r="1798" spans="1:5" ht="12.75">
      <c r="A1798" s="166">
        <v>20492204995</v>
      </c>
      <c r="B1798" s="166" t="s">
        <v>1049</v>
      </c>
      <c r="C1798" s="166">
        <v>5723</v>
      </c>
      <c r="D1798" t="s">
        <v>1059</v>
      </c>
      <c r="E1798" s="166" t="str">
        <f t="shared" si="28"/>
        <v>10</v>
      </c>
    </row>
    <row r="1799" spans="1:5" ht="12.75">
      <c r="A1799" s="166">
        <v>20100095450</v>
      </c>
      <c r="B1799" s="166" t="s">
        <v>1049</v>
      </c>
      <c r="C1799" s="166">
        <v>5723</v>
      </c>
      <c r="D1799" t="s">
        <v>1059</v>
      </c>
      <c r="E1799" s="166" t="str">
        <f t="shared" si="28"/>
        <v>10</v>
      </c>
    </row>
    <row r="1800" spans="1:5" ht="12.75">
      <c r="A1800" s="166">
        <v>20341841357</v>
      </c>
      <c r="B1800" s="166" t="s">
        <v>1049</v>
      </c>
      <c r="C1800" s="166">
        <v>5723</v>
      </c>
      <c r="D1800" t="s">
        <v>1059</v>
      </c>
      <c r="E1800" s="166" t="str">
        <f t="shared" si="28"/>
        <v>10</v>
      </c>
    </row>
    <row r="1801" spans="1:5" ht="12.75">
      <c r="A1801" s="166">
        <v>20100190100</v>
      </c>
      <c r="B1801" s="166" t="s">
        <v>1049</v>
      </c>
      <c r="C1801" s="166">
        <v>5723</v>
      </c>
      <c r="D1801" t="s">
        <v>1059</v>
      </c>
      <c r="E1801" s="166" t="str">
        <f t="shared" si="28"/>
        <v>10</v>
      </c>
    </row>
    <row r="1802" spans="1:5" ht="12.75">
      <c r="A1802" s="166">
        <v>20524981981</v>
      </c>
      <c r="B1802" s="166" t="s">
        <v>1049</v>
      </c>
      <c r="C1802" s="166">
        <v>5723</v>
      </c>
      <c r="D1802" t="s">
        <v>1059</v>
      </c>
      <c r="E1802" s="166" t="str">
        <f t="shared" si="28"/>
        <v>10</v>
      </c>
    </row>
    <row r="1803" spans="1:5" ht="12.75">
      <c r="A1803" s="166">
        <v>20375755344</v>
      </c>
      <c r="B1803" s="166" t="s">
        <v>1049</v>
      </c>
      <c r="C1803" s="166">
        <v>5723</v>
      </c>
      <c r="D1803" t="s">
        <v>1059</v>
      </c>
      <c r="E1803" s="166" t="str">
        <f t="shared" si="28"/>
        <v>10</v>
      </c>
    </row>
    <row r="1804" spans="1:5" ht="12.75">
      <c r="A1804" s="166">
        <v>20299688373</v>
      </c>
      <c r="B1804" s="166" t="s">
        <v>1049</v>
      </c>
      <c r="C1804" s="166">
        <v>5723</v>
      </c>
      <c r="D1804" t="s">
        <v>1059</v>
      </c>
      <c r="E1804" s="166" t="str">
        <f t="shared" si="28"/>
        <v>10</v>
      </c>
    </row>
    <row r="1805" spans="1:5" ht="12.75">
      <c r="A1805" s="166">
        <v>20501577252</v>
      </c>
      <c r="B1805" s="166" t="s">
        <v>1049</v>
      </c>
      <c r="C1805" s="166">
        <v>5723</v>
      </c>
      <c r="D1805" t="s">
        <v>1059</v>
      </c>
      <c r="E1805" s="166" t="str">
        <f t="shared" si="28"/>
        <v>10</v>
      </c>
    </row>
    <row r="1806" spans="1:5" ht="12.75">
      <c r="A1806" s="166">
        <v>20536830376</v>
      </c>
      <c r="B1806" s="166" t="s">
        <v>1049</v>
      </c>
      <c r="C1806" s="166">
        <v>5723</v>
      </c>
      <c r="D1806" t="s">
        <v>1059</v>
      </c>
      <c r="E1806" s="166" t="str">
        <f t="shared" si="28"/>
        <v>10</v>
      </c>
    </row>
    <row r="1807" spans="1:5" ht="12.75">
      <c r="A1807" s="166">
        <v>20523621212</v>
      </c>
      <c r="B1807" s="166" t="s">
        <v>1049</v>
      </c>
      <c r="C1807" s="166">
        <v>5723</v>
      </c>
      <c r="D1807" t="s">
        <v>1059</v>
      </c>
      <c r="E1807" s="166" t="str">
        <f t="shared" si="28"/>
        <v>10</v>
      </c>
    </row>
    <row r="1808" spans="1:5" ht="12.75">
      <c r="A1808" s="166">
        <v>20416414018</v>
      </c>
      <c r="B1808" s="166" t="s">
        <v>1049</v>
      </c>
      <c r="C1808" s="166">
        <v>5723</v>
      </c>
      <c r="D1808" t="s">
        <v>1059</v>
      </c>
      <c r="E1808" s="166" t="str">
        <f t="shared" si="28"/>
        <v>10</v>
      </c>
    </row>
    <row r="1809" spans="1:5" ht="12.75">
      <c r="A1809" s="166">
        <v>20331898008</v>
      </c>
      <c r="B1809" s="166" t="s">
        <v>1049</v>
      </c>
      <c r="C1809" s="166">
        <v>5723</v>
      </c>
      <c r="D1809" t="s">
        <v>1059</v>
      </c>
      <c r="E1809" s="166" t="str">
        <f t="shared" si="28"/>
        <v>10</v>
      </c>
    </row>
    <row r="1810" spans="1:5" ht="12.75">
      <c r="A1810" s="166">
        <v>20106758477</v>
      </c>
      <c r="B1810" s="166" t="s">
        <v>1049</v>
      </c>
      <c r="C1810" s="166">
        <v>5723</v>
      </c>
      <c r="D1810" t="s">
        <v>1059</v>
      </c>
      <c r="E1810" s="166" t="str">
        <f t="shared" si="28"/>
        <v>10</v>
      </c>
    </row>
    <row r="1811" spans="1:5" ht="12.75">
      <c r="A1811" s="166">
        <v>20202380621</v>
      </c>
      <c r="B1811" s="166" t="s">
        <v>1049</v>
      </c>
      <c r="C1811" s="166">
        <v>5723</v>
      </c>
      <c r="D1811" t="s">
        <v>1059</v>
      </c>
      <c r="E1811" s="166" t="str">
        <f t="shared" si="28"/>
        <v>10</v>
      </c>
    </row>
    <row r="1812" spans="1:5" ht="12.75">
      <c r="A1812" s="166">
        <v>20418896915</v>
      </c>
      <c r="B1812" s="166" t="s">
        <v>1049</v>
      </c>
      <c r="C1812" s="166">
        <v>5723</v>
      </c>
      <c r="D1812" t="s">
        <v>1059</v>
      </c>
      <c r="E1812" s="166" t="str">
        <f t="shared" si="28"/>
        <v>10</v>
      </c>
    </row>
    <row r="1813" spans="1:5" ht="12.75">
      <c r="A1813" s="166">
        <v>20504192157</v>
      </c>
      <c r="B1813" s="166" t="s">
        <v>1049</v>
      </c>
      <c r="C1813" s="166">
        <v>5723</v>
      </c>
      <c r="D1813" t="s">
        <v>1059</v>
      </c>
      <c r="E1813" s="166" t="str">
        <f t="shared" si="28"/>
        <v>10</v>
      </c>
    </row>
    <row r="1814" spans="1:5" ht="12.75">
      <c r="A1814" s="166">
        <v>20195923753</v>
      </c>
      <c r="B1814" s="166" t="s">
        <v>1049</v>
      </c>
      <c r="C1814" s="166">
        <v>5723</v>
      </c>
      <c r="D1814" t="s">
        <v>1059</v>
      </c>
      <c r="E1814" s="166" t="str">
        <f t="shared" si="28"/>
        <v>10</v>
      </c>
    </row>
    <row r="1815" spans="1:5" ht="12.75">
      <c r="A1815" s="166">
        <v>20508972734</v>
      </c>
      <c r="B1815" s="166" t="s">
        <v>1049</v>
      </c>
      <c r="C1815" s="166">
        <v>5723</v>
      </c>
      <c r="D1815" t="s">
        <v>1059</v>
      </c>
      <c r="E1815" s="166" t="str">
        <f t="shared" si="28"/>
        <v>10</v>
      </c>
    </row>
    <row r="1816" spans="1:5" ht="12.75">
      <c r="A1816" s="166">
        <v>20219871741</v>
      </c>
      <c r="B1816" s="166" t="s">
        <v>1049</v>
      </c>
      <c r="C1816" s="166">
        <v>5723</v>
      </c>
      <c r="D1816" t="s">
        <v>1059</v>
      </c>
      <c r="E1816" s="166" t="str">
        <f t="shared" si="28"/>
        <v>10</v>
      </c>
    </row>
    <row r="1817" spans="1:5" ht="12.75">
      <c r="A1817" s="166">
        <v>20100975841</v>
      </c>
      <c r="B1817" s="166" t="s">
        <v>1049</v>
      </c>
      <c r="C1817" s="166">
        <v>5723</v>
      </c>
      <c r="D1817" t="s">
        <v>1059</v>
      </c>
      <c r="E1817" s="166" t="str">
        <f t="shared" si="28"/>
        <v>10</v>
      </c>
    </row>
    <row r="1818" spans="1:5" ht="12.75">
      <c r="A1818" s="166">
        <v>20335955065</v>
      </c>
      <c r="B1818" s="166" t="s">
        <v>1049</v>
      </c>
      <c r="C1818" s="166">
        <v>5723</v>
      </c>
      <c r="D1818" t="s">
        <v>1059</v>
      </c>
      <c r="E1818" s="166" t="str">
        <f t="shared" si="28"/>
        <v>10</v>
      </c>
    </row>
    <row r="1819" spans="1:5" ht="12.75">
      <c r="A1819" s="166">
        <v>20432683843</v>
      </c>
      <c r="B1819" s="166" t="s">
        <v>1049</v>
      </c>
      <c r="C1819" s="166">
        <v>5723</v>
      </c>
      <c r="D1819" t="s">
        <v>1059</v>
      </c>
      <c r="E1819" s="166" t="str">
        <f t="shared" si="28"/>
        <v>10</v>
      </c>
    </row>
    <row r="1820" spans="1:5" ht="12.75">
      <c r="A1820" s="166">
        <v>20260344341</v>
      </c>
      <c r="B1820" s="166" t="s">
        <v>1049</v>
      </c>
      <c r="C1820" s="166">
        <v>5723</v>
      </c>
      <c r="D1820" t="s">
        <v>1059</v>
      </c>
      <c r="E1820" s="166" t="str">
        <f t="shared" si="28"/>
        <v>10</v>
      </c>
    </row>
    <row r="1821" spans="1:5" ht="12.75">
      <c r="A1821" s="166">
        <v>20254138577</v>
      </c>
      <c r="B1821" s="166" t="s">
        <v>1049</v>
      </c>
      <c r="C1821" s="166">
        <v>5723</v>
      </c>
      <c r="D1821" t="s">
        <v>1059</v>
      </c>
      <c r="E1821" s="166" t="str">
        <f t="shared" si="28"/>
        <v>10</v>
      </c>
    </row>
    <row r="1822" spans="1:5" ht="12.75">
      <c r="A1822" s="166">
        <v>20209133394</v>
      </c>
      <c r="B1822" s="166" t="s">
        <v>1049</v>
      </c>
      <c r="C1822" s="166">
        <v>5723</v>
      </c>
      <c r="D1822" t="s">
        <v>1059</v>
      </c>
      <c r="E1822" s="166" t="str">
        <f t="shared" si="28"/>
        <v>10</v>
      </c>
    </row>
    <row r="1823" spans="1:5" ht="12.75">
      <c r="A1823" s="166">
        <v>20506675457</v>
      </c>
      <c r="B1823" s="166" t="s">
        <v>1049</v>
      </c>
      <c r="C1823" s="166">
        <v>5723</v>
      </c>
      <c r="D1823" t="s">
        <v>1059</v>
      </c>
      <c r="E1823" s="166" t="str">
        <f t="shared" si="28"/>
        <v>10</v>
      </c>
    </row>
    <row r="1824" spans="1:5" ht="12.75">
      <c r="A1824" s="166">
        <v>20137291313</v>
      </c>
      <c r="B1824" s="166" t="s">
        <v>1049</v>
      </c>
      <c r="C1824" s="166">
        <v>5723</v>
      </c>
      <c r="D1824" t="s">
        <v>1059</v>
      </c>
      <c r="E1824" s="166" t="str">
        <f t="shared" si="28"/>
        <v>10</v>
      </c>
    </row>
    <row r="1825" spans="1:5" ht="12.75">
      <c r="A1825" s="166">
        <v>20100136741</v>
      </c>
      <c r="B1825" s="166" t="s">
        <v>1049</v>
      </c>
      <c r="C1825" s="166">
        <v>5723</v>
      </c>
      <c r="D1825" t="s">
        <v>1059</v>
      </c>
      <c r="E1825" s="166" t="str">
        <f t="shared" si="28"/>
        <v>10</v>
      </c>
    </row>
    <row r="1826" spans="1:5" ht="12.75">
      <c r="A1826" s="166">
        <v>20259880603</v>
      </c>
      <c r="B1826" s="166" t="s">
        <v>1049</v>
      </c>
      <c r="C1826" s="166">
        <v>5723</v>
      </c>
      <c r="D1826" t="s">
        <v>1059</v>
      </c>
      <c r="E1826" s="166" t="str">
        <f t="shared" si="28"/>
        <v>10</v>
      </c>
    </row>
    <row r="1827" spans="1:5" ht="12.75">
      <c r="A1827" s="166">
        <v>20100035121</v>
      </c>
      <c r="B1827" s="166" t="s">
        <v>1049</v>
      </c>
      <c r="C1827" s="166">
        <v>5723</v>
      </c>
      <c r="D1827" t="s">
        <v>1059</v>
      </c>
      <c r="E1827" s="166" t="str">
        <f t="shared" si="28"/>
        <v>10</v>
      </c>
    </row>
    <row r="1828" spans="1:5" ht="12.75">
      <c r="A1828" s="166">
        <v>20498260285</v>
      </c>
      <c r="B1828" s="166" t="s">
        <v>1049</v>
      </c>
      <c r="C1828" s="166">
        <v>5723</v>
      </c>
      <c r="D1828" t="s">
        <v>1059</v>
      </c>
      <c r="E1828" s="166" t="str">
        <f t="shared" si="28"/>
        <v>10</v>
      </c>
    </row>
    <row r="1829" spans="1:5" ht="12.75">
      <c r="A1829" s="166">
        <v>20100192064</v>
      </c>
      <c r="B1829" s="166" t="s">
        <v>1049</v>
      </c>
      <c r="C1829" s="166">
        <v>5723</v>
      </c>
      <c r="D1829" t="s">
        <v>1059</v>
      </c>
      <c r="E1829" s="166" t="str">
        <f t="shared" si="28"/>
        <v>10</v>
      </c>
    </row>
    <row r="1830" spans="1:5" ht="12.75">
      <c r="A1830" s="166">
        <v>20100182263</v>
      </c>
      <c r="B1830" s="166" t="s">
        <v>1049</v>
      </c>
      <c r="C1830" s="166">
        <v>5723</v>
      </c>
      <c r="D1830" t="s">
        <v>1059</v>
      </c>
      <c r="E1830" s="166" t="str">
        <f t="shared" si="28"/>
        <v>10</v>
      </c>
    </row>
    <row r="1831" spans="1:5" ht="12.75">
      <c r="A1831" s="166">
        <v>20263322496</v>
      </c>
      <c r="B1831" s="166" t="s">
        <v>1049</v>
      </c>
      <c r="C1831" s="166">
        <v>5723</v>
      </c>
      <c r="D1831" t="s">
        <v>1059</v>
      </c>
      <c r="E1831" s="166" t="str">
        <f t="shared" si="28"/>
        <v>10</v>
      </c>
    </row>
    <row r="1832" spans="1:5" ht="12.75">
      <c r="A1832" s="166">
        <v>20110345519</v>
      </c>
      <c r="B1832" s="166" t="s">
        <v>1049</v>
      </c>
      <c r="C1832" s="166">
        <v>5723</v>
      </c>
      <c r="D1832" t="s">
        <v>1059</v>
      </c>
      <c r="E1832" s="166" t="str">
        <f t="shared" si="28"/>
        <v>10</v>
      </c>
    </row>
    <row r="1833" spans="1:5" ht="12.75">
      <c r="A1833" s="166">
        <v>20106897914</v>
      </c>
      <c r="B1833" s="166" t="s">
        <v>1049</v>
      </c>
      <c r="C1833" s="166">
        <v>5723</v>
      </c>
      <c r="D1833" t="s">
        <v>1059</v>
      </c>
      <c r="E1833" s="166" t="str">
        <f t="shared" si="28"/>
        <v>10</v>
      </c>
    </row>
    <row r="1834" spans="1:5" ht="12.75">
      <c r="A1834" s="166">
        <v>20477912355</v>
      </c>
      <c r="B1834" s="166" t="s">
        <v>1049</v>
      </c>
      <c r="C1834" s="166">
        <v>5723</v>
      </c>
      <c r="D1834" t="s">
        <v>1059</v>
      </c>
      <c r="E1834" s="166" t="str">
        <f t="shared" si="28"/>
        <v>10</v>
      </c>
    </row>
    <row r="1835" spans="1:5" ht="12.75">
      <c r="A1835" s="166">
        <v>20473806186</v>
      </c>
      <c r="B1835" s="166" t="s">
        <v>1049</v>
      </c>
      <c r="C1835" s="166">
        <v>5723</v>
      </c>
      <c r="D1835" t="s">
        <v>1059</v>
      </c>
      <c r="E1835" s="166" t="str">
        <f t="shared" si="28"/>
        <v>10</v>
      </c>
    </row>
    <row r="1836" spans="1:5" ht="12.75">
      <c r="A1836" s="166">
        <v>20505377142</v>
      </c>
      <c r="B1836" s="166" t="s">
        <v>1049</v>
      </c>
      <c r="C1836" s="166">
        <v>5723</v>
      </c>
      <c r="D1836" t="s">
        <v>1059</v>
      </c>
      <c r="E1836" s="166" t="str">
        <f t="shared" si="28"/>
        <v>10</v>
      </c>
    </row>
    <row r="1837" spans="1:5" ht="12.75">
      <c r="A1837" s="166">
        <v>20545341248</v>
      </c>
      <c r="B1837" s="166" t="s">
        <v>1049</v>
      </c>
      <c r="C1837" s="166">
        <v>5723</v>
      </c>
      <c r="D1837" t="s">
        <v>1059</v>
      </c>
      <c r="E1837" s="166" t="str">
        <f t="shared" si="28"/>
        <v>10</v>
      </c>
    </row>
    <row r="1838" spans="1:5" ht="12.75">
      <c r="A1838" s="166">
        <v>20166012687</v>
      </c>
      <c r="B1838" s="166" t="s">
        <v>1049</v>
      </c>
      <c r="C1838" s="166">
        <v>5723</v>
      </c>
      <c r="D1838" t="s">
        <v>1059</v>
      </c>
      <c r="E1838" s="166" t="str">
        <f t="shared" si="28"/>
        <v>10</v>
      </c>
    </row>
    <row r="1839" spans="1:5" ht="12.75">
      <c r="A1839" s="166">
        <v>20305875539</v>
      </c>
      <c r="B1839" s="166" t="s">
        <v>1049</v>
      </c>
      <c r="C1839" s="166">
        <v>5723</v>
      </c>
      <c r="D1839" t="s">
        <v>1059</v>
      </c>
      <c r="E1839" s="166" t="str">
        <f t="shared" si="28"/>
        <v>10</v>
      </c>
    </row>
    <row r="1840" spans="1:5" ht="12.75">
      <c r="A1840" s="166">
        <v>20290314799</v>
      </c>
      <c r="B1840" s="166" t="s">
        <v>1049</v>
      </c>
      <c r="C1840" s="166">
        <v>5723</v>
      </c>
      <c r="D1840" t="s">
        <v>1059</v>
      </c>
      <c r="E1840" s="166" t="str">
        <f t="shared" si="28"/>
        <v>10</v>
      </c>
    </row>
    <row r="1841" spans="1:5" ht="12.75">
      <c r="A1841" s="166">
        <v>20483957590</v>
      </c>
      <c r="B1841" s="166" t="s">
        <v>1049</v>
      </c>
      <c r="C1841" s="166">
        <v>5723</v>
      </c>
      <c r="D1841" t="s">
        <v>1059</v>
      </c>
      <c r="E1841" s="166" t="str">
        <f t="shared" si="28"/>
        <v>10</v>
      </c>
    </row>
    <row r="1842" spans="1:5" ht="12.75">
      <c r="A1842" s="166">
        <v>20330693917</v>
      </c>
      <c r="B1842" s="166" t="s">
        <v>1049</v>
      </c>
      <c r="C1842" s="166">
        <v>5723</v>
      </c>
      <c r="D1842" t="s">
        <v>1059</v>
      </c>
      <c r="E1842" s="166" t="str">
        <f t="shared" si="28"/>
        <v>10</v>
      </c>
    </row>
    <row r="1843" spans="1:5" ht="12.75">
      <c r="A1843" s="166">
        <v>20467675436</v>
      </c>
      <c r="B1843" s="166" t="s">
        <v>1049</v>
      </c>
      <c r="C1843" s="166">
        <v>5723</v>
      </c>
      <c r="D1843" t="s">
        <v>1059</v>
      </c>
      <c r="E1843" s="166" t="str">
        <f t="shared" si="28"/>
        <v>10</v>
      </c>
    </row>
    <row r="1844" spans="1:5" ht="12.75">
      <c r="A1844" s="166">
        <v>20131016639</v>
      </c>
      <c r="B1844" s="166" t="s">
        <v>1049</v>
      </c>
      <c r="C1844" s="166">
        <v>5723</v>
      </c>
      <c r="D1844" t="s">
        <v>1059</v>
      </c>
      <c r="E1844" s="166" t="str">
        <f t="shared" si="28"/>
        <v>10</v>
      </c>
    </row>
    <row r="1845" spans="1:5" ht="12.75">
      <c r="A1845" s="166">
        <v>20334539149</v>
      </c>
      <c r="B1845" s="166" t="s">
        <v>1049</v>
      </c>
      <c r="C1845" s="166">
        <v>5723</v>
      </c>
      <c r="D1845" t="s">
        <v>1059</v>
      </c>
      <c r="E1845" s="166" t="str">
        <f t="shared" si="28"/>
        <v>10</v>
      </c>
    </row>
    <row r="1846" spans="1:5" ht="12.75">
      <c r="A1846" s="166">
        <v>20257982794</v>
      </c>
      <c r="B1846" s="166" t="s">
        <v>1049</v>
      </c>
      <c r="C1846" s="166">
        <v>5723</v>
      </c>
      <c r="D1846" t="s">
        <v>1059</v>
      </c>
      <c r="E1846" s="166" t="str">
        <f t="shared" si="28"/>
        <v>10</v>
      </c>
    </row>
    <row r="1847" spans="1:5" ht="12.75">
      <c r="A1847" s="166">
        <v>20100011701</v>
      </c>
      <c r="B1847" s="166" t="s">
        <v>1049</v>
      </c>
      <c r="C1847" s="166">
        <v>5723</v>
      </c>
      <c r="D1847" t="s">
        <v>1059</v>
      </c>
      <c r="E1847" s="166" t="str">
        <f t="shared" si="28"/>
        <v>10</v>
      </c>
    </row>
    <row r="1848" spans="1:5" ht="12.75">
      <c r="A1848" s="166">
        <v>20517553914</v>
      </c>
      <c r="B1848" s="166" t="s">
        <v>1049</v>
      </c>
      <c r="C1848" s="166">
        <v>5723</v>
      </c>
      <c r="D1848" t="s">
        <v>1059</v>
      </c>
      <c r="E1848" s="166" t="str">
        <f t="shared" si="28"/>
        <v>10</v>
      </c>
    </row>
    <row r="1849" spans="1:5" ht="12.75">
      <c r="A1849" s="166">
        <v>20512941657</v>
      </c>
      <c r="B1849" s="166" t="s">
        <v>1049</v>
      </c>
      <c r="C1849" s="166">
        <v>5723</v>
      </c>
      <c r="D1849" t="s">
        <v>1059</v>
      </c>
      <c r="E1849" s="166" t="str">
        <f t="shared" si="28"/>
        <v>10</v>
      </c>
    </row>
    <row r="1850" spans="1:5" ht="12.75">
      <c r="A1850" s="166">
        <v>20100095379</v>
      </c>
      <c r="B1850" s="166" t="s">
        <v>1049</v>
      </c>
      <c r="C1850" s="166">
        <v>5723</v>
      </c>
      <c r="D1850" t="s">
        <v>1059</v>
      </c>
      <c r="E1850" s="166" t="str">
        <f t="shared" si="28"/>
        <v>10</v>
      </c>
    </row>
    <row r="1851" spans="1:5" ht="12.75">
      <c r="A1851" s="166">
        <v>20260311175</v>
      </c>
      <c r="B1851" s="166" t="s">
        <v>1049</v>
      </c>
      <c r="C1851" s="166">
        <v>5723</v>
      </c>
      <c r="D1851" t="s">
        <v>1059</v>
      </c>
      <c r="E1851" s="166" t="str">
        <f aca="true" t="shared" si="29" ref="E1851:E1914">IF(MID(D1851,14,1)="@",MID(D1851,12,2),"0"&amp;MID(D1851,12,1))</f>
        <v>10</v>
      </c>
    </row>
    <row r="1852" spans="1:5" ht="12.75">
      <c r="A1852" s="166">
        <v>20506342563</v>
      </c>
      <c r="B1852" s="166" t="s">
        <v>1049</v>
      </c>
      <c r="C1852" s="166">
        <v>5723</v>
      </c>
      <c r="D1852" t="s">
        <v>1059</v>
      </c>
      <c r="E1852" s="166" t="str">
        <f t="shared" si="29"/>
        <v>10</v>
      </c>
    </row>
    <row r="1853" spans="1:5" ht="12.75">
      <c r="A1853" s="166">
        <v>20251995967</v>
      </c>
      <c r="B1853" s="166" t="s">
        <v>1049</v>
      </c>
      <c r="C1853" s="166">
        <v>5723</v>
      </c>
      <c r="D1853" t="s">
        <v>1059</v>
      </c>
      <c r="E1853" s="166" t="str">
        <f t="shared" si="29"/>
        <v>10</v>
      </c>
    </row>
    <row r="1854" spans="1:5" ht="12.75">
      <c r="A1854" s="166">
        <v>20431871808</v>
      </c>
      <c r="B1854" s="166" t="s">
        <v>1049</v>
      </c>
      <c r="C1854" s="166">
        <v>5723</v>
      </c>
      <c r="D1854" t="s">
        <v>1059</v>
      </c>
      <c r="E1854" s="166" t="str">
        <f t="shared" si="29"/>
        <v>10</v>
      </c>
    </row>
    <row r="1855" spans="1:5" ht="12.75">
      <c r="A1855" s="166">
        <v>20159473148</v>
      </c>
      <c r="B1855" s="166" t="s">
        <v>1049</v>
      </c>
      <c r="C1855" s="166">
        <v>5723</v>
      </c>
      <c r="D1855" t="s">
        <v>1059</v>
      </c>
      <c r="E1855" s="166" t="str">
        <f t="shared" si="29"/>
        <v>10</v>
      </c>
    </row>
    <row r="1856" spans="1:5" ht="12.75">
      <c r="A1856" s="166">
        <v>20356476434</v>
      </c>
      <c r="B1856" s="166" t="s">
        <v>1049</v>
      </c>
      <c r="C1856" s="166">
        <v>5723</v>
      </c>
      <c r="D1856" t="s">
        <v>1059</v>
      </c>
      <c r="E1856" s="166" t="str">
        <f t="shared" si="29"/>
        <v>10</v>
      </c>
    </row>
    <row r="1857" spans="1:5" ht="12.75">
      <c r="A1857" s="166">
        <v>20100128218</v>
      </c>
      <c r="B1857" s="166" t="s">
        <v>1049</v>
      </c>
      <c r="C1857" s="166">
        <v>5723</v>
      </c>
      <c r="D1857" t="s">
        <v>1059</v>
      </c>
      <c r="E1857" s="166" t="str">
        <f t="shared" si="29"/>
        <v>10</v>
      </c>
    </row>
    <row r="1858" spans="1:5" ht="12.75">
      <c r="A1858" s="166">
        <v>20100126606</v>
      </c>
      <c r="B1858" s="166" t="s">
        <v>1049</v>
      </c>
      <c r="C1858" s="166">
        <v>5723</v>
      </c>
      <c r="D1858" t="s">
        <v>1059</v>
      </c>
      <c r="E1858" s="166" t="str">
        <f t="shared" si="29"/>
        <v>10</v>
      </c>
    </row>
    <row r="1859" spans="1:5" ht="12.75">
      <c r="A1859" s="166">
        <v>20100127670</v>
      </c>
      <c r="B1859" s="166" t="s">
        <v>1049</v>
      </c>
      <c r="C1859" s="166">
        <v>5723</v>
      </c>
      <c r="D1859" t="s">
        <v>1059</v>
      </c>
      <c r="E1859" s="166" t="str">
        <f t="shared" si="29"/>
        <v>10</v>
      </c>
    </row>
    <row r="1860" spans="1:5" ht="12.75">
      <c r="A1860" s="166">
        <v>20308574700</v>
      </c>
      <c r="B1860" s="166" t="s">
        <v>1049</v>
      </c>
      <c r="C1860" s="166">
        <v>5723</v>
      </c>
      <c r="D1860" t="s">
        <v>1059</v>
      </c>
      <c r="E1860" s="166" t="str">
        <f t="shared" si="29"/>
        <v>10</v>
      </c>
    </row>
    <row r="1861" spans="1:5" ht="12.75">
      <c r="A1861" s="166">
        <v>20100102090</v>
      </c>
      <c r="B1861" s="166" t="s">
        <v>1049</v>
      </c>
      <c r="C1861" s="166">
        <v>5723</v>
      </c>
      <c r="D1861" t="s">
        <v>1059</v>
      </c>
      <c r="E1861" s="166" t="str">
        <f t="shared" si="29"/>
        <v>10</v>
      </c>
    </row>
    <row r="1862" spans="1:5" ht="12.75">
      <c r="A1862" s="166">
        <v>20521866927</v>
      </c>
      <c r="B1862" s="166" t="s">
        <v>1049</v>
      </c>
      <c r="C1862" s="166">
        <v>5723</v>
      </c>
      <c r="D1862" t="s">
        <v>1059</v>
      </c>
      <c r="E1862" s="166" t="str">
        <f t="shared" si="29"/>
        <v>10</v>
      </c>
    </row>
    <row r="1863" spans="1:5" ht="12.75">
      <c r="A1863" s="166">
        <v>20510889135</v>
      </c>
      <c r="B1863" s="166" t="s">
        <v>1049</v>
      </c>
      <c r="C1863" s="166">
        <v>5723</v>
      </c>
      <c r="D1863" t="s">
        <v>1059</v>
      </c>
      <c r="E1863" s="166" t="str">
        <f t="shared" si="29"/>
        <v>10</v>
      </c>
    </row>
    <row r="1864" spans="1:5" ht="12.75">
      <c r="A1864" s="166">
        <v>20508294566</v>
      </c>
      <c r="B1864" s="166" t="s">
        <v>1049</v>
      </c>
      <c r="C1864" s="166">
        <v>5723</v>
      </c>
      <c r="D1864" t="s">
        <v>1059</v>
      </c>
      <c r="E1864" s="166" t="str">
        <f t="shared" si="29"/>
        <v>10</v>
      </c>
    </row>
    <row r="1865" spans="1:5" ht="12.75">
      <c r="A1865" s="166">
        <v>20510888911</v>
      </c>
      <c r="B1865" s="166" t="s">
        <v>1049</v>
      </c>
      <c r="C1865" s="166">
        <v>5723</v>
      </c>
      <c r="D1865" t="s">
        <v>1059</v>
      </c>
      <c r="E1865" s="166" t="str">
        <f t="shared" si="29"/>
        <v>10</v>
      </c>
    </row>
    <row r="1866" spans="1:5" ht="12.75">
      <c r="A1866" s="166">
        <v>20504311342</v>
      </c>
      <c r="B1866" s="166" t="s">
        <v>1049</v>
      </c>
      <c r="C1866" s="166">
        <v>5723</v>
      </c>
      <c r="D1866" t="s">
        <v>1059</v>
      </c>
      <c r="E1866" s="166" t="str">
        <f t="shared" si="29"/>
        <v>10</v>
      </c>
    </row>
    <row r="1867" spans="1:5" ht="12.75">
      <c r="A1867" s="166">
        <v>20304177552</v>
      </c>
      <c r="B1867" s="166" t="s">
        <v>1049</v>
      </c>
      <c r="C1867" s="166">
        <v>5723</v>
      </c>
      <c r="D1867" t="s">
        <v>1059</v>
      </c>
      <c r="E1867" s="166" t="str">
        <f t="shared" si="29"/>
        <v>10</v>
      </c>
    </row>
    <row r="1868" spans="1:5" ht="12.75">
      <c r="A1868" s="166">
        <v>20516041995</v>
      </c>
      <c r="B1868" s="166" t="s">
        <v>1049</v>
      </c>
      <c r="C1868" s="166">
        <v>5723</v>
      </c>
      <c r="D1868" t="s">
        <v>1059</v>
      </c>
      <c r="E1868" s="166" t="str">
        <f t="shared" si="29"/>
        <v>10</v>
      </c>
    </row>
    <row r="1869" spans="1:5" ht="12.75">
      <c r="A1869" s="166">
        <v>20505520638</v>
      </c>
      <c r="B1869" s="166" t="s">
        <v>1049</v>
      </c>
      <c r="C1869" s="166">
        <v>5723</v>
      </c>
      <c r="D1869" t="s">
        <v>1059</v>
      </c>
      <c r="E1869" s="166" t="str">
        <f t="shared" si="29"/>
        <v>10</v>
      </c>
    </row>
    <row r="1870" spans="1:5" ht="12.75">
      <c r="A1870" s="166">
        <v>20422023802</v>
      </c>
      <c r="B1870" s="166" t="s">
        <v>1049</v>
      </c>
      <c r="C1870" s="166">
        <v>5723</v>
      </c>
      <c r="D1870" t="s">
        <v>1059</v>
      </c>
      <c r="E1870" s="166" t="str">
        <f t="shared" si="29"/>
        <v>10</v>
      </c>
    </row>
    <row r="1871" spans="1:5" ht="12.75">
      <c r="A1871" s="166">
        <v>20454332262</v>
      </c>
      <c r="B1871" s="166" t="s">
        <v>1049</v>
      </c>
      <c r="C1871" s="166">
        <v>5723</v>
      </c>
      <c r="D1871" t="s">
        <v>1059</v>
      </c>
      <c r="E1871" s="166" t="str">
        <f t="shared" si="29"/>
        <v>10</v>
      </c>
    </row>
    <row r="1872" spans="1:5" ht="12.75">
      <c r="A1872" s="166">
        <v>20155945860</v>
      </c>
      <c r="B1872" s="166" t="s">
        <v>1049</v>
      </c>
      <c r="C1872" s="166">
        <v>5723</v>
      </c>
      <c r="D1872" t="s">
        <v>1059</v>
      </c>
      <c r="E1872" s="166" t="str">
        <f t="shared" si="29"/>
        <v>10</v>
      </c>
    </row>
    <row r="1873" spans="1:5" ht="12.75">
      <c r="A1873" s="166">
        <v>20511271453</v>
      </c>
      <c r="B1873" s="166" t="s">
        <v>1049</v>
      </c>
      <c r="C1873" s="166">
        <v>5723</v>
      </c>
      <c r="D1873" t="s">
        <v>1059</v>
      </c>
      <c r="E1873" s="166" t="str">
        <f t="shared" si="29"/>
        <v>10</v>
      </c>
    </row>
    <row r="1874" spans="1:5" ht="12.75">
      <c r="A1874" s="166">
        <v>20338570041</v>
      </c>
      <c r="B1874" s="166" t="s">
        <v>1049</v>
      </c>
      <c r="C1874" s="166">
        <v>5723</v>
      </c>
      <c r="D1874" t="s">
        <v>1059</v>
      </c>
      <c r="E1874" s="166" t="str">
        <f t="shared" si="29"/>
        <v>10</v>
      </c>
    </row>
    <row r="1875" spans="1:5" ht="12.75">
      <c r="A1875" s="166">
        <v>20504563317</v>
      </c>
      <c r="B1875" s="166" t="s">
        <v>1049</v>
      </c>
      <c r="C1875" s="166">
        <v>5723</v>
      </c>
      <c r="D1875" t="s">
        <v>1059</v>
      </c>
      <c r="E1875" s="166" t="str">
        <f t="shared" si="29"/>
        <v>10</v>
      </c>
    </row>
    <row r="1876" spans="1:5" ht="12.75">
      <c r="A1876" s="166">
        <v>20293331066</v>
      </c>
      <c r="B1876" s="166" t="s">
        <v>1049</v>
      </c>
      <c r="C1876" s="166">
        <v>5723</v>
      </c>
      <c r="D1876" t="s">
        <v>1059</v>
      </c>
      <c r="E1876" s="166" t="str">
        <f t="shared" si="29"/>
        <v>10</v>
      </c>
    </row>
    <row r="1877" spans="1:5" ht="12.75">
      <c r="A1877" s="166">
        <v>20503632528</v>
      </c>
      <c r="B1877" s="166" t="s">
        <v>1049</v>
      </c>
      <c r="C1877" s="166">
        <v>5723</v>
      </c>
      <c r="D1877" t="s">
        <v>1059</v>
      </c>
      <c r="E1877" s="166" t="str">
        <f t="shared" si="29"/>
        <v>10</v>
      </c>
    </row>
    <row r="1878" spans="1:5" ht="12.75">
      <c r="A1878" s="166">
        <v>20525615317</v>
      </c>
      <c r="B1878" s="166" t="s">
        <v>1049</v>
      </c>
      <c r="C1878" s="166">
        <v>5723</v>
      </c>
      <c r="D1878" t="s">
        <v>1059</v>
      </c>
      <c r="E1878" s="166" t="str">
        <f t="shared" si="29"/>
        <v>10</v>
      </c>
    </row>
    <row r="1879" spans="1:5" ht="12.75">
      <c r="A1879" s="166">
        <v>20506223394</v>
      </c>
      <c r="B1879" s="166" t="s">
        <v>1049</v>
      </c>
      <c r="C1879" s="166">
        <v>5723</v>
      </c>
      <c r="D1879" t="s">
        <v>1059</v>
      </c>
      <c r="E1879" s="166" t="str">
        <f t="shared" si="29"/>
        <v>10</v>
      </c>
    </row>
    <row r="1880" spans="1:5" ht="12.75">
      <c r="A1880" s="166">
        <v>20447466547</v>
      </c>
      <c r="B1880" s="166" t="s">
        <v>1049</v>
      </c>
      <c r="C1880" s="166">
        <v>5723</v>
      </c>
      <c r="D1880" t="s">
        <v>1059</v>
      </c>
      <c r="E1880" s="166" t="str">
        <f t="shared" si="29"/>
        <v>10</v>
      </c>
    </row>
    <row r="1881" spans="1:5" ht="12.75">
      <c r="A1881" s="166">
        <v>20109195848</v>
      </c>
      <c r="B1881" s="166" t="s">
        <v>1049</v>
      </c>
      <c r="C1881" s="166">
        <v>5723</v>
      </c>
      <c r="D1881" t="s">
        <v>1059</v>
      </c>
      <c r="E1881" s="166" t="str">
        <f t="shared" si="29"/>
        <v>10</v>
      </c>
    </row>
    <row r="1882" spans="1:5" ht="12.75">
      <c r="A1882" s="166">
        <v>20100277485</v>
      </c>
      <c r="B1882" s="166" t="s">
        <v>1049</v>
      </c>
      <c r="C1882" s="166">
        <v>5723</v>
      </c>
      <c r="D1882" t="s">
        <v>1059</v>
      </c>
      <c r="E1882" s="166" t="str">
        <f t="shared" si="29"/>
        <v>10</v>
      </c>
    </row>
    <row r="1883" spans="1:5" ht="12.75">
      <c r="A1883" s="166">
        <v>20100227542</v>
      </c>
      <c r="B1883" s="166" t="s">
        <v>1049</v>
      </c>
      <c r="C1883" s="166">
        <v>5723</v>
      </c>
      <c r="D1883" t="s">
        <v>1059</v>
      </c>
      <c r="E1883" s="166" t="str">
        <f t="shared" si="29"/>
        <v>10</v>
      </c>
    </row>
    <row r="1884" spans="1:5" ht="12.75">
      <c r="A1884" s="166">
        <v>20100078792</v>
      </c>
      <c r="B1884" s="166" t="s">
        <v>1049</v>
      </c>
      <c r="C1884" s="166">
        <v>5723</v>
      </c>
      <c r="D1884" t="s">
        <v>1059</v>
      </c>
      <c r="E1884" s="166" t="str">
        <f t="shared" si="29"/>
        <v>10</v>
      </c>
    </row>
    <row r="1885" spans="1:5" ht="12.75">
      <c r="A1885" s="166">
        <v>20254053822</v>
      </c>
      <c r="B1885" s="166" t="s">
        <v>1049</v>
      </c>
      <c r="C1885" s="166">
        <v>5723</v>
      </c>
      <c r="D1885" t="s">
        <v>1059</v>
      </c>
      <c r="E1885" s="166" t="str">
        <f t="shared" si="29"/>
        <v>10</v>
      </c>
    </row>
    <row r="1886" spans="1:5" ht="12.75">
      <c r="A1886" s="166">
        <v>20100194270</v>
      </c>
      <c r="B1886" s="166" t="s">
        <v>1049</v>
      </c>
      <c r="C1886" s="166">
        <v>5723</v>
      </c>
      <c r="D1886" t="s">
        <v>1059</v>
      </c>
      <c r="E1886" s="166" t="str">
        <f t="shared" si="29"/>
        <v>10</v>
      </c>
    </row>
    <row r="1887" spans="1:5" ht="12.75">
      <c r="A1887" s="166">
        <v>20100014395</v>
      </c>
      <c r="B1887" s="166" t="s">
        <v>1049</v>
      </c>
      <c r="C1887" s="166">
        <v>5723</v>
      </c>
      <c r="D1887" t="s">
        <v>1059</v>
      </c>
      <c r="E1887" s="166" t="str">
        <f t="shared" si="29"/>
        <v>10</v>
      </c>
    </row>
    <row r="1888" spans="1:5" ht="12.75">
      <c r="A1888" s="166">
        <v>20255172884</v>
      </c>
      <c r="B1888" s="166" t="s">
        <v>1049</v>
      </c>
      <c r="C1888" s="166">
        <v>5723</v>
      </c>
      <c r="D1888" t="s">
        <v>1059</v>
      </c>
      <c r="E1888" s="166" t="str">
        <f t="shared" si="29"/>
        <v>10</v>
      </c>
    </row>
    <row r="1889" spans="1:5" ht="12.75">
      <c r="A1889" s="166">
        <v>20506659681</v>
      </c>
      <c r="B1889" s="166" t="s">
        <v>1049</v>
      </c>
      <c r="C1889" s="166">
        <v>5723</v>
      </c>
      <c r="D1889" t="s">
        <v>1059</v>
      </c>
      <c r="E1889" s="166" t="str">
        <f t="shared" si="29"/>
        <v>10</v>
      </c>
    </row>
    <row r="1890" spans="1:5" ht="12.75">
      <c r="A1890" s="166">
        <v>20213552083</v>
      </c>
      <c r="B1890" s="166" t="s">
        <v>1049</v>
      </c>
      <c r="C1890" s="166">
        <v>5723</v>
      </c>
      <c r="D1890" t="s">
        <v>1059</v>
      </c>
      <c r="E1890" s="166" t="str">
        <f t="shared" si="29"/>
        <v>10</v>
      </c>
    </row>
    <row r="1891" spans="1:5" ht="12.75">
      <c r="A1891" s="166">
        <v>20493645804</v>
      </c>
      <c r="B1891" s="166" t="s">
        <v>1049</v>
      </c>
      <c r="C1891" s="166">
        <v>5723</v>
      </c>
      <c r="D1891" t="s">
        <v>1059</v>
      </c>
      <c r="E1891" s="166" t="str">
        <f t="shared" si="29"/>
        <v>10</v>
      </c>
    </row>
    <row r="1892" spans="1:5" ht="12.75">
      <c r="A1892" s="166">
        <v>20505612753</v>
      </c>
      <c r="B1892" s="166" t="s">
        <v>1049</v>
      </c>
      <c r="C1892" s="166">
        <v>5723</v>
      </c>
      <c r="D1892" t="s">
        <v>1059</v>
      </c>
      <c r="E1892" s="166" t="str">
        <f t="shared" si="29"/>
        <v>10</v>
      </c>
    </row>
    <row r="1893" spans="1:5" ht="12.75">
      <c r="A1893" s="166">
        <v>20167930868</v>
      </c>
      <c r="B1893" s="166" t="s">
        <v>1049</v>
      </c>
      <c r="C1893" s="166">
        <v>5723</v>
      </c>
      <c r="D1893" t="s">
        <v>1059</v>
      </c>
      <c r="E1893" s="166" t="str">
        <f t="shared" si="29"/>
        <v>10</v>
      </c>
    </row>
    <row r="1894" spans="1:5" ht="12.75">
      <c r="A1894" s="166">
        <v>20419323170</v>
      </c>
      <c r="B1894" s="166" t="s">
        <v>1049</v>
      </c>
      <c r="C1894" s="166">
        <v>5723</v>
      </c>
      <c r="D1894" t="s">
        <v>1059</v>
      </c>
      <c r="E1894" s="166" t="str">
        <f t="shared" si="29"/>
        <v>10</v>
      </c>
    </row>
    <row r="1895" spans="1:5" ht="12.75">
      <c r="A1895" s="166">
        <v>20100058503</v>
      </c>
      <c r="B1895" s="166" t="s">
        <v>1049</v>
      </c>
      <c r="C1895" s="166">
        <v>5723</v>
      </c>
      <c r="D1895" t="s">
        <v>1059</v>
      </c>
      <c r="E1895" s="166" t="str">
        <f t="shared" si="29"/>
        <v>10</v>
      </c>
    </row>
    <row r="1896" spans="1:5" ht="12.75">
      <c r="A1896" s="166">
        <v>20332473388</v>
      </c>
      <c r="B1896" s="166" t="s">
        <v>1049</v>
      </c>
      <c r="C1896" s="166">
        <v>5723</v>
      </c>
      <c r="D1896" t="s">
        <v>1059</v>
      </c>
      <c r="E1896" s="166" t="str">
        <f t="shared" si="29"/>
        <v>10</v>
      </c>
    </row>
    <row r="1897" spans="1:5" ht="12.75">
      <c r="A1897" s="166">
        <v>20100916241</v>
      </c>
      <c r="B1897" s="166" t="s">
        <v>1049</v>
      </c>
      <c r="C1897" s="166">
        <v>5723</v>
      </c>
      <c r="D1897" t="s">
        <v>1059</v>
      </c>
      <c r="E1897" s="166" t="str">
        <f t="shared" si="29"/>
        <v>10</v>
      </c>
    </row>
    <row r="1898" spans="1:5" ht="12.75">
      <c r="A1898" s="166">
        <v>20100281245</v>
      </c>
      <c r="B1898" s="166" t="s">
        <v>1049</v>
      </c>
      <c r="C1898" s="166">
        <v>5723</v>
      </c>
      <c r="D1898" t="s">
        <v>1059</v>
      </c>
      <c r="E1898" s="166" t="str">
        <f t="shared" si="29"/>
        <v>10</v>
      </c>
    </row>
    <row r="1899" spans="1:5" ht="12.75">
      <c r="A1899" s="166">
        <v>20113186730</v>
      </c>
      <c r="B1899" s="166" t="s">
        <v>1049</v>
      </c>
      <c r="C1899" s="166">
        <v>5723</v>
      </c>
      <c r="D1899" t="s">
        <v>1059</v>
      </c>
      <c r="E1899" s="166" t="str">
        <f t="shared" si="29"/>
        <v>10</v>
      </c>
    </row>
    <row r="1900" spans="1:5" ht="12.75">
      <c r="A1900" s="166">
        <v>20518497104</v>
      </c>
      <c r="B1900" s="166" t="s">
        <v>1049</v>
      </c>
      <c r="C1900" s="166">
        <v>5723</v>
      </c>
      <c r="D1900" t="s">
        <v>1059</v>
      </c>
      <c r="E1900" s="166" t="str">
        <f t="shared" si="29"/>
        <v>10</v>
      </c>
    </row>
    <row r="1901" spans="1:5" ht="12.75">
      <c r="A1901" s="166">
        <v>20378890161</v>
      </c>
      <c r="B1901" s="166" t="s">
        <v>1049</v>
      </c>
      <c r="C1901" s="166">
        <v>5723</v>
      </c>
      <c r="D1901" t="s">
        <v>1059</v>
      </c>
      <c r="E1901" s="166" t="str">
        <f t="shared" si="29"/>
        <v>10</v>
      </c>
    </row>
    <row r="1902" spans="1:5" ht="12.75">
      <c r="A1902" s="166">
        <v>20100005566</v>
      </c>
      <c r="B1902" s="166" t="s">
        <v>1049</v>
      </c>
      <c r="C1902" s="166">
        <v>5723</v>
      </c>
      <c r="D1902" t="s">
        <v>1059</v>
      </c>
      <c r="E1902" s="166" t="str">
        <f t="shared" si="29"/>
        <v>10</v>
      </c>
    </row>
    <row r="1903" spans="1:5" ht="12.75">
      <c r="A1903" s="166">
        <v>20195937541</v>
      </c>
      <c r="B1903" s="166" t="s">
        <v>1049</v>
      </c>
      <c r="C1903" s="166">
        <v>5723</v>
      </c>
      <c r="D1903" t="s">
        <v>1059</v>
      </c>
      <c r="E1903" s="166" t="str">
        <f t="shared" si="29"/>
        <v>10</v>
      </c>
    </row>
    <row r="1904" spans="1:5" ht="12.75">
      <c r="A1904" s="166">
        <v>20526938535</v>
      </c>
      <c r="B1904" s="166" t="s">
        <v>1049</v>
      </c>
      <c r="C1904" s="166">
        <v>5723</v>
      </c>
      <c r="D1904" t="s">
        <v>1059</v>
      </c>
      <c r="E1904" s="166" t="str">
        <f t="shared" si="29"/>
        <v>10</v>
      </c>
    </row>
    <row r="1905" spans="1:5" ht="12.75">
      <c r="A1905" s="166">
        <v>20111451592</v>
      </c>
      <c r="B1905" s="166" t="s">
        <v>1049</v>
      </c>
      <c r="C1905" s="166">
        <v>5723</v>
      </c>
      <c r="D1905" t="s">
        <v>1059</v>
      </c>
      <c r="E1905" s="166" t="str">
        <f t="shared" si="29"/>
        <v>10</v>
      </c>
    </row>
    <row r="1906" spans="1:5" ht="12.75">
      <c r="A1906" s="166">
        <v>20511261571</v>
      </c>
      <c r="B1906" s="166" t="s">
        <v>1049</v>
      </c>
      <c r="C1906" s="166">
        <v>5723</v>
      </c>
      <c r="D1906" t="s">
        <v>1059</v>
      </c>
      <c r="E1906" s="166" t="str">
        <f t="shared" si="29"/>
        <v>10</v>
      </c>
    </row>
    <row r="1907" spans="1:5" ht="12.75">
      <c r="A1907" s="166">
        <v>20100151970</v>
      </c>
      <c r="B1907" s="166" t="s">
        <v>1049</v>
      </c>
      <c r="C1907" s="166">
        <v>5723</v>
      </c>
      <c r="D1907" t="s">
        <v>1059</v>
      </c>
      <c r="E1907" s="166" t="str">
        <f t="shared" si="29"/>
        <v>10</v>
      </c>
    </row>
    <row r="1908" spans="1:5" ht="12.75">
      <c r="A1908" s="166">
        <v>20100013151</v>
      </c>
      <c r="B1908" s="166" t="s">
        <v>1049</v>
      </c>
      <c r="C1908" s="166">
        <v>5723</v>
      </c>
      <c r="D1908" t="s">
        <v>1059</v>
      </c>
      <c r="E1908" s="166" t="str">
        <f t="shared" si="29"/>
        <v>10</v>
      </c>
    </row>
    <row r="1909" spans="1:5" ht="12.75">
      <c r="A1909" s="166">
        <v>20100131863</v>
      </c>
      <c r="B1909" s="166" t="s">
        <v>1049</v>
      </c>
      <c r="C1909" s="166">
        <v>5723</v>
      </c>
      <c r="D1909" t="s">
        <v>1059</v>
      </c>
      <c r="E1909" s="166" t="str">
        <f t="shared" si="29"/>
        <v>10</v>
      </c>
    </row>
    <row r="1910" spans="1:5" ht="12.75">
      <c r="A1910" s="166">
        <v>20532158827</v>
      </c>
      <c r="B1910" s="166" t="s">
        <v>1049</v>
      </c>
      <c r="C1910" s="166">
        <v>5723</v>
      </c>
      <c r="D1910" t="s">
        <v>1059</v>
      </c>
      <c r="E1910" s="166" t="str">
        <f t="shared" si="29"/>
        <v>10</v>
      </c>
    </row>
    <row r="1911" spans="1:5" ht="12.75">
      <c r="A1911" s="166">
        <v>20215859399</v>
      </c>
      <c r="B1911" s="166" t="s">
        <v>1049</v>
      </c>
      <c r="C1911" s="166">
        <v>5723</v>
      </c>
      <c r="D1911" t="s">
        <v>1059</v>
      </c>
      <c r="E1911" s="166" t="str">
        <f t="shared" si="29"/>
        <v>10</v>
      </c>
    </row>
    <row r="1912" spans="1:5" ht="12.75">
      <c r="A1912" s="166">
        <v>20503840121</v>
      </c>
      <c r="B1912" s="166" t="s">
        <v>1049</v>
      </c>
      <c r="C1912" s="166">
        <v>5723</v>
      </c>
      <c r="D1912" t="s">
        <v>1059</v>
      </c>
      <c r="E1912" s="166" t="str">
        <f t="shared" si="29"/>
        <v>10</v>
      </c>
    </row>
    <row r="1913" spans="1:5" ht="12.75">
      <c r="A1913" s="166">
        <v>20302757641</v>
      </c>
      <c r="B1913" s="166" t="s">
        <v>1049</v>
      </c>
      <c r="C1913" s="166">
        <v>5723</v>
      </c>
      <c r="D1913" t="s">
        <v>1059</v>
      </c>
      <c r="E1913" s="166" t="str">
        <f t="shared" si="29"/>
        <v>10</v>
      </c>
    </row>
    <row r="1914" spans="1:5" ht="12.75">
      <c r="A1914" s="166">
        <v>20427311296</v>
      </c>
      <c r="B1914" s="166" t="s">
        <v>1049</v>
      </c>
      <c r="C1914" s="166">
        <v>5723</v>
      </c>
      <c r="D1914" t="s">
        <v>1059</v>
      </c>
      <c r="E1914" s="166" t="str">
        <f t="shared" si="29"/>
        <v>10</v>
      </c>
    </row>
    <row r="1915" spans="1:5" ht="12.75">
      <c r="A1915" s="166">
        <v>20550372640</v>
      </c>
      <c r="B1915" s="166" t="s">
        <v>1049</v>
      </c>
      <c r="C1915" s="166">
        <v>5723</v>
      </c>
      <c r="D1915" t="s">
        <v>1059</v>
      </c>
      <c r="E1915" s="166" t="str">
        <f aca="true" t="shared" si="30" ref="E1915:E1978">IF(MID(D1915,14,1)="@",MID(D1915,12,2),"0"&amp;MID(D1915,12,1))</f>
        <v>10</v>
      </c>
    </row>
    <row r="1916" spans="1:5" ht="12.75">
      <c r="A1916" s="166">
        <v>20505467052</v>
      </c>
      <c r="B1916" s="166" t="s">
        <v>1049</v>
      </c>
      <c r="C1916" s="166">
        <v>5723</v>
      </c>
      <c r="D1916" t="s">
        <v>1059</v>
      </c>
      <c r="E1916" s="166" t="str">
        <f t="shared" si="30"/>
        <v>10</v>
      </c>
    </row>
    <row r="1917" spans="1:5" ht="12.75">
      <c r="A1917" s="166">
        <v>20505250401</v>
      </c>
      <c r="B1917" s="166" t="s">
        <v>1049</v>
      </c>
      <c r="C1917" s="166">
        <v>5723</v>
      </c>
      <c r="D1917" t="s">
        <v>1059</v>
      </c>
      <c r="E1917" s="166" t="str">
        <f t="shared" si="30"/>
        <v>10</v>
      </c>
    </row>
    <row r="1918" spans="1:5" ht="12.75">
      <c r="A1918" s="166">
        <v>20510092237</v>
      </c>
      <c r="B1918" s="166" t="s">
        <v>1049</v>
      </c>
      <c r="C1918" s="166">
        <v>5723</v>
      </c>
      <c r="D1918" t="s">
        <v>1059</v>
      </c>
      <c r="E1918" s="166" t="str">
        <f t="shared" si="30"/>
        <v>10</v>
      </c>
    </row>
    <row r="1919" spans="1:5" ht="12.75">
      <c r="A1919" s="166">
        <v>20513278293</v>
      </c>
      <c r="B1919" s="166" t="s">
        <v>1049</v>
      </c>
      <c r="C1919" s="166">
        <v>5723</v>
      </c>
      <c r="D1919" t="s">
        <v>1059</v>
      </c>
      <c r="E1919" s="166" t="str">
        <f t="shared" si="30"/>
        <v>10</v>
      </c>
    </row>
    <row r="1920" spans="1:5" ht="12.75">
      <c r="A1920" s="166">
        <v>20514469505</v>
      </c>
      <c r="B1920" s="166" t="s">
        <v>1049</v>
      </c>
      <c r="C1920" s="166">
        <v>5723</v>
      </c>
      <c r="D1920" t="s">
        <v>1059</v>
      </c>
      <c r="E1920" s="166" t="str">
        <f t="shared" si="30"/>
        <v>10</v>
      </c>
    </row>
    <row r="1921" spans="1:5" ht="12.75">
      <c r="A1921" s="166">
        <v>20102078781</v>
      </c>
      <c r="B1921" s="166" t="s">
        <v>1049</v>
      </c>
      <c r="C1921" s="166">
        <v>5723</v>
      </c>
      <c r="D1921" t="s">
        <v>1059</v>
      </c>
      <c r="E1921" s="166" t="str">
        <f t="shared" si="30"/>
        <v>10</v>
      </c>
    </row>
    <row r="1922" spans="1:5" ht="12.75">
      <c r="A1922" s="166">
        <v>20513320915</v>
      </c>
      <c r="B1922" s="166" t="s">
        <v>1049</v>
      </c>
      <c r="C1922" s="166">
        <v>5723</v>
      </c>
      <c r="D1922" t="s">
        <v>1059</v>
      </c>
      <c r="E1922" s="166" t="str">
        <f t="shared" si="30"/>
        <v>10</v>
      </c>
    </row>
    <row r="1923" spans="1:5" ht="12.75">
      <c r="A1923" s="166">
        <v>20463958590</v>
      </c>
      <c r="B1923" s="166" t="s">
        <v>1049</v>
      </c>
      <c r="C1923" s="166">
        <v>5723</v>
      </c>
      <c r="D1923" t="s">
        <v>1059</v>
      </c>
      <c r="E1923" s="166" t="str">
        <f t="shared" si="30"/>
        <v>10</v>
      </c>
    </row>
    <row r="1924" spans="1:5" ht="12.75">
      <c r="A1924" s="166">
        <v>20389592715</v>
      </c>
      <c r="B1924" s="166" t="s">
        <v>1049</v>
      </c>
      <c r="C1924" s="166">
        <v>5723</v>
      </c>
      <c r="D1924" t="s">
        <v>1059</v>
      </c>
      <c r="E1924" s="166" t="str">
        <f t="shared" si="30"/>
        <v>10</v>
      </c>
    </row>
    <row r="1925" spans="1:5" ht="12.75">
      <c r="A1925" s="166">
        <v>20501967638</v>
      </c>
      <c r="B1925" s="166" t="s">
        <v>1049</v>
      </c>
      <c r="C1925" s="166">
        <v>5723</v>
      </c>
      <c r="D1925" t="s">
        <v>1059</v>
      </c>
      <c r="E1925" s="166" t="str">
        <f t="shared" si="30"/>
        <v>10</v>
      </c>
    </row>
    <row r="1926" spans="1:5" ht="12.75">
      <c r="A1926" s="166">
        <v>20510756411</v>
      </c>
      <c r="B1926" s="166" t="s">
        <v>1049</v>
      </c>
      <c r="C1926" s="166">
        <v>5723</v>
      </c>
      <c r="D1926" t="s">
        <v>1059</v>
      </c>
      <c r="E1926" s="166" t="str">
        <f t="shared" si="30"/>
        <v>10</v>
      </c>
    </row>
    <row r="1927" spans="1:5" ht="12.75">
      <c r="A1927" s="166">
        <v>20137114705</v>
      </c>
      <c r="B1927" s="166" t="s">
        <v>1049</v>
      </c>
      <c r="C1927" s="166">
        <v>5723</v>
      </c>
      <c r="D1927" t="s">
        <v>1059</v>
      </c>
      <c r="E1927" s="166" t="str">
        <f t="shared" si="30"/>
        <v>10</v>
      </c>
    </row>
    <row r="1928" spans="1:5" ht="12.75">
      <c r="A1928" s="166">
        <v>20502012445</v>
      </c>
      <c r="B1928" s="166" t="s">
        <v>1049</v>
      </c>
      <c r="C1928" s="166">
        <v>5723</v>
      </c>
      <c r="D1928" t="s">
        <v>1059</v>
      </c>
      <c r="E1928" s="166" t="str">
        <f t="shared" si="30"/>
        <v>10</v>
      </c>
    </row>
    <row r="1929" spans="1:5" ht="12.75">
      <c r="A1929" s="166">
        <v>20535768421</v>
      </c>
      <c r="B1929" s="166" t="s">
        <v>1049</v>
      </c>
      <c r="C1929" s="166">
        <v>5723</v>
      </c>
      <c r="D1929" t="s">
        <v>1059</v>
      </c>
      <c r="E1929" s="166" t="str">
        <f t="shared" si="30"/>
        <v>10</v>
      </c>
    </row>
    <row r="1930" spans="1:5" ht="12.75">
      <c r="A1930" s="166">
        <v>20523830997</v>
      </c>
      <c r="B1930" s="166" t="s">
        <v>1049</v>
      </c>
      <c r="C1930" s="166">
        <v>5723</v>
      </c>
      <c r="D1930" t="s">
        <v>1059</v>
      </c>
      <c r="E1930" s="166" t="str">
        <f t="shared" si="30"/>
        <v>10</v>
      </c>
    </row>
    <row r="1931" spans="1:5" ht="12.75">
      <c r="A1931" s="166">
        <v>20510106394</v>
      </c>
      <c r="B1931" s="166" t="s">
        <v>1049</v>
      </c>
      <c r="C1931" s="166">
        <v>5723</v>
      </c>
      <c r="D1931" t="s">
        <v>1059</v>
      </c>
      <c r="E1931" s="166" t="str">
        <f t="shared" si="30"/>
        <v>10</v>
      </c>
    </row>
    <row r="1932" spans="1:5" ht="12.75">
      <c r="A1932" s="166">
        <v>20502435672</v>
      </c>
      <c r="B1932" s="166" t="s">
        <v>1049</v>
      </c>
      <c r="C1932" s="166">
        <v>5723</v>
      </c>
      <c r="D1932" t="s">
        <v>1059</v>
      </c>
      <c r="E1932" s="166" t="str">
        <f t="shared" si="30"/>
        <v>10</v>
      </c>
    </row>
    <row r="1933" spans="1:5" ht="12.75">
      <c r="A1933" s="166">
        <v>20505225555</v>
      </c>
      <c r="B1933" s="166" t="s">
        <v>1049</v>
      </c>
      <c r="C1933" s="166">
        <v>5723</v>
      </c>
      <c r="D1933" t="s">
        <v>1059</v>
      </c>
      <c r="E1933" s="166" t="str">
        <f t="shared" si="30"/>
        <v>10</v>
      </c>
    </row>
    <row r="1934" spans="1:5" ht="12.75">
      <c r="A1934" s="166">
        <v>20513215887</v>
      </c>
      <c r="B1934" s="166" t="s">
        <v>1049</v>
      </c>
      <c r="C1934" s="166">
        <v>5723</v>
      </c>
      <c r="D1934" t="s">
        <v>1059</v>
      </c>
      <c r="E1934" s="166" t="str">
        <f t="shared" si="30"/>
        <v>10</v>
      </c>
    </row>
    <row r="1935" spans="1:5" ht="12.75">
      <c r="A1935" s="166">
        <v>20536903519</v>
      </c>
      <c r="B1935" s="166" t="s">
        <v>1049</v>
      </c>
      <c r="C1935" s="166">
        <v>5723</v>
      </c>
      <c r="D1935" t="s">
        <v>1059</v>
      </c>
      <c r="E1935" s="166" t="str">
        <f t="shared" si="30"/>
        <v>10</v>
      </c>
    </row>
    <row r="1936" spans="1:5" ht="12.75">
      <c r="A1936" s="166">
        <v>20512072543</v>
      </c>
      <c r="B1936" s="166" t="s">
        <v>1049</v>
      </c>
      <c r="C1936" s="166">
        <v>5723</v>
      </c>
      <c r="D1936" t="s">
        <v>1059</v>
      </c>
      <c r="E1936" s="166" t="str">
        <f t="shared" si="30"/>
        <v>10</v>
      </c>
    </row>
    <row r="1937" spans="1:5" ht="12.75">
      <c r="A1937" s="166">
        <v>20506766762</v>
      </c>
      <c r="B1937" s="166" t="s">
        <v>1049</v>
      </c>
      <c r="C1937" s="166">
        <v>5723</v>
      </c>
      <c r="D1937" t="s">
        <v>1059</v>
      </c>
      <c r="E1937" s="166" t="str">
        <f t="shared" si="30"/>
        <v>10</v>
      </c>
    </row>
    <row r="1938" spans="1:5" ht="12.75">
      <c r="A1938" s="166">
        <v>20495380140</v>
      </c>
      <c r="B1938" s="166" t="s">
        <v>1049</v>
      </c>
      <c r="C1938" s="166">
        <v>5723</v>
      </c>
      <c r="D1938" t="s">
        <v>1059</v>
      </c>
      <c r="E1938" s="166" t="str">
        <f t="shared" si="30"/>
        <v>10</v>
      </c>
    </row>
    <row r="1939" spans="1:5" ht="12.75">
      <c r="A1939" s="166">
        <v>20515960563</v>
      </c>
      <c r="B1939" s="166" t="s">
        <v>1049</v>
      </c>
      <c r="C1939" s="166">
        <v>5723</v>
      </c>
      <c r="D1939" t="s">
        <v>1059</v>
      </c>
      <c r="E1939" s="166" t="str">
        <f t="shared" si="30"/>
        <v>10</v>
      </c>
    </row>
    <row r="1940" spans="1:5" ht="12.75">
      <c r="A1940" s="166">
        <v>20517216241</v>
      </c>
      <c r="B1940" s="166" t="s">
        <v>1049</v>
      </c>
      <c r="C1940" s="166">
        <v>5723</v>
      </c>
      <c r="D1940" t="s">
        <v>1059</v>
      </c>
      <c r="E1940" s="166" t="str">
        <f t="shared" si="30"/>
        <v>10</v>
      </c>
    </row>
    <row r="1941" spans="1:5" ht="12.75">
      <c r="A1941" s="166">
        <v>20521230623</v>
      </c>
      <c r="B1941" s="166" t="s">
        <v>1049</v>
      </c>
      <c r="C1941" s="166">
        <v>5723</v>
      </c>
      <c r="D1941" t="s">
        <v>1059</v>
      </c>
      <c r="E1941" s="166" t="str">
        <f t="shared" si="30"/>
        <v>10</v>
      </c>
    </row>
    <row r="1942" spans="1:5" ht="12.75">
      <c r="A1942" s="166">
        <v>20517808505</v>
      </c>
      <c r="B1942" s="166" t="s">
        <v>1049</v>
      </c>
      <c r="C1942" s="166">
        <v>5723</v>
      </c>
      <c r="D1942" t="s">
        <v>1059</v>
      </c>
      <c r="E1942" s="166" t="str">
        <f t="shared" si="30"/>
        <v>10</v>
      </c>
    </row>
    <row r="1943" spans="1:5" ht="12.75">
      <c r="A1943" s="166">
        <v>20518480554</v>
      </c>
      <c r="B1943" s="166" t="s">
        <v>1049</v>
      </c>
      <c r="C1943" s="166">
        <v>5723</v>
      </c>
      <c r="D1943" t="s">
        <v>1059</v>
      </c>
      <c r="E1943" s="166" t="str">
        <f t="shared" si="30"/>
        <v>10</v>
      </c>
    </row>
    <row r="1944" spans="1:5" ht="12.75">
      <c r="A1944" s="166">
        <v>20535627101</v>
      </c>
      <c r="B1944" s="166" t="s">
        <v>1049</v>
      </c>
      <c r="C1944" s="166">
        <v>5723</v>
      </c>
      <c r="D1944" t="s">
        <v>1059</v>
      </c>
      <c r="E1944" s="166" t="str">
        <f t="shared" si="30"/>
        <v>10</v>
      </c>
    </row>
    <row r="1945" spans="1:5" ht="12.75">
      <c r="A1945" s="166">
        <v>20510803605</v>
      </c>
      <c r="B1945" s="166" t="s">
        <v>1049</v>
      </c>
      <c r="C1945" s="166">
        <v>5723</v>
      </c>
      <c r="D1945" t="s">
        <v>1059</v>
      </c>
      <c r="E1945" s="166" t="str">
        <f t="shared" si="30"/>
        <v>10</v>
      </c>
    </row>
    <row r="1946" spans="1:5" ht="12.75">
      <c r="A1946" s="166">
        <v>20513057874</v>
      </c>
      <c r="B1946" s="166" t="s">
        <v>1049</v>
      </c>
      <c r="C1946" s="166">
        <v>5723</v>
      </c>
      <c r="D1946" t="s">
        <v>1059</v>
      </c>
      <c r="E1946" s="166" t="str">
        <f t="shared" si="30"/>
        <v>10</v>
      </c>
    </row>
    <row r="1947" spans="1:5" ht="12.75">
      <c r="A1947" s="166">
        <v>20501913970</v>
      </c>
      <c r="B1947" s="166" t="s">
        <v>1049</v>
      </c>
      <c r="C1947" s="166">
        <v>5723</v>
      </c>
      <c r="D1947" t="s">
        <v>1059</v>
      </c>
      <c r="E1947" s="166" t="str">
        <f t="shared" si="30"/>
        <v>10</v>
      </c>
    </row>
    <row r="1948" spans="1:5" ht="12.75">
      <c r="A1948" s="166">
        <v>20507646051</v>
      </c>
      <c r="B1948" s="166" t="s">
        <v>1049</v>
      </c>
      <c r="C1948" s="166">
        <v>5723</v>
      </c>
      <c r="D1948" t="s">
        <v>1059</v>
      </c>
      <c r="E1948" s="166" t="str">
        <f t="shared" si="30"/>
        <v>10</v>
      </c>
    </row>
    <row r="1949" spans="1:5" ht="12.75">
      <c r="A1949" s="166">
        <v>20302459381</v>
      </c>
      <c r="B1949" s="166" t="s">
        <v>1049</v>
      </c>
      <c r="C1949" s="166">
        <v>5723</v>
      </c>
      <c r="D1949" t="s">
        <v>1059</v>
      </c>
      <c r="E1949" s="166" t="str">
        <f t="shared" si="30"/>
        <v>10</v>
      </c>
    </row>
    <row r="1950" spans="1:5" ht="12.75">
      <c r="A1950" s="166">
        <v>20506343535</v>
      </c>
      <c r="B1950" s="166" t="s">
        <v>1049</v>
      </c>
      <c r="C1950" s="166">
        <v>5723</v>
      </c>
      <c r="D1950" t="s">
        <v>1059</v>
      </c>
      <c r="E1950" s="166" t="str">
        <f t="shared" si="30"/>
        <v>10</v>
      </c>
    </row>
    <row r="1951" spans="1:5" ht="12.75">
      <c r="A1951" s="166">
        <v>20517672336</v>
      </c>
      <c r="B1951" s="166" t="s">
        <v>1049</v>
      </c>
      <c r="C1951" s="166">
        <v>5723</v>
      </c>
      <c r="D1951" t="s">
        <v>1059</v>
      </c>
      <c r="E1951" s="166" t="str">
        <f t="shared" si="30"/>
        <v>10</v>
      </c>
    </row>
    <row r="1952" spans="1:5" ht="12.75">
      <c r="A1952" s="166">
        <v>20340546653</v>
      </c>
      <c r="B1952" s="166" t="s">
        <v>1049</v>
      </c>
      <c r="C1952" s="166">
        <v>5723</v>
      </c>
      <c r="D1952" t="s">
        <v>1059</v>
      </c>
      <c r="E1952" s="166" t="str">
        <f t="shared" si="30"/>
        <v>10</v>
      </c>
    </row>
    <row r="1953" spans="1:5" ht="12.75">
      <c r="A1953" s="166">
        <v>20520694910</v>
      </c>
      <c r="B1953" s="166" t="s">
        <v>1049</v>
      </c>
      <c r="C1953" s="166">
        <v>5723</v>
      </c>
      <c r="D1953" t="s">
        <v>1059</v>
      </c>
      <c r="E1953" s="166" t="str">
        <f t="shared" si="30"/>
        <v>10</v>
      </c>
    </row>
    <row r="1954" spans="1:5" ht="12.75">
      <c r="A1954" s="166">
        <v>20123760141</v>
      </c>
      <c r="B1954" s="166" t="s">
        <v>1049</v>
      </c>
      <c r="C1954" s="166">
        <v>5723</v>
      </c>
      <c r="D1954" t="s">
        <v>1059</v>
      </c>
      <c r="E1954" s="166" t="str">
        <f t="shared" si="30"/>
        <v>10</v>
      </c>
    </row>
    <row r="1955" spans="1:5" ht="12.75">
      <c r="A1955" s="166">
        <v>20509711390</v>
      </c>
      <c r="B1955" s="166" t="s">
        <v>1049</v>
      </c>
      <c r="C1955" s="166">
        <v>5723</v>
      </c>
      <c r="D1955" t="s">
        <v>1059</v>
      </c>
      <c r="E1955" s="166" t="str">
        <f t="shared" si="30"/>
        <v>10</v>
      </c>
    </row>
    <row r="1956" spans="1:5" ht="12.75">
      <c r="A1956" s="166">
        <v>20510939094</v>
      </c>
      <c r="B1956" s="166" t="s">
        <v>1049</v>
      </c>
      <c r="C1956" s="166">
        <v>5723</v>
      </c>
      <c r="D1956" t="s">
        <v>1059</v>
      </c>
      <c r="E1956" s="166" t="str">
        <f t="shared" si="30"/>
        <v>10</v>
      </c>
    </row>
    <row r="1957" spans="1:5" ht="12.75">
      <c r="A1957" s="166">
        <v>20502324927</v>
      </c>
      <c r="B1957" s="166" t="s">
        <v>1049</v>
      </c>
      <c r="C1957" s="166">
        <v>5723</v>
      </c>
      <c r="D1957" t="s">
        <v>1059</v>
      </c>
      <c r="E1957" s="166" t="str">
        <f t="shared" si="30"/>
        <v>10</v>
      </c>
    </row>
    <row r="1958" spans="1:5" ht="12.75">
      <c r="A1958" s="166">
        <v>20508956020</v>
      </c>
      <c r="B1958" s="166" t="s">
        <v>1049</v>
      </c>
      <c r="C1958" s="166">
        <v>5723</v>
      </c>
      <c r="D1958" t="s">
        <v>1059</v>
      </c>
      <c r="E1958" s="166" t="str">
        <f t="shared" si="30"/>
        <v>10</v>
      </c>
    </row>
    <row r="1959" spans="1:5" ht="12.75">
      <c r="A1959" s="166">
        <v>20100912768</v>
      </c>
      <c r="B1959" s="166" t="s">
        <v>1049</v>
      </c>
      <c r="C1959" s="166">
        <v>5723</v>
      </c>
      <c r="D1959" t="s">
        <v>1059</v>
      </c>
      <c r="E1959" s="166" t="str">
        <f t="shared" si="30"/>
        <v>10</v>
      </c>
    </row>
    <row r="1960" spans="1:5" ht="12.75">
      <c r="A1960" s="166">
        <v>20516488973</v>
      </c>
      <c r="B1960" s="166" t="s">
        <v>1049</v>
      </c>
      <c r="C1960" s="166">
        <v>5723</v>
      </c>
      <c r="D1960" t="s">
        <v>1059</v>
      </c>
      <c r="E1960" s="166" t="str">
        <f t="shared" si="30"/>
        <v>10</v>
      </c>
    </row>
    <row r="1961" spans="1:5" ht="12.75">
      <c r="A1961" s="166">
        <v>20509638706</v>
      </c>
      <c r="B1961" s="166" t="s">
        <v>1049</v>
      </c>
      <c r="C1961" s="166">
        <v>5723</v>
      </c>
      <c r="D1961" t="s">
        <v>1059</v>
      </c>
      <c r="E1961" s="166" t="str">
        <f t="shared" si="30"/>
        <v>10</v>
      </c>
    </row>
    <row r="1962" spans="1:5" ht="12.75">
      <c r="A1962" s="166">
        <v>20174513245</v>
      </c>
      <c r="B1962" s="166" t="s">
        <v>1049</v>
      </c>
      <c r="C1962" s="166">
        <v>5723</v>
      </c>
      <c r="D1962" t="s">
        <v>1059</v>
      </c>
      <c r="E1962" s="166" t="str">
        <f t="shared" si="30"/>
        <v>10</v>
      </c>
    </row>
    <row r="1963" spans="1:5" ht="12.75">
      <c r="A1963" s="166">
        <v>20501918343</v>
      </c>
      <c r="B1963" s="166" t="s">
        <v>1049</v>
      </c>
      <c r="C1963" s="166">
        <v>5723</v>
      </c>
      <c r="D1963" t="s">
        <v>1059</v>
      </c>
      <c r="E1963" s="166" t="str">
        <f t="shared" si="30"/>
        <v>10</v>
      </c>
    </row>
    <row r="1964" spans="1:5" ht="12.75">
      <c r="A1964" s="166">
        <v>20251339351</v>
      </c>
      <c r="B1964" s="166" t="s">
        <v>1049</v>
      </c>
      <c r="C1964" s="166">
        <v>5723</v>
      </c>
      <c r="D1964" t="s">
        <v>1059</v>
      </c>
      <c r="E1964" s="166" t="str">
        <f t="shared" si="30"/>
        <v>10</v>
      </c>
    </row>
    <row r="1965" spans="1:5" ht="12.75">
      <c r="A1965" s="166">
        <v>20506440735</v>
      </c>
      <c r="B1965" s="166" t="s">
        <v>1049</v>
      </c>
      <c r="C1965" s="166">
        <v>5723</v>
      </c>
      <c r="D1965" t="s">
        <v>1059</v>
      </c>
      <c r="E1965" s="166" t="str">
        <f t="shared" si="30"/>
        <v>10</v>
      </c>
    </row>
    <row r="1966" spans="1:5" ht="12.75">
      <c r="A1966" s="166">
        <v>20510347243</v>
      </c>
      <c r="B1966" s="166" t="s">
        <v>1049</v>
      </c>
      <c r="C1966" s="166">
        <v>5723</v>
      </c>
      <c r="D1966" t="s">
        <v>1059</v>
      </c>
      <c r="E1966" s="166" t="str">
        <f t="shared" si="30"/>
        <v>10</v>
      </c>
    </row>
    <row r="1967" spans="1:5" ht="12.75">
      <c r="A1967" s="166">
        <v>20506000921</v>
      </c>
      <c r="B1967" s="166" t="s">
        <v>1049</v>
      </c>
      <c r="C1967" s="166">
        <v>5723</v>
      </c>
      <c r="D1967" t="s">
        <v>1059</v>
      </c>
      <c r="E1967" s="166" t="str">
        <f t="shared" si="30"/>
        <v>10</v>
      </c>
    </row>
    <row r="1968" spans="1:5" ht="12.75">
      <c r="A1968" s="166">
        <v>20506705038</v>
      </c>
      <c r="B1968" s="166" t="s">
        <v>1049</v>
      </c>
      <c r="C1968" s="166">
        <v>5723</v>
      </c>
      <c r="D1968" t="s">
        <v>1059</v>
      </c>
      <c r="E1968" s="166" t="str">
        <f t="shared" si="30"/>
        <v>10</v>
      </c>
    </row>
    <row r="1969" spans="1:5" ht="12.75">
      <c r="A1969" s="166">
        <v>20338846305</v>
      </c>
      <c r="B1969" s="166" t="s">
        <v>1049</v>
      </c>
      <c r="C1969" s="166">
        <v>5723</v>
      </c>
      <c r="D1969" t="s">
        <v>1059</v>
      </c>
      <c r="E1969" s="166" t="str">
        <f t="shared" si="30"/>
        <v>10</v>
      </c>
    </row>
    <row r="1970" spans="1:5" ht="12.75">
      <c r="A1970" s="166">
        <v>20429634882</v>
      </c>
      <c r="B1970" s="166" t="s">
        <v>1049</v>
      </c>
      <c r="C1970" s="166">
        <v>5723</v>
      </c>
      <c r="D1970" t="s">
        <v>1059</v>
      </c>
      <c r="E1970" s="166" t="str">
        <f t="shared" si="30"/>
        <v>10</v>
      </c>
    </row>
    <row r="1971" spans="1:5" ht="12.75">
      <c r="A1971" s="166">
        <v>20508645539</v>
      </c>
      <c r="B1971" s="166" t="s">
        <v>1049</v>
      </c>
      <c r="C1971" s="166">
        <v>5723</v>
      </c>
      <c r="D1971" t="s">
        <v>1059</v>
      </c>
      <c r="E1971" s="166" t="str">
        <f t="shared" si="30"/>
        <v>10</v>
      </c>
    </row>
    <row r="1972" spans="1:5" ht="12.75">
      <c r="A1972" s="166">
        <v>20109969452</v>
      </c>
      <c r="B1972" s="166" t="s">
        <v>1049</v>
      </c>
      <c r="C1972" s="166">
        <v>5723</v>
      </c>
      <c r="D1972" t="s">
        <v>1059</v>
      </c>
      <c r="E1972" s="166" t="str">
        <f t="shared" si="30"/>
        <v>10</v>
      </c>
    </row>
    <row r="1973" spans="1:5" ht="12.75">
      <c r="A1973" s="166">
        <v>20543662217</v>
      </c>
      <c r="B1973" s="166" t="s">
        <v>1049</v>
      </c>
      <c r="C1973" s="166">
        <v>5723</v>
      </c>
      <c r="D1973" t="s">
        <v>1059</v>
      </c>
      <c r="E1973" s="166" t="str">
        <f t="shared" si="30"/>
        <v>10</v>
      </c>
    </row>
    <row r="1974" spans="1:5" ht="12.75">
      <c r="A1974" s="166">
        <v>20525855547</v>
      </c>
      <c r="B1974" s="166" t="s">
        <v>1049</v>
      </c>
      <c r="C1974" s="166">
        <v>5723</v>
      </c>
      <c r="D1974" t="s">
        <v>1059</v>
      </c>
      <c r="E1974" s="166" t="str">
        <f t="shared" si="30"/>
        <v>10</v>
      </c>
    </row>
    <row r="1975" spans="1:5" ht="12.75">
      <c r="A1975" s="166">
        <v>20100226813</v>
      </c>
      <c r="B1975" s="166" t="s">
        <v>1049</v>
      </c>
      <c r="C1975" s="166">
        <v>5723</v>
      </c>
      <c r="D1975" t="s">
        <v>1059</v>
      </c>
      <c r="E1975" s="166" t="str">
        <f t="shared" si="30"/>
        <v>10</v>
      </c>
    </row>
    <row r="1976" spans="1:5" ht="12.75">
      <c r="A1976" s="166">
        <v>20429050546</v>
      </c>
      <c r="B1976" s="166" t="s">
        <v>1049</v>
      </c>
      <c r="C1976" s="166">
        <v>5723</v>
      </c>
      <c r="D1976" t="s">
        <v>1059</v>
      </c>
      <c r="E1976" s="166" t="str">
        <f t="shared" si="30"/>
        <v>10</v>
      </c>
    </row>
    <row r="1977" spans="1:5" ht="12.75">
      <c r="A1977" s="166">
        <v>20450309380</v>
      </c>
      <c r="B1977" s="166" t="s">
        <v>1049</v>
      </c>
      <c r="C1977" s="166">
        <v>5723</v>
      </c>
      <c r="D1977" t="s">
        <v>1059</v>
      </c>
      <c r="E1977" s="166" t="str">
        <f t="shared" si="30"/>
        <v>10</v>
      </c>
    </row>
    <row r="1978" spans="1:5" ht="12.75">
      <c r="A1978" s="166">
        <v>20109436713</v>
      </c>
      <c r="B1978" s="166" t="s">
        <v>1049</v>
      </c>
      <c r="C1978" s="166">
        <v>5723</v>
      </c>
      <c r="D1978" t="s">
        <v>1059</v>
      </c>
      <c r="E1978" s="166" t="str">
        <f t="shared" si="30"/>
        <v>10</v>
      </c>
    </row>
    <row r="1979" spans="1:5" ht="12.75">
      <c r="A1979" s="166">
        <v>20455375950</v>
      </c>
      <c r="B1979" s="166" t="s">
        <v>1049</v>
      </c>
      <c r="C1979" s="166">
        <v>5723</v>
      </c>
      <c r="D1979" t="s">
        <v>1059</v>
      </c>
      <c r="E1979" s="166" t="str">
        <f aca="true" t="shared" si="31" ref="E1979:E2042">IF(MID(D1979,14,1)="@",MID(D1979,12,2),"0"&amp;MID(D1979,12,1))</f>
        <v>10</v>
      </c>
    </row>
    <row r="1980" spans="1:5" ht="12.75">
      <c r="A1980" s="166">
        <v>20547228775</v>
      </c>
      <c r="B1980" s="166" t="s">
        <v>1049</v>
      </c>
      <c r="C1980" s="166">
        <v>5723</v>
      </c>
      <c r="D1980" t="s">
        <v>1059</v>
      </c>
      <c r="E1980" s="166" t="str">
        <f t="shared" si="31"/>
        <v>10</v>
      </c>
    </row>
    <row r="1981" spans="1:5" ht="12.75">
      <c r="A1981" s="166">
        <v>20494162378</v>
      </c>
      <c r="B1981" s="166" t="s">
        <v>1049</v>
      </c>
      <c r="C1981" s="166">
        <v>5723</v>
      </c>
      <c r="D1981" t="s">
        <v>1059</v>
      </c>
      <c r="E1981" s="166" t="str">
        <f t="shared" si="31"/>
        <v>10</v>
      </c>
    </row>
    <row r="1982" spans="1:5" ht="12.75">
      <c r="A1982" s="166">
        <v>20110964685</v>
      </c>
      <c r="B1982" s="166" t="s">
        <v>1049</v>
      </c>
      <c r="C1982" s="166">
        <v>5723</v>
      </c>
      <c r="D1982" t="s">
        <v>1059</v>
      </c>
      <c r="E1982" s="166" t="str">
        <f t="shared" si="31"/>
        <v>10</v>
      </c>
    </row>
    <row r="1983" spans="1:5" ht="12.75">
      <c r="A1983" s="166">
        <v>20515595504</v>
      </c>
      <c r="B1983" s="166" t="s">
        <v>1049</v>
      </c>
      <c r="C1983" s="166">
        <v>5723</v>
      </c>
      <c r="D1983" t="s">
        <v>1059</v>
      </c>
      <c r="E1983" s="166" t="str">
        <f t="shared" si="31"/>
        <v>10</v>
      </c>
    </row>
    <row r="1984" spans="1:5" ht="12.75">
      <c r="A1984" s="166">
        <v>20543254798</v>
      </c>
      <c r="B1984" s="166" t="s">
        <v>1049</v>
      </c>
      <c r="C1984" s="166">
        <v>5723</v>
      </c>
      <c r="D1984" t="s">
        <v>1059</v>
      </c>
      <c r="E1984" s="166" t="str">
        <f t="shared" si="31"/>
        <v>10</v>
      </c>
    </row>
    <row r="1985" spans="1:5" ht="12.75">
      <c r="A1985" s="166">
        <v>20110694955</v>
      </c>
      <c r="B1985" s="166" t="s">
        <v>1049</v>
      </c>
      <c r="C1985" s="166">
        <v>5723</v>
      </c>
      <c r="D1985" t="s">
        <v>1059</v>
      </c>
      <c r="E1985" s="166" t="str">
        <f t="shared" si="31"/>
        <v>10</v>
      </c>
    </row>
    <row r="1986" spans="1:5" ht="12.75">
      <c r="A1986" s="166">
        <v>20301909986</v>
      </c>
      <c r="B1986" s="166" t="s">
        <v>1049</v>
      </c>
      <c r="C1986" s="166">
        <v>5723</v>
      </c>
      <c r="D1986" t="s">
        <v>1059</v>
      </c>
      <c r="E1986" s="166" t="str">
        <f t="shared" si="31"/>
        <v>10</v>
      </c>
    </row>
    <row r="1987" spans="1:5" ht="12.75">
      <c r="A1987" s="166">
        <v>20253128641</v>
      </c>
      <c r="B1987" s="166" t="s">
        <v>1049</v>
      </c>
      <c r="C1987" s="166">
        <v>5723</v>
      </c>
      <c r="D1987" t="s">
        <v>1059</v>
      </c>
      <c r="E1987" s="166" t="str">
        <f t="shared" si="31"/>
        <v>10</v>
      </c>
    </row>
    <row r="1988" spans="1:5" ht="12.75">
      <c r="A1988" s="166">
        <v>20399253030</v>
      </c>
      <c r="B1988" s="166" t="s">
        <v>1049</v>
      </c>
      <c r="C1988" s="166">
        <v>5723</v>
      </c>
      <c r="D1988" t="s">
        <v>1059</v>
      </c>
      <c r="E1988" s="166" t="str">
        <f t="shared" si="31"/>
        <v>10</v>
      </c>
    </row>
    <row r="1989" spans="1:5" ht="12.75">
      <c r="A1989" s="166">
        <v>20100119065</v>
      </c>
      <c r="B1989" s="166" t="s">
        <v>1049</v>
      </c>
      <c r="C1989" s="166">
        <v>5723</v>
      </c>
      <c r="D1989" t="s">
        <v>1059</v>
      </c>
      <c r="E1989" s="166" t="str">
        <f t="shared" si="31"/>
        <v>10</v>
      </c>
    </row>
    <row r="1990" spans="1:5" ht="12.75">
      <c r="A1990" s="166">
        <v>20538428524</v>
      </c>
      <c r="B1990" s="166" t="s">
        <v>1049</v>
      </c>
      <c r="C1990" s="166">
        <v>5723</v>
      </c>
      <c r="D1990" t="s">
        <v>1059</v>
      </c>
      <c r="E1990" s="166" t="str">
        <f t="shared" si="31"/>
        <v>10</v>
      </c>
    </row>
    <row r="1991" spans="1:5" ht="12.75">
      <c r="A1991" s="166">
        <v>20509362956</v>
      </c>
      <c r="B1991" s="166" t="s">
        <v>1049</v>
      </c>
      <c r="C1991" s="166">
        <v>5723</v>
      </c>
      <c r="D1991" t="s">
        <v>1059</v>
      </c>
      <c r="E1991" s="166" t="str">
        <f t="shared" si="31"/>
        <v>10</v>
      </c>
    </row>
    <row r="1992" spans="1:5" ht="12.75">
      <c r="A1992" s="166">
        <v>20100080932</v>
      </c>
      <c r="B1992" s="166" t="s">
        <v>1049</v>
      </c>
      <c r="C1992" s="166">
        <v>5723</v>
      </c>
      <c r="D1992" t="s">
        <v>1059</v>
      </c>
      <c r="E1992" s="166" t="str">
        <f t="shared" si="31"/>
        <v>10</v>
      </c>
    </row>
    <row r="1993" spans="1:5" ht="12.75">
      <c r="A1993" s="166">
        <v>20268248936</v>
      </c>
      <c r="B1993" s="166" t="s">
        <v>1049</v>
      </c>
      <c r="C1993" s="166">
        <v>5723</v>
      </c>
      <c r="D1993" t="s">
        <v>1059</v>
      </c>
      <c r="E1993" s="166" t="str">
        <f t="shared" si="31"/>
        <v>10</v>
      </c>
    </row>
    <row r="1994" spans="1:5" ht="12.75">
      <c r="A1994" s="166">
        <v>20336895783</v>
      </c>
      <c r="B1994" s="166" t="s">
        <v>1049</v>
      </c>
      <c r="C1994" s="166">
        <v>5723</v>
      </c>
      <c r="D1994" t="s">
        <v>1059</v>
      </c>
      <c r="E1994" s="166" t="str">
        <f t="shared" si="31"/>
        <v>10</v>
      </c>
    </row>
    <row r="1995" spans="1:5" ht="12.75">
      <c r="A1995" s="166">
        <v>20100015014</v>
      </c>
      <c r="B1995" s="166" t="s">
        <v>1049</v>
      </c>
      <c r="C1995" s="166">
        <v>5723</v>
      </c>
      <c r="D1995" t="s">
        <v>1059</v>
      </c>
      <c r="E1995" s="166" t="str">
        <f t="shared" si="31"/>
        <v>10</v>
      </c>
    </row>
    <row r="1996" spans="1:5" ht="12.75">
      <c r="A1996" s="166">
        <v>20503643309</v>
      </c>
      <c r="B1996" s="166" t="s">
        <v>1049</v>
      </c>
      <c r="C1996" s="166">
        <v>5723</v>
      </c>
      <c r="D1996" t="s">
        <v>1059</v>
      </c>
      <c r="E1996" s="166" t="str">
        <f t="shared" si="31"/>
        <v>10</v>
      </c>
    </row>
    <row r="1997" spans="1:5" ht="12.75">
      <c r="A1997" s="166">
        <v>20547052634</v>
      </c>
      <c r="B1997" s="166" t="s">
        <v>1049</v>
      </c>
      <c r="C1997" s="166">
        <v>5723</v>
      </c>
      <c r="D1997" t="s">
        <v>1059</v>
      </c>
      <c r="E1997" s="166" t="str">
        <f t="shared" si="31"/>
        <v>10</v>
      </c>
    </row>
    <row r="1998" spans="1:5" ht="12.75">
      <c r="A1998" s="166">
        <v>20523273851</v>
      </c>
      <c r="B1998" s="166" t="s">
        <v>1049</v>
      </c>
      <c r="C1998" s="166">
        <v>5723</v>
      </c>
      <c r="D1998" t="s">
        <v>1059</v>
      </c>
      <c r="E1998" s="166" t="str">
        <f t="shared" si="31"/>
        <v>10</v>
      </c>
    </row>
    <row r="1999" spans="1:5" ht="12.75">
      <c r="A1999" s="166">
        <v>20509439843</v>
      </c>
      <c r="B1999" s="166" t="s">
        <v>1049</v>
      </c>
      <c r="C1999" s="166">
        <v>5723</v>
      </c>
      <c r="D1999" t="s">
        <v>1059</v>
      </c>
      <c r="E1999" s="166" t="str">
        <f t="shared" si="31"/>
        <v>10</v>
      </c>
    </row>
    <row r="2000" spans="1:5" ht="12.75">
      <c r="A2000" s="166">
        <v>20516410354</v>
      </c>
      <c r="B2000" s="166" t="s">
        <v>1049</v>
      </c>
      <c r="C2000" s="166">
        <v>5723</v>
      </c>
      <c r="D2000" t="s">
        <v>1059</v>
      </c>
      <c r="E2000" s="166" t="str">
        <f t="shared" si="31"/>
        <v>10</v>
      </c>
    </row>
    <row r="2001" spans="1:5" ht="12.75">
      <c r="A2001" s="166">
        <v>20509121592</v>
      </c>
      <c r="B2001" s="166" t="s">
        <v>1049</v>
      </c>
      <c r="C2001" s="166">
        <v>5723</v>
      </c>
      <c r="D2001" t="s">
        <v>1059</v>
      </c>
      <c r="E2001" s="166" t="str">
        <f t="shared" si="31"/>
        <v>10</v>
      </c>
    </row>
    <row r="2002" spans="1:5" ht="12.75">
      <c r="A2002" s="166">
        <v>20525011993</v>
      </c>
      <c r="B2002" s="166" t="s">
        <v>1049</v>
      </c>
      <c r="C2002" s="166">
        <v>5723</v>
      </c>
      <c r="D2002" t="s">
        <v>1059</v>
      </c>
      <c r="E2002" s="166" t="str">
        <f t="shared" si="31"/>
        <v>10</v>
      </c>
    </row>
    <row r="2003" spans="1:5" ht="12.75">
      <c r="A2003" s="166">
        <v>20565339401</v>
      </c>
      <c r="B2003" s="166" t="s">
        <v>1049</v>
      </c>
      <c r="C2003" s="166">
        <v>5723</v>
      </c>
      <c r="D2003" t="s">
        <v>1059</v>
      </c>
      <c r="E2003" s="166" t="str">
        <f t="shared" si="31"/>
        <v>10</v>
      </c>
    </row>
    <row r="2004" spans="1:5" ht="12.75">
      <c r="A2004" s="166">
        <v>20565367952</v>
      </c>
      <c r="B2004" s="166" t="s">
        <v>1049</v>
      </c>
      <c r="C2004" s="166">
        <v>5723</v>
      </c>
      <c r="D2004" t="s">
        <v>1059</v>
      </c>
      <c r="E2004" s="166" t="str">
        <f t="shared" si="31"/>
        <v>10</v>
      </c>
    </row>
    <row r="2005" spans="1:5" ht="12.75">
      <c r="A2005" s="166">
        <v>20563436876</v>
      </c>
      <c r="B2005" s="166" t="s">
        <v>1049</v>
      </c>
      <c r="C2005" s="166">
        <v>5723</v>
      </c>
      <c r="D2005" t="s">
        <v>1059</v>
      </c>
      <c r="E2005" s="166" t="str">
        <f t="shared" si="31"/>
        <v>10</v>
      </c>
    </row>
    <row r="2006" spans="1:5" ht="12.75">
      <c r="A2006" s="166">
        <v>20565337611</v>
      </c>
      <c r="B2006" s="166" t="s">
        <v>1049</v>
      </c>
      <c r="C2006" s="166">
        <v>5723</v>
      </c>
      <c r="D2006" t="s">
        <v>1059</v>
      </c>
      <c r="E2006" s="166" t="str">
        <f t="shared" si="31"/>
        <v>10</v>
      </c>
    </row>
    <row r="2007" spans="1:5" ht="12.75">
      <c r="A2007" s="166">
        <v>20416626031</v>
      </c>
      <c r="B2007" s="166" t="s">
        <v>1049</v>
      </c>
      <c r="C2007" s="166">
        <v>5723</v>
      </c>
      <c r="D2007" t="s">
        <v>1059</v>
      </c>
      <c r="E2007" s="166" t="str">
        <f t="shared" si="31"/>
        <v>10</v>
      </c>
    </row>
    <row r="2008" spans="1:5" ht="12.75">
      <c r="A2008" s="166">
        <v>20512576690</v>
      </c>
      <c r="B2008" s="166" t="s">
        <v>1049</v>
      </c>
      <c r="C2008" s="166">
        <v>5723</v>
      </c>
      <c r="D2008" t="s">
        <v>1059</v>
      </c>
      <c r="E2008" s="166" t="str">
        <f t="shared" si="31"/>
        <v>10</v>
      </c>
    </row>
    <row r="2009" spans="1:5" ht="12.75">
      <c r="A2009" s="166">
        <v>20110044667</v>
      </c>
      <c r="B2009" s="166" t="s">
        <v>1049</v>
      </c>
      <c r="C2009" s="166">
        <v>5723</v>
      </c>
      <c r="D2009" t="s">
        <v>1059</v>
      </c>
      <c r="E2009" s="166" t="str">
        <f t="shared" si="31"/>
        <v>10</v>
      </c>
    </row>
    <row r="2010" spans="1:5" ht="12.75">
      <c r="A2010" s="166">
        <v>20100754755</v>
      </c>
      <c r="B2010" s="166" t="s">
        <v>1049</v>
      </c>
      <c r="C2010" s="166">
        <v>5723</v>
      </c>
      <c r="D2010" t="s">
        <v>1059</v>
      </c>
      <c r="E2010" s="166" t="str">
        <f t="shared" si="31"/>
        <v>10</v>
      </c>
    </row>
    <row r="2011" spans="1:5" ht="12.75">
      <c r="A2011" s="166">
        <v>20433692021</v>
      </c>
      <c r="B2011" s="166" t="s">
        <v>1062</v>
      </c>
      <c r="C2011" s="166">
        <v>5724</v>
      </c>
      <c r="D2011" t="s">
        <v>1060</v>
      </c>
      <c r="E2011" s="166" t="str">
        <f t="shared" si="31"/>
        <v>09</v>
      </c>
    </row>
    <row r="2012" spans="1:5" ht="12.75">
      <c r="A2012" s="166">
        <v>20165555253</v>
      </c>
      <c r="B2012" s="166" t="s">
        <v>1062</v>
      </c>
      <c r="C2012" s="166">
        <v>5724</v>
      </c>
      <c r="D2012" t="s">
        <v>1060</v>
      </c>
      <c r="E2012" s="166" t="str">
        <f t="shared" si="31"/>
        <v>09</v>
      </c>
    </row>
    <row r="2013" spans="1:5" ht="12.75">
      <c r="A2013" s="166">
        <v>20508697253</v>
      </c>
      <c r="B2013" s="166" t="s">
        <v>1062</v>
      </c>
      <c r="C2013" s="166">
        <v>5724</v>
      </c>
      <c r="D2013" t="s">
        <v>1060</v>
      </c>
      <c r="E2013" s="166" t="str">
        <f t="shared" si="31"/>
        <v>09</v>
      </c>
    </row>
    <row r="2014" spans="1:5" ht="12.75">
      <c r="A2014" s="166">
        <v>20493840925</v>
      </c>
      <c r="B2014" s="166" t="s">
        <v>1062</v>
      </c>
      <c r="C2014" s="166">
        <v>5724</v>
      </c>
      <c r="D2014" t="s">
        <v>1060</v>
      </c>
      <c r="E2014" s="166" t="str">
        <f t="shared" si="31"/>
        <v>09</v>
      </c>
    </row>
    <row r="2015" spans="1:5" ht="12.75">
      <c r="A2015" s="166">
        <v>20502630378</v>
      </c>
      <c r="B2015" s="166" t="s">
        <v>1062</v>
      </c>
      <c r="C2015" s="166">
        <v>5724</v>
      </c>
      <c r="D2015" t="s">
        <v>1060</v>
      </c>
      <c r="E2015" s="166" t="str">
        <f t="shared" si="31"/>
        <v>09</v>
      </c>
    </row>
    <row r="2016" spans="1:5" ht="12.75">
      <c r="A2016" s="166">
        <v>20519739331</v>
      </c>
      <c r="B2016" s="166" t="s">
        <v>1062</v>
      </c>
      <c r="C2016" s="166">
        <v>5724</v>
      </c>
      <c r="D2016" t="s">
        <v>1060</v>
      </c>
      <c r="E2016" s="166" t="str">
        <f t="shared" si="31"/>
        <v>09</v>
      </c>
    </row>
    <row r="2017" spans="1:5" ht="12.75">
      <c r="A2017" s="166">
        <v>20505040423</v>
      </c>
      <c r="B2017" s="166" t="s">
        <v>1062</v>
      </c>
      <c r="C2017" s="166">
        <v>5724</v>
      </c>
      <c r="D2017" t="s">
        <v>1060</v>
      </c>
      <c r="E2017" s="166" t="str">
        <f t="shared" si="31"/>
        <v>09</v>
      </c>
    </row>
    <row r="2018" spans="1:5" ht="12.75">
      <c r="A2018" s="166">
        <v>20501603784</v>
      </c>
      <c r="B2018" s="166" t="s">
        <v>1062</v>
      </c>
      <c r="C2018" s="166">
        <v>5724</v>
      </c>
      <c r="D2018" t="s">
        <v>1060</v>
      </c>
      <c r="E2018" s="166" t="str">
        <f t="shared" si="31"/>
        <v>09</v>
      </c>
    </row>
    <row r="2019" spans="1:5" ht="12.75">
      <c r="A2019" s="166">
        <v>20100070031</v>
      </c>
      <c r="B2019" s="166" t="s">
        <v>1062</v>
      </c>
      <c r="C2019" s="166">
        <v>5724</v>
      </c>
      <c r="D2019" t="s">
        <v>1060</v>
      </c>
      <c r="E2019" s="166" t="str">
        <f t="shared" si="31"/>
        <v>09</v>
      </c>
    </row>
    <row r="2020" spans="1:5" ht="12.75">
      <c r="A2020" s="166">
        <v>20509265918</v>
      </c>
      <c r="B2020" s="166" t="s">
        <v>1062</v>
      </c>
      <c r="C2020" s="166">
        <v>5724</v>
      </c>
      <c r="D2020" t="s">
        <v>1060</v>
      </c>
      <c r="E2020" s="166" t="str">
        <f t="shared" si="31"/>
        <v>09</v>
      </c>
    </row>
    <row r="2021" spans="1:5" ht="12.75">
      <c r="A2021" s="166">
        <v>20514822558</v>
      </c>
      <c r="B2021" s="166" t="s">
        <v>1062</v>
      </c>
      <c r="C2021" s="166">
        <v>5724</v>
      </c>
      <c r="D2021" t="s">
        <v>1060</v>
      </c>
      <c r="E2021" s="166" t="str">
        <f t="shared" si="31"/>
        <v>09</v>
      </c>
    </row>
    <row r="2022" spans="1:5" ht="12.75">
      <c r="A2022" s="166">
        <v>20100074029</v>
      </c>
      <c r="B2022" s="166" t="s">
        <v>1062</v>
      </c>
      <c r="C2022" s="166">
        <v>5724</v>
      </c>
      <c r="D2022" t="s">
        <v>1060</v>
      </c>
      <c r="E2022" s="166" t="str">
        <f t="shared" si="31"/>
        <v>09</v>
      </c>
    </row>
    <row r="2023" spans="1:5" ht="12.75">
      <c r="A2023" s="166">
        <v>20312372895</v>
      </c>
      <c r="B2023" s="166" t="s">
        <v>1062</v>
      </c>
      <c r="C2023" s="166">
        <v>5724</v>
      </c>
      <c r="D2023" t="s">
        <v>1060</v>
      </c>
      <c r="E2023" s="166" t="str">
        <f t="shared" si="31"/>
        <v>09</v>
      </c>
    </row>
    <row r="2024" spans="1:5" ht="12.75">
      <c r="A2024" s="166">
        <v>20262254268</v>
      </c>
      <c r="B2024" s="166" t="s">
        <v>1062</v>
      </c>
      <c r="C2024" s="166">
        <v>5724</v>
      </c>
      <c r="D2024" t="s">
        <v>1060</v>
      </c>
      <c r="E2024" s="166" t="str">
        <f t="shared" si="31"/>
        <v>09</v>
      </c>
    </row>
    <row r="2025" spans="1:5" ht="12.75">
      <c r="A2025" s="166">
        <v>20504541267</v>
      </c>
      <c r="B2025" s="166" t="s">
        <v>1062</v>
      </c>
      <c r="C2025" s="166">
        <v>5724</v>
      </c>
      <c r="D2025" t="s">
        <v>1060</v>
      </c>
      <c r="E2025" s="166" t="str">
        <f t="shared" si="31"/>
        <v>09</v>
      </c>
    </row>
    <row r="2026" spans="1:5" ht="12.75">
      <c r="A2026" s="166">
        <v>20506834270</v>
      </c>
      <c r="B2026" s="166" t="s">
        <v>1062</v>
      </c>
      <c r="C2026" s="166">
        <v>5724</v>
      </c>
      <c r="D2026" t="s">
        <v>1060</v>
      </c>
      <c r="E2026" s="166" t="str">
        <f t="shared" si="31"/>
        <v>09</v>
      </c>
    </row>
    <row r="2027" spans="1:5" ht="12.75">
      <c r="A2027" s="166">
        <v>20100119227</v>
      </c>
      <c r="B2027" s="166" t="s">
        <v>1062</v>
      </c>
      <c r="C2027" s="166">
        <v>5724</v>
      </c>
      <c r="D2027" t="s">
        <v>1060</v>
      </c>
      <c r="E2027" s="166" t="str">
        <f t="shared" si="31"/>
        <v>09</v>
      </c>
    </row>
    <row r="2028" spans="1:5" ht="12.75">
      <c r="A2028" s="166">
        <v>20102032951</v>
      </c>
      <c r="B2028" s="166" t="s">
        <v>1062</v>
      </c>
      <c r="C2028" s="166">
        <v>5724</v>
      </c>
      <c r="D2028" t="s">
        <v>1060</v>
      </c>
      <c r="E2028" s="166" t="str">
        <f t="shared" si="31"/>
        <v>09</v>
      </c>
    </row>
    <row r="2029" spans="1:5" ht="12.75">
      <c r="A2029" s="166">
        <v>20100050359</v>
      </c>
      <c r="B2029" s="166" t="s">
        <v>1062</v>
      </c>
      <c r="C2029" s="166">
        <v>5724</v>
      </c>
      <c r="D2029" t="s">
        <v>1060</v>
      </c>
      <c r="E2029" s="166" t="str">
        <f t="shared" si="31"/>
        <v>09</v>
      </c>
    </row>
    <row r="2030" spans="1:5" ht="12.75">
      <c r="A2030" s="166">
        <v>20101842071</v>
      </c>
      <c r="B2030" s="166" t="s">
        <v>1062</v>
      </c>
      <c r="C2030" s="166">
        <v>5724</v>
      </c>
      <c r="D2030" t="s">
        <v>1060</v>
      </c>
      <c r="E2030" s="166" t="str">
        <f t="shared" si="31"/>
        <v>09</v>
      </c>
    </row>
    <row r="2031" spans="1:5" ht="12.75">
      <c r="A2031" s="166">
        <v>20100141150</v>
      </c>
      <c r="B2031" s="166" t="s">
        <v>1062</v>
      </c>
      <c r="C2031" s="166">
        <v>5724</v>
      </c>
      <c r="D2031" t="s">
        <v>1060</v>
      </c>
      <c r="E2031" s="166" t="str">
        <f t="shared" si="31"/>
        <v>09</v>
      </c>
    </row>
    <row r="2032" spans="1:5" ht="12.75">
      <c r="A2032" s="166">
        <v>20106903230</v>
      </c>
      <c r="B2032" s="166" t="s">
        <v>1062</v>
      </c>
      <c r="C2032" s="166">
        <v>5724</v>
      </c>
      <c r="D2032" t="s">
        <v>1060</v>
      </c>
      <c r="E2032" s="166" t="str">
        <f t="shared" si="31"/>
        <v>09</v>
      </c>
    </row>
    <row r="2033" spans="1:5" ht="12.75">
      <c r="A2033" s="166">
        <v>20100022142</v>
      </c>
      <c r="B2033" s="166" t="s">
        <v>1062</v>
      </c>
      <c r="C2033" s="166">
        <v>5724</v>
      </c>
      <c r="D2033" t="s">
        <v>1060</v>
      </c>
      <c r="E2033" s="166" t="str">
        <f t="shared" si="31"/>
        <v>09</v>
      </c>
    </row>
    <row r="2034" spans="1:5" ht="12.75">
      <c r="A2034" s="166">
        <v>20253757931</v>
      </c>
      <c r="B2034" s="166" t="s">
        <v>1062</v>
      </c>
      <c r="C2034" s="166">
        <v>5724</v>
      </c>
      <c r="D2034" t="s">
        <v>1060</v>
      </c>
      <c r="E2034" s="166" t="str">
        <f t="shared" si="31"/>
        <v>09</v>
      </c>
    </row>
    <row r="2035" spans="1:5" ht="12.75">
      <c r="A2035" s="166">
        <v>20389177220</v>
      </c>
      <c r="B2035" s="166" t="s">
        <v>1062</v>
      </c>
      <c r="C2035" s="166">
        <v>5724</v>
      </c>
      <c r="D2035" t="s">
        <v>1060</v>
      </c>
      <c r="E2035" s="166" t="str">
        <f t="shared" si="31"/>
        <v>09</v>
      </c>
    </row>
    <row r="2036" spans="1:5" ht="12.75">
      <c r="A2036" s="166">
        <v>20518685016</v>
      </c>
      <c r="B2036" s="166" t="s">
        <v>1062</v>
      </c>
      <c r="C2036" s="166">
        <v>5724</v>
      </c>
      <c r="D2036" t="s">
        <v>1060</v>
      </c>
      <c r="E2036" s="166" t="str">
        <f t="shared" si="31"/>
        <v>09</v>
      </c>
    </row>
    <row r="2037" spans="1:5" ht="12.75">
      <c r="A2037" s="166">
        <v>20536742248</v>
      </c>
      <c r="B2037" s="166" t="s">
        <v>1062</v>
      </c>
      <c r="C2037" s="166">
        <v>5724</v>
      </c>
      <c r="D2037" t="s">
        <v>1060</v>
      </c>
      <c r="E2037" s="166" t="str">
        <f t="shared" si="31"/>
        <v>09</v>
      </c>
    </row>
    <row r="2038" spans="1:5" ht="12.75">
      <c r="A2038" s="166">
        <v>20255133986</v>
      </c>
      <c r="B2038" s="166" t="s">
        <v>1062</v>
      </c>
      <c r="C2038" s="166">
        <v>5724</v>
      </c>
      <c r="D2038" t="s">
        <v>1060</v>
      </c>
      <c r="E2038" s="166" t="str">
        <f t="shared" si="31"/>
        <v>09</v>
      </c>
    </row>
    <row r="2039" spans="1:5" ht="12.75">
      <c r="A2039" s="166">
        <v>20100068487</v>
      </c>
      <c r="B2039" s="166" t="s">
        <v>1062</v>
      </c>
      <c r="C2039" s="166">
        <v>5724</v>
      </c>
      <c r="D2039" t="s">
        <v>1060</v>
      </c>
      <c r="E2039" s="166" t="str">
        <f t="shared" si="31"/>
        <v>09</v>
      </c>
    </row>
    <row r="2040" spans="1:5" ht="12.75">
      <c r="A2040" s="166">
        <v>20507331492</v>
      </c>
      <c r="B2040" s="166" t="s">
        <v>1062</v>
      </c>
      <c r="C2040" s="166">
        <v>5724</v>
      </c>
      <c r="D2040" t="s">
        <v>1060</v>
      </c>
      <c r="E2040" s="166" t="str">
        <f t="shared" si="31"/>
        <v>09</v>
      </c>
    </row>
    <row r="2041" spans="1:5" ht="12.75">
      <c r="A2041" s="166">
        <v>20521834642</v>
      </c>
      <c r="B2041" s="166" t="s">
        <v>1062</v>
      </c>
      <c r="C2041" s="166">
        <v>5724</v>
      </c>
      <c r="D2041" t="s">
        <v>1060</v>
      </c>
      <c r="E2041" s="166" t="str">
        <f t="shared" si="31"/>
        <v>09</v>
      </c>
    </row>
    <row r="2042" spans="1:5" ht="12.75">
      <c r="A2042" s="166">
        <v>20103030791</v>
      </c>
      <c r="B2042" s="166" t="s">
        <v>1062</v>
      </c>
      <c r="C2042" s="166">
        <v>5724</v>
      </c>
      <c r="D2042" t="s">
        <v>1060</v>
      </c>
      <c r="E2042" s="166" t="str">
        <f t="shared" si="31"/>
        <v>09</v>
      </c>
    </row>
    <row r="2043" spans="1:5" ht="12.75">
      <c r="A2043" s="166">
        <v>20261898706</v>
      </c>
      <c r="B2043" s="166" t="s">
        <v>1062</v>
      </c>
      <c r="C2043" s="166">
        <v>5724</v>
      </c>
      <c r="D2043" t="s">
        <v>1060</v>
      </c>
      <c r="E2043" s="166" t="str">
        <f aca="true" t="shared" si="32" ref="E2043:E2106">IF(MID(D2043,14,1)="@",MID(D2043,12,2),"0"&amp;MID(D2043,12,1))</f>
        <v>09</v>
      </c>
    </row>
    <row r="2044" spans="1:5" ht="12.75">
      <c r="A2044" s="166">
        <v>20347100316</v>
      </c>
      <c r="B2044" s="166" t="s">
        <v>1062</v>
      </c>
      <c r="C2044" s="166">
        <v>5724</v>
      </c>
      <c r="D2044" t="s">
        <v>1060</v>
      </c>
      <c r="E2044" s="166" t="str">
        <f t="shared" si="32"/>
        <v>09</v>
      </c>
    </row>
    <row r="2045" spans="1:5" ht="12.75">
      <c r="A2045" s="166">
        <v>20306841506</v>
      </c>
      <c r="B2045" s="166" t="s">
        <v>1062</v>
      </c>
      <c r="C2045" s="166">
        <v>5724</v>
      </c>
      <c r="D2045" t="s">
        <v>1060</v>
      </c>
      <c r="E2045" s="166" t="str">
        <f t="shared" si="32"/>
        <v>09</v>
      </c>
    </row>
    <row r="2046" spans="1:5" ht="12.75">
      <c r="A2046" s="166">
        <v>20145259551</v>
      </c>
      <c r="B2046" s="166" t="s">
        <v>1062</v>
      </c>
      <c r="C2046" s="166">
        <v>5724</v>
      </c>
      <c r="D2046" t="s">
        <v>1060</v>
      </c>
      <c r="E2046" s="166" t="str">
        <f t="shared" si="32"/>
        <v>09</v>
      </c>
    </row>
    <row r="2047" spans="1:5" ht="12.75">
      <c r="A2047" s="166">
        <v>20117336205</v>
      </c>
      <c r="B2047" s="166" t="s">
        <v>1062</v>
      </c>
      <c r="C2047" s="166">
        <v>5724</v>
      </c>
      <c r="D2047" t="s">
        <v>1060</v>
      </c>
      <c r="E2047" s="166" t="str">
        <f t="shared" si="32"/>
        <v>09</v>
      </c>
    </row>
    <row r="2048" spans="1:5" ht="12.75">
      <c r="A2048" s="166">
        <v>20100973392</v>
      </c>
      <c r="B2048" s="166" t="s">
        <v>1062</v>
      </c>
      <c r="C2048" s="166">
        <v>5724</v>
      </c>
      <c r="D2048" t="s">
        <v>1060</v>
      </c>
      <c r="E2048" s="166" t="str">
        <f t="shared" si="32"/>
        <v>09</v>
      </c>
    </row>
    <row r="2049" spans="1:5" ht="12.75">
      <c r="A2049" s="166">
        <v>20524236436</v>
      </c>
      <c r="B2049" s="166" t="s">
        <v>1062</v>
      </c>
      <c r="C2049" s="166">
        <v>5724</v>
      </c>
      <c r="D2049" t="s">
        <v>1060</v>
      </c>
      <c r="E2049" s="166" t="str">
        <f t="shared" si="32"/>
        <v>09</v>
      </c>
    </row>
    <row r="2050" spans="1:5" ht="12.75">
      <c r="A2050" s="166">
        <v>20551464971</v>
      </c>
      <c r="B2050" s="166" t="s">
        <v>1062</v>
      </c>
      <c r="C2050" s="166">
        <v>5724</v>
      </c>
      <c r="D2050" t="s">
        <v>1060</v>
      </c>
      <c r="E2050" s="166" t="str">
        <f t="shared" si="32"/>
        <v>09</v>
      </c>
    </row>
    <row r="2051" spans="1:5" ht="12.75">
      <c r="A2051" s="166">
        <v>20157036794</v>
      </c>
      <c r="B2051" s="166" t="s">
        <v>1062</v>
      </c>
      <c r="C2051" s="166">
        <v>5724</v>
      </c>
      <c r="D2051" t="s">
        <v>1060</v>
      </c>
      <c r="E2051" s="166" t="str">
        <f t="shared" si="32"/>
        <v>09</v>
      </c>
    </row>
    <row r="2052" spans="1:5" ht="12.75">
      <c r="A2052" s="166">
        <v>20100166578</v>
      </c>
      <c r="B2052" s="166" t="s">
        <v>1062</v>
      </c>
      <c r="C2052" s="166">
        <v>5724</v>
      </c>
      <c r="D2052" t="s">
        <v>1060</v>
      </c>
      <c r="E2052" s="166" t="str">
        <f t="shared" si="32"/>
        <v>09</v>
      </c>
    </row>
    <row r="2053" spans="1:5" ht="12.75">
      <c r="A2053" s="166">
        <v>20109930751</v>
      </c>
      <c r="B2053" s="166" t="s">
        <v>1062</v>
      </c>
      <c r="C2053" s="166">
        <v>5724</v>
      </c>
      <c r="D2053" t="s">
        <v>1060</v>
      </c>
      <c r="E2053" s="166" t="str">
        <f t="shared" si="32"/>
        <v>09</v>
      </c>
    </row>
    <row r="2054" spans="1:5" ht="12.75">
      <c r="A2054" s="166">
        <v>20104420282</v>
      </c>
      <c r="B2054" s="166" t="s">
        <v>1062</v>
      </c>
      <c r="C2054" s="166">
        <v>5724</v>
      </c>
      <c r="D2054" t="s">
        <v>1060</v>
      </c>
      <c r="E2054" s="166" t="str">
        <f t="shared" si="32"/>
        <v>09</v>
      </c>
    </row>
    <row r="2055" spans="1:5" ht="12.75">
      <c r="A2055" s="166">
        <v>20342015108</v>
      </c>
      <c r="B2055" s="166" t="s">
        <v>1062</v>
      </c>
      <c r="C2055" s="166">
        <v>5724</v>
      </c>
      <c r="D2055" t="s">
        <v>1060</v>
      </c>
      <c r="E2055" s="166" t="str">
        <f t="shared" si="32"/>
        <v>09</v>
      </c>
    </row>
    <row r="2056" spans="1:5" ht="12.75">
      <c r="A2056" s="166">
        <v>20116225779</v>
      </c>
      <c r="B2056" s="166" t="s">
        <v>1062</v>
      </c>
      <c r="C2056" s="166">
        <v>5724</v>
      </c>
      <c r="D2056" t="s">
        <v>1060</v>
      </c>
      <c r="E2056" s="166" t="str">
        <f t="shared" si="32"/>
        <v>09</v>
      </c>
    </row>
    <row r="2057" spans="1:5" ht="12.75">
      <c r="A2057" s="166">
        <v>20297660536</v>
      </c>
      <c r="B2057" s="166" t="s">
        <v>1062</v>
      </c>
      <c r="C2057" s="166">
        <v>5724</v>
      </c>
      <c r="D2057" t="s">
        <v>1060</v>
      </c>
      <c r="E2057" s="166" t="str">
        <f t="shared" si="32"/>
        <v>09</v>
      </c>
    </row>
    <row r="2058" spans="1:5" ht="12.75">
      <c r="A2058" s="166">
        <v>20331061655</v>
      </c>
      <c r="B2058" s="166" t="s">
        <v>1062</v>
      </c>
      <c r="C2058" s="166">
        <v>5724</v>
      </c>
      <c r="D2058" t="s">
        <v>1060</v>
      </c>
      <c r="E2058" s="166" t="str">
        <f t="shared" si="32"/>
        <v>09</v>
      </c>
    </row>
    <row r="2059" spans="1:5" ht="12.75">
      <c r="A2059" s="166">
        <v>20100085063</v>
      </c>
      <c r="B2059" s="166" t="s">
        <v>1062</v>
      </c>
      <c r="C2059" s="166">
        <v>5724</v>
      </c>
      <c r="D2059" t="s">
        <v>1060</v>
      </c>
      <c r="E2059" s="166" t="str">
        <f t="shared" si="32"/>
        <v>09</v>
      </c>
    </row>
    <row r="2060" spans="1:5" ht="12.75">
      <c r="A2060" s="166">
        <v>20418140551</v>
      </c>
      <c r="B2060" s="166" t="s">
        <v>1062</v>
      </c>
      <c r="C2060" s="166">
        <v>5724</v>
      </c>
      <c r="D2060" t="s">
        <v>1060</v>
      </c>
      <c r="E2060" s="166" t="str">
        <f t="shared" si="32"/>
        <v>09</v>
      </c>
    </row>
    <row r="2061" spans="1:5" ht="12.75">
      <c r="A2061" s="166">
        <v>20137021014</v>
      </c>
      <c r="B2061" s="166" t="s">
        <v>1062</v>
      </c>
      <c r="C2061" s="166">
        <v>5724</v>
      </c>
      <c r="D2061" t="s">
        <v>1060</v>
      </c>
      <c r="E2061" s="166" t="str">
        <f t="shared" si="32"/>
        <v>09</v>
      </c>
    </row>
    <row r="2062" spans="1:5" ht="12.75">
      <c r="A2062" s="166">
        <v>20212561534</v>
      </c>
      <c r="B2062" s="166" t="s">
        <v>1062</v>
      </c>
      <c r="C2062" s="166">
        <v>5724</v>
      </c>
      <c r="D2062" t="s">
        <v>1060</v>
      </c>
      <c r="E2062" s="166" t="str">
        <f t="shared" si="32"/>
        <v>09</v>
      </c>
    </row>
    <row r="2063" spans="1:5" ht="12.75">
      <c r="A2063" s="166">
        <v>20101869947</v>
      </c>
      <c r="B2063" s="166" t="s">
        <v>1062</v>
      </c>
      <c r="C2063" s="166">
        <v>5724</v>
      </c>
      <c r="D2063" t="s">
        <v>1060</v>
      </c>
      <c r="E2063" s="166" t="str">
        <f t="shared" si="32"/>
        <v>09</v>
      </c>
    </row>
    <row r="2064" spans="1:5" ht="12.75">
      <c r="A2064" s="166">
        <v>20100086388</v>
      </c>
      <c r="B2064" s="166" t="s">
        <v>1062</v>
      </c>
      <c r="C2064" s="166">
        <v>5724</v>
      </c>
      <c r="D2064" t="s">
        <v>1060</v>
      </c>
      <c r="E2064" s="166" t="str">
        <f t="shared" si="32"/>
        <v>09</v>
      </c>
    </row>
    <row r="2065" spans="1:5" ht="12.75">
      <c r="A2065" s="166">
        <v>20100055237</v>
      </c>
      <c r="B2065" s="166" t="s">
        <v>1062</v>
      </c>
      <c r="C2065" s="166">
        <v>5724</v>
      </c>
      <c r="D2065" t="s">
        <v>1060</v>
      </c>
      <c r="E2065" s="166" t="str">
        <f t="shared" si="32"/>
        <v>09</v>
      </c>
    </row>
    <row r="2066" spans="1:5" ht="12.75">
      <c r="A2066" s="166">
        <v>20333372216</v>
      </c>
      <c r="B2066" s="166" t="s">
        <v>1062</v>
      </c>
      <c r="C2066" s="166">
        <v>5724</v>
      </c>
      <c r="D2066" t="s">
        <v>1060</v>
      </c>
      <c r="E2066" s="166" t="str">
        <f t="shared" si="32"/>
        <v>09</v>
      </c>
    </row>
    <row r="2067" spans="1:5" ht="12.75">
      <c r="A2067" s="166">
        <v>20100226902</v>
      </c>
      <c r="B2067" s="166" t="s">
        <v>1062</v>
      </c>
      <c r="C2067" s="166">
        <v>5724</v>
      </c>
      <c r="D2067" t="s">
        <v>1060</v>
      </c>
      <c r="E2067" s="166" t="str">
        <f t="shared" si="32"/>
        <v>09</v>
      </c>
    </row>
    <row r="2068" spans="1:5" ht="12.75">
      <c r="A2068" s="166">
        <v>20101283403</v>
      </c>
      <c r="B2068" s="166" t="s">
        <v>1062</v>
      </c>
      <c r="C2068" s="166">
        <v>5724</v>
      </c>
      <c r="D2068" t="s">
        <v>1060</v>
      </c>
      <c r="E2068" s="166" t="str">
        <f t="shared" si="32"/>
        <v>09</v>
      </c>
    </row>
    <row r="2069" spans="1:5" ht="12.75">
      <c r="A2069" s="166">
        <v>20101600735</v>
      </c>
      <c r="B2069" s="166" t="s">
        <v>1062</v>
      </c>
      <c r="C2069" s="166">
        <v>5724</v>
      </c>
      <c r="D2069" t="s">
        <v>1060</v>
      </c>
      <c r="E2069" s="166" t="str">
        <f t="shared" si="32"/>
        <v>09</v>
      </c>
    </row>
    <row r="2070" spans="1:5" ht="12.75">
      <c r="A2070" s="166">
        <v>20296136728</v>
      </c>
      <c r="B2070" s="166" t="s">
        <v>1062</v>
      </c>
      <c r="C2070" s="166">
        <v>5724</v>
      </c>
      <c r="D2070" t="s">
        <v>1060</v>
      </c>
      <c r="E2070" s="166" t="str">
        <f t="shared" si="32"/>
        <v>09</v>
      </c>
    </row>
    <row r="2071" spans="1:5" ht="12.75">
      <c r="A2071" s="166">
        <v>20195011169</v>
      </c>
      <c r="B2071" s="166" t="s">
        <v>1062</v>
      </c>
      <c r="C2071" s="166">
        <v>5724</v>
      </c>
      <c r="D2071" t="s">
        <v>1060</v>
      </c>
      <c r="E2071" s="166" t="str">
        <f t="shared" si="32"/>
        <v>09</v>
      </c>
    </row>
    <row r="2072" spans="1:5" ht="12.75">
      <c r="A2072" s="166">
        <v>20414548491</v>
      </c>
      <c r="B2072" s="166" t="s">
        <v>1062</v>
      </c>
      <c r="C2072" s="166">
        <v>5724</v>
      </c>
      <c r="D2072" t="s">
        <v>1060</v>
      </c>
      <c r="E2072" s="166" t="str">
        <f t="shared" si="32"/>
        <v>09</v>
      </c>
    </row>
    <row r="2073" spans="1:5" ht="12.75">
      <c r="A2073" s="166">
        <v>20467534026</v>
      </c>
      <c r="B2073" s="166" t="s">
        <v>1062</v>
      </c>
      <c r="C2073" s="166">
        <v>5724</v>
      </c>
      <c r="D2073" t="s">
        <v>1060</v>
      </c>
      <c r="E2073" s="166" t="str">
        <f t="shared" si="32"/>
        <v>09</v>
      </c>
    </row>
    <row r="2074" spans="1:5" ht="12.75">
      <c r="A2074" s="166">
        <v>20100162238</v>
      </c>
      <c r="B2074" s="166" t="s">
        <v>1062</v>
      </c>
      <c r="C2074" s="166">
        <v>5724</v>
      </c>
      <c r="D2074" t="s">
        <v>1060</v>
      </c>
      <c r="E2074" s="166" t="str">
        <f t="shared" si="32"/>
        <v>09</v>
      </c>
    </row>
    <row r="2075" spans="1:5" ht="12.75">
      <c r="A2075" s="166">
        <v>20428698569</v>
      </c>
      <c r="B2075" s="166" t="s">
        <v>1062</v>
      </c>
      <c r="C2075" s="166">
        <v>5724</v>
      </c>
      <c r="D2075" t="s">
        <v>1060</v>
      </c>
      <c r="E2075" s="166" t="str">
        <f t="shared" si="32"/>
        <v>09</v>
      </c>
    </row>
    <row r="2076" spans="1:5" ht="12.75">
      <c r="A2076" s="166">
        <v>20265391886</v>
      </c>
      <c r="B2076" s="166" t="s">
        <v>1062</v>
      </c>
      <c r="C2076" s="166">
        <v>5724</v>
      </c>
      <c r="D2076" t="s">
        <v>1060</v>
      </c>
      <c r="E2076" s="166" t="str">
        <f t="shared" si="32"/>
        <v>09</v>
      </c>
    </row>
    <row r="2077" spans="1:5" ht="12.75">
      <c r="A2077" s="166">
        <v>20131308095</v>
      </c>
      <c r="B2077" s="166" t="s">
        <v>1062</v>
      </c>
      <c r="C2077" s="166">
        <v>5724</v>
      </c>
      <c r="D2077" t="s">
        <v>1060</v>
      </c>
      <c r="E2077" s="166" t="str">
        <f t="shared" si="32"/>
        <v>09</v>
      </c>
    </row>
    <row r="2078" spans="1:5" ht="12.75">
      <c r="A2078" s="166">
        <v>20100114420</v>
      </c>
      <c r="B2078" s="166" t="s">
        <v>1062</v>
      </c>
      <c r="C2078" s="166">
        <v>5724</v>
      </c>
      <c r="D2078" t="s">
        <v>1060</v>
      </c>
      <c r="E2078" s="166" t="str">
        <f t="shared" si="32"/>
        <v>09</v>
      </c>
    </row>
    <row r="2079" spans="1:5" ht="12.75">
      <c r="A2079" s="166">
        <v>20106876321</v>
      </c>
      <c r="B2079" s="166" t="s">
        <v>1062</v>
      </c>
      <c r="C2079" s="166">
        <v>5724</v>
      </c>
      <c r="D2079" t="s">
        <v>1060</v>
      </c>
      <c r="E2079" s="166" t="str">
        <f t="shared" si="32"/>
        <v>09</v>
      </c>
    </row>
    <row r="2080" spans="1:5" ht="12.75">
      <c r="A2080" s="166">
        <v>20511230188</v>
      </c>
      <c r="B2080" s="166" t="s">
        <v>1062</v>
      </c>
      <c r="C2080" s="166">
        <v>5724</v>
      </c>
      <c r="D2080" t="s">
        <v>1060</v>
      </c>
      <c r="E2080" s="166" t="str">
        <f t="shared" si="32"/>
        <v>09</v>
      </c>
    </row>
    <row r="2081" spans="1:5" ht="12.75">
      <c r="A2081" s="166">
        <v>20516023318</v>
      </c>
      <c r="B2081" s="166" t="s">
        <v>1062</v>
      </c>
      <c r="C2081" s="166">
        <v>5724</v>
      </c>
      <c r="D2081" t="s">
        <v>1060</v>
      </c>
      <c r="E2081" s="166" t="str">
        <f t="shared" si="32"/>
        <v>09</v>
      </c>
    </row>
    <row r="2082" spans="1:5" ht="12.75">
      <c r="A2082" s="166">
        <v>20137913250</v>
      </c>
      <c r="B2082" s="166" t="s">
        <v>1062</v>
      </c>
      <c r="C2082" s="166">
        <v>5724</v>
      </c>
      <c r="D2082" t="s">
        <v>1060</v>
      </c>
      <c r="E2082" s="166" t="str">
        <f t="shared" si="32"/>
        <v>09</v>
      </c>
    </row>
    <row r="2083" spans="1:5" ht="12.75">
      <c r="A2083" s="166">
        <v>20303063413</v>
      </c>
      <c r="B2083" s="166" t="s">
        <v>1062</v>
      </c>
      <c r="C2083" s="166">
        <v>5724</v>
      </c>
      <c r="D2083" t="s">
        <v>1060</v>
      </c>
      <c r="E2083" s="166" t="str">
        <f t="shared" si="32"/>
        <v>09</v>
      </c>
    </row>
    <row r="2084" spans="1:5" ht="12.75">
      <c r="A2084" s="166">
        <v>20418354781</v>
      </c>
      <c r="B2084" s="166" t="s">
        <v>1062</v>
      </c>
      <c r="C2084" s="166">
        <v>5724</v>
      </c>
      <c r="D2084" t="s">
        <v>1060</v>
      </c>
      <c r="E2084" s="166" t="str">
        <f t="shared" si="32"/>
        <v>09</v>
      </c>
    </row>
    <row r="2085" spans="1:5" ht="12.75">
      <c r="A2085" s="166">
        <v>20259661553</v>
      </c>
      <c r="B2085" s="166" t="s">
        <v>1062</v>
      </c>
      <c r="C2085" s="166">
        <v>5724</v>
      </c>
      <c r="D2085" t="s">
        <v>1060</v>
      </c>
      <c r="E2085" s="166" t="str">
        <f t="shared" si="32"/>
        <v>09</v>
      </c>
    </row>
    <row r="2086" spans="1:5" ht="12.75">
      <c r="A2086" s="166">
        <v>20543083888</v>
      </c>
      <c r="B2086" s="166" t="s">
        <v>1062</v>
      </c>
      <c r="C2086" s="166">
        <v>5724</v>
      </c>
      <c r="D2086" t="s">
        <v>1060</v>
      </c>
      <c r="E2086" s="166" t="str">
        <f t="shared" si="32"/>
        <v>09</v>
      </c>
    </row>
    <row r="2087" spans="1:5" ht="12.75">
      <c r="A2087" s="166">
        <v>20100717558</v>
      </c>
      <c r="B2087" s="166" t="s">
        <v>1062</v>
      </c>
      <c r="C2087" s="166">
        <v>5724</v>
      </c>
      <c r="D2087" t="s">
        <v>1060</v>
      </c>
      <c r="E2087" s="166" t="str">
        <f t="shared" si="32"/>
        <v>09</v>
      </c>
    </row>
    <row r="2088" spans="1:5" ht="12.75">
      <c r="A2088" s="166">
        <v>20191308868</v>
      </c>
      <c r="B2088" s="166" t="s">
        <v>1062</v>
      </c>
      <c r="C2088" s="166">
        <v>5724</v>
      </c>
      <c r="D2088" t="s">
        <v>1060</v>
      </c>
      <c r="E2088" s="166" t="str">
        <f t="shared" si="32"/>
        <v>09</v>
      </c>
    </row>
    <row r="2089" spans="1:5" ht="12.75">
      <c r="A2089" s="166">
        <v>20100257298</v>
      </c>
      <c r="B2089" s="166" t="s">
        <v>1062</v>
      </c>
      <c r="C2089" s="166">
        <v>5724</v>
      </c>
      <c r="D2089" t="s">
        <v>1060</v>
      </c>
      <c r="E2089" s="166" t="str">
        <f t="shared" si="32"/>
        <v>09</v>
      </c>
    </row>
    <row r="2090" spans="1:5" ht="12.75">
      <c r="A2090" s="166">
        <v>20160272784</v>
      </c>
      <c r="B2090" s="166" t="s">
        <v>1062</v>
      </c>
      <c r="C2090" s="166">
        <v>5724</v>
      </c>
      <c r="D2090" t="s">
        <v>1060</v>
      </c>
      <c r="E2090" s="166" t="str">
        <f t="shared" si="32"/>
        <v>09</v>
      </c>
    </row>
    <row r="2091" spans="1:5" ht="12.75">
      <c r="A2091" s="166">
        <v>20108022702</v>
      </c>
      <c r="B2091" s="166" t="s">
        <v>1062</v>
      </c>
      <c r="C2091" s="166">
        <v>5724</v>
      </c>
      <c r="D2091" t="s">
        <v>1060</v>
      </c>
      <c r="E2091" s="166" t="str">
        <f t="shared" si="32"/>
        <v>09</v>
      </c>
    </row>
    <row r="2092" spans="1:5" ht="12.75">
      <c r="A2092" s="166">
        <v>20502176049</v>
      </c>
      <c r="B2092" s="166" t="s">
        <v>1062</v>
      </c>
      <c r="C2092" s="166">
        <v>5724</v>
      </c>
      <c r="D2092" t="s">
        <v>1060</v>
      </c>
      <c r="E2092" s="166" t="str">
        <f t="shared" si="32"/>
        <v>09</v>
      </c>
    </row>
    <row r="2093" spans="1:5" ht="12.75">
      <c r="A2093" s="166">
        <v>20514987395</v>
      </c>
      <c r="B2093" s="166" t="s">
        <v>1062</v>
      </c>
      <c r="C2093" s="166">
        <v>5724</v>
      </c>
      <c r="D2093" t="s">
        <v>1060</v>
      </c>
      <c r="E2093" s="166" t="str">
        <f t="shared" si="32"/>
        <v>09</v>
      </c>
    </row>
    <row r="2094" spans="1:5" ht="12.75">
      <c r="A2094" s="166">
        <v>20466327612</v>
      </c>
      <c r="B2094" s="166" t="s">
        <v>1062</v>
      </c>
      <c r="C2094" s="166">
        <v>5724</v>
      </c>
      <c r="D2094" t="s">
        <v>1060</v>
      </c>
      <c r="E2094" s="166" t="str">
        <f t="shared" si="32"/>
        <v>09</v>
      </c>
    </row>
    <row r="2095" spans="1:5" ht="12.75">
      <c r="A2095" s="166">
        <v>20100057523</v>
      </c>
      <c r="B2095" s="166" t="s">
        <v>1062</v>
      </c>
      <c r="C2095" s="166">
        <v>5724</v>
      </c>
      <c r="D2095" t="s">
        <v>1060</v>
      </c>
      <c r="E2095" s="166" t="str">
        <f t="shared" si="32"/>
        <v>09</v>
      </c>
    </row>
    <row r="2096" spans="1:5" ht="12.75">
      <c r="A2096" s="166">
        <v>20100139848</v>
      </c>
      <c r="B2096" s="166" t="s">
        <v>1062</v>
      </c>
      <c r="C2096" s="166">
        <v>5724</v>
      </c>
      <c r="D2096" t="s">
        <v>1060</v>
      </c>
      <c r="E2096" s="166" t="str">
        <f t="shared" si="32"/>
        <v>09</v>
      </c>
    </row>
    <row r="2097" spans="1:5" ht="12.75">
      <c r="A2097" s="166">
        <v>20161628337</v>
      </c>
      <c r="B2097" s="166" t="s">
        <v>1062</v>
      </c>
      <c r="C2097" s="166">
        <v>5724</v>
      </c>
      <c r="D2097" t="s">
        <v>1060</v>
      </c>
      <c r="E2097" s="166" t="str">
        <f t="shared" si="32"/>
        <v>09</v>
      </c>
    </row>
    <row r="2098" spans="1:5" ht="12.75">
      <c r="A2098" s="166">
        <v>20109099377</v>
      </c>
      <c r="B2098" s="166" t="s">
        <v>1062</v>
      </c>
      <c r="C2098" s="166">
        <v>5724</v>
      </c>
      <c r="D2098" t="s">
        <v>1060</v>
      </c>
      <c r="E2098" s="166" t="str">
        <f t="shared" si="32"/>
        <v>09</v>
      </c>
    </row>
    <row r="2099" spans="1:5" ht="12.75">
      <c r="A2099" s="166">
        <v>20156178889</v>
      </c>
      <c r="B2099" s="166" t="s">
        <v>1062</v>
      </c>
      <c r="C2099" s="166">
        <v>5724</v>
      </c>
      <c r="D2099" t="s">
        <v>1060</v>
      </c>
      <c r="E2099" s="166" t="str">
        <f t="shared" si="32"/>
        <v>09</v>
      </c>
    </row>
    <row r="2100" spans="1:5" ht="12.75">
      <c r="A2100" s="166">
        <v>20112844423</v>
      </c>
      <c r="B2100" s="166" t="s">
        <v>1062</v>
      </c>
      <c r="C2100" s="166">
        <v>5724</v>
      </c>
      <c r="D2100" t="s">
        <v>1060</v>
      </c>
      <c r="E2100" s="166" t="str">
        <f t="shared" si="32"/>
        <v>09</v>
      </c>
    </row>
    <row r="2101" spans="1:5" ht="12.75">
      <c r="A2101" s="166">
        <v>20513358564</v>
      </c>
      <c r="B2101" s="166" t="s">
        <v>1062</v>
      </c>
      <c r="C2101" s="166">
        <v>5724</v>
      </c>
      <c r="D2101" t="s">
        <v>1060</v>
      </c>
      <c r="E2101" s="166" t="str">
        <f t="shared" si="32"/>
        <v>09</v>
      </c>
    </row>
    <row r="2102" spans="1:5" ht="12.75">
      <c r="A2102" s="166">
        <v>20100082803</v>
      </c>
      <c r="B2102" s="166" t="s">
        <v>1062</v>
      </c>
      <c r="C2102" s="166">
        <v>5724</v>
      </c>
      <c r="D2102" t="s">
        <v>1060</v>
      </c>
      <c r="E2102" s="166" t="str">
        <f t="shared" si="32"/>
        <v>09</v>
      </c>
    </row>
    <row r="2103" spans="1:5" ht="12.75">
      <c r="A2103" s="166">
        <v>20100720427</v>
      </c>
      <c r="B2103" s="166" t="s">
        <v>1062</v>
      </c>
      <c r="C2103" s="166">
        <v>5724</v>
      </c>
      <c r="D2103" t="s">
        <v>1060</v>
      </c>
      <c r="E2103" s="166" t="str">
        <f t="shared" si="32"/>
        <v>09</v>
      </c>
    </row>
    <row r="2104" spans="1:5" ht="12.75">
      <c r="A2104" s="166">
        <v>20125306927</v>
      </c>
      <c r="B2104" s="166" t="s">
        <v>1062</v>
      </c>
      <c r="C2104" s="166">
        <v>5724</v>
      </c>
      <c r="D2104" t="s">
        <v>1060</v>
      </c>
      <c r="E2104" s="166" t="str">
        <f t="shared" si="32"/>
        <v>09</v>
      </c>
    </row>
    <row r="2105" spans="1:5" ht="12.75">
      <c r="A2105" s="166">
        <v>20338054115</v>
      </c>
      <c r="B2105" s="166" t="s">
        <v>1062</v>
      </c>
      <c r="C2105" s="166">
        <v>5724</v>
      </c>
      <c r="D2105" t="s">
        <v>1060</v>
      </c>
      <c r="E2105" s="166" t="str">
        <f t="shared" si="32"/>
        <v>09</v>
      </c>
    </row>
    <row r="2106" spans="1:5" ht="12.75">
      <c r="A2106" s="166">
        <v>20520929658</v>
      </c>
      <c r="B2106" s="166" t="s">
        <v>1062</v>
      </c>
      <c r="C2106" s="166">
        <v>5724</v>
      </c>
      <c r="D2106" t="s">
        <v>1060</v>
      </c>
      <c r="E2106" s="166" t="str">
        <f t="shared" si="32"/>
        <v>09</v>
      </c>
    </row>
    <row r="2107" spans="1:5" ht="12.75">
      <c r="A2107" s="166">
        <v>20180516647</v>
      </c>
      <c r="B2107" s="166" t="s">
        <v>1062</v>
      </c>
      <c r="C2107" s="166">
        <v>5724</v>
      </c>
      <c r="D2107" t="s">
        <v>1060</v>
      </c>
      <c r="E2107" s="166" t="str">
        <f aca="true" t="shared" si="33" ref="E2107:E2170">IF(MID(D2107,14,1)="@",MID(D2107,12,2),"0"&amp;MID(D2107,12,1))</f>
        <v>09</v>
      </c>
    </row>
    <row r="2108" spans="1:5" ht="12.75">
      <c r="A2108" s="166">
        <v>20513646519</v>
      </c>
      <c r="B2108" s="166" t="s">
        <v>1062</v>
      </c>
      <c r="C2108" s="166">
        <v>5724</v>
      </c>
      <c r="D2108" t="s">
        <v>1060</v>
      </c>
      <c r="E2108" s="166" t="str">
        <f t="shared" si="33"/>
        <v>09</v>
      </c>
    </row>
    <row r="2109" spans="1:5" ht="12.75">
      <c r="A2109" s="166">
        <v>20501477622</v>
      </c>
      <c r="B2109" s="166" t="s">
        <v>1062</v>
      </c>
      <c r="C2109" s="166">
        <v>5724</v>
      </c>
      <c r="D2109" t="s">
        <v>1060</v>
      </c>
      <c r="E2109" s="166" t="str">
        <f t="shared" si="33"/>
        <v>09</v>
      </c>
    </row>
    <row r="2110" spans="1:5" ht="12.75">
      <c r="A2110" s="166">
        <v>20520804791</v>
      </c>
      <c r="B2110" s="166" t="s">
        <v>1062</v>
      </c>
      <c r="C2110" s="166">
        <v>5724</v>
      </c>
      <c r="D2110" t="s">
        <v>1060</v>
      </c>
      <c r="E2110" s="166" t="str">
        <f t="shared" si="33"/>
        <v>09</v>
      </c>
    </row>
    <row r="2111" spans="1:5" ht="12.75">
      <c r="A2111" s="166">
        <v>20100447747</v>
      </c>
      <c r="B2111" s="166" t="s">
        <v>1062</v>
      </c>
      <c r="C2111" s="166">
        <v>5724</v>
      </c>
      <c r="D2111" t="s">
        <v>1060</v>
      </c>
      <c r="E2111" s="166" t="str">
        <f t="shared" si="33"/>
        <v>09</v>
      </c>
    </row>
    <row r="2112" spans="1:5" ht="12.75">
      <c r="A2112" s="166">
        <v>20377339461</v>
      </c>
      <c r="B2112" s="166" t="s">
        <v>1062</v>
      </c>
      <c r="C2112" s="166">
        <v>5724</v>
      </c>
      <c r="D2112" t="s">
        <v>1060</v>
      </c>
      <c r="E2112" s="166" t="str">
        <f t="shared" si="33"/>
        <v>09</v>
      </c>
    </row>
    <row r="2113" spans="1:5" ht="12.75">
      <c r="A2113" s="166">
        <v>20342347950</v>
      </c>
      <c r="B2113" s="166" t="s">
        <v>1062</v>
      </c>
      <c r="C2113" s="166">
        <v>5724</v>
      </c>
      <c r="D2113" t="s">
        <v>1060</v>
      </c>
      <c r="E2113" s="166" t="str">
        <f t="shared" si="33"/>
        <v>09</v>
      </c>
    </row>
    <row r="2114" spans="1:5" ht="12.75">
      <c r="A2114" s="166">
        <v>20100977037</v>
      </c>
      <c r="B2114" s="166" t="s">
        <v>1062</v>
      </c>
      <c r="C2114" s="166">
        <v>5724</v>
      </c>
      <c r="D2114" t="s">
        <v>1060</v>
      </c>
      <c r="E2114" s="166" t="str">
        <f t="shared" si="33"/>
        <v>09</v>
      </c>
    </row>
    <row r="2115" spans="1:5" ht="12.75">
      <c r="A2115" s="166">
        <v>20102179898</v>
      </c>
      <c r="B2115" s="166" t="s">
        <v>1062</v>
      </c>
      <c r="C2115" s="166">
        <v>5724</v>
      </c>
      <c r="D2115" t="s">
        <v>1060</v>
      </c>
      <c r="E2115" s="166" t="str">
        <f t="shared" si="33"/>
        <v>09</v>
      </c>
    </row>
    <row r="2116" spans="1:5" ht="12.75">
      <c r="A2116" s="166">
        <v>20142586712</v>
      </c>
      <c r="B2116" s="166" t="s">
        <v>1062</v>
      </c>
      <c r="C2116" s="166">
        <v>5724</v>
      </c>
      <c r="D2116" t="s">
        <v>1060</v>
      </c>
      <c r="E2116" s="166" t="str">
        <f t="shared" si="33"/>
        <v>09</v>
      </c>
    </row>
    <row r="2117" spans="1:5" ht="12.75">
      <c r="A2117" s="166">
        <v>20103973245</v>
      </c>
      <c r="B2117" s="166" t="s">
        <v>1062</v>
      </c>
      <c r="C2117" s="166">
        <v>5724</v>
      </c>
      <c r="D2117" t="s">
        <v>1060</v>
      </c>
      <c r="E2117" s="166" t="str">
        <f t="shared" si="33"/>
        <v>09</v>
      </c>
    </row>
    <row r="2118" spans="1:5" ht="12.75">
      <c r="A2118" s="166">
        <v>20509507199</v>
      </c>
      <c r="B2118" s="166" t="s">
        <v>1062</v>
      </c>
      <c r="C2118" s="166">
        <v>5724</v>
      </c>
      <c r="D2118" t="s">
        <v>1060</v>
      </c>
      <c r="E2118" s="166" t="str">
        <f t="shared" si="33"/>
        <v>09</v>
      </c>
    </row>
    <row r="2119" spans="1:5" ht="12.75">
      <c r="A2119" s="166">
        <v>20100047218</v>
      </c>
      <c r="B2119" s="166" t="s">
        <v>1062</v>
      </c>
      <c r="C2119" s="166">
        <v>5724</v>
      </c>
      <c r="D2119" t="s">
        <v>1060</v>
      </c>
      <c r="E2119" s="166" t="str">
        <f t="shared" si="33"/>
        <v>09</v>
      </c>
    </row>
    <row r="2120" spans="1:5" ht="12.75">
      <c r="A2120" s="166">
        <v>20100030595</v>
      </c>
      <c r="B2120" s="166" t="s">
        <v>1062</v>
      </c>
      <c r="C2120" s="166">
        <v>5724</v>
      </c>
      <c r="D2120" t="s">
        <v>1060</v>
      </c>
      <c r="E2120" s="166" t="str">
        <f t="shared" si="33"/>
        <v>09</v>
      </c>
    </row>
    <row r="2121" spans="1:5" ht="12.75">
      <c r="A2121" s="166">
        <v>20330401991</v>
      </c>
      <c r="B2121" s="166" t="s">
        <v>1062</v>
      </c>
      <c r="C2121" s="166">
        <v>5724</v>
      </c>
      <c r="D2121" t="s">
        <v>1060</v>
      </c>
      <c r="E2121" s="166" t="str">
        <f t="shared" si="33"/>
        <v>09</v>
      </c>
    </row>
    <row r="2122" spans="1:5" ht="12.75">
      <c r="A2122" s="166">
        <v>20100105862</v>
      </c>
      <c r="B2122" s="166" t="s">
        <v>1062</v>
      </c>
      <c r="C2122" s="166">
        <v>5724</v>
      </c>
      <c r="D2122" t="s">
        <v>1060</v>
      </c>
      <c r="E2122" s="166" t="str">
        <f t="shared" si="33"/>
        <v>09</v>
      </c>
    </row>
    <row r="2123" spans="1:5" ht="12.75">
      <c r="A2123" s="166">
        <v>20101036813</v>
      </c>
      <c r="B2123" s="166" t="s">
        <v>1062</v>
      </c>
      <c r="C2123" s="166">
        <v>5724</v>
      </c>
      <c r="D2123" t="s">
        <v>1060</v>
      </c>
      <c r="E2123" s="166" t="str">
        <f t="shared" si="33"/>
        <v>09</v>
      </c>
    </row>
    <row r="2124" spans="1:5" ht="12.75">
      <c r="A2124" s="166">
        <v>20100053455</v>
      </c>
      <c r="B2124" s="166" t="s">
        <v>1062</v>
      </c>
      <c r="C2124" s="166">
        <v>5724</v>
      </c>
      <c r="D2124" t="s">
        <v>1060</v>
      </c>
      <c r="E2124" s="166" t="str">
        <f t="shared" si="33"/>
        <v>09</v>
      </c>
    </row>
    <row r="2125" spans="1:5" ht="12.75">
      <c r="A2125" s="166">
        <v>20259702411</v>
      </c>
      <c r="B2125" s="166" t="s">
        <v>1062</v>
      </c>
      <c r="C2125" s="166">
        <v>5724</v>
      </c>
      <c r="D2125" t="s">
        <v>1060</v>
      </c>
      <c r="E2125" s="166" t="str">
        <f t="shared" si="33"/>
        <v>09</v>
      </c>
    </row>
    <row r="2126" spans="1:5" ht="12.75">
      <c r="A2126" s="166">
        <v>20516711559</v>
      </c>
      <c r="B2126" s="166" t="s">
        <v>1062</v>
      </c>
      <c r="C2126" s="166">
        <v>5724</v>
      </c>
      <c r="D2126" t="s">
        <v>1060</v>
      </c>
      <c r="E2126" s="166" t="str">
        <f t="shared" si="33"/>
        <v>09</v>
      </c>
    </row>
    <row r="2127" spans="1:5" ht="12.75">
      <c r="A2127" s="166">
        <v>20339489565</v>
      </c>
      <c r="B2127" s="166" t="s">
        <v>1062</v>
      </c>
      <c r="C2127" s="166">
        <v>5724</v>
      </c>
      <c r="D2127" t="s">
        <v>1060</v>
      </c>
      <c r="E2127" s="166" t="str">
        <f t="shared" si="33"/>
        <v>09</v>
      </c>
    </row>
    <row r="2128" spans="1:5" ht="12.75">
      <c r="A2128" s="166">
        <v>20100101956</v>
      </c>
      <c r="B2128" s="166" t="s">
        <v>1062</v>
      </c>
      <c r="C2128" s="166">
        <v>5724</v>
      </c>
      <c r="D2128" t="s">
        <v>1060</v>
      </c>
      <c r="E2128" s="166" t="str">
        <f t="shared" si="33"/>
        <v>09</v>
      </c>
    </row>
    <row r="2129" spans="1:5" ht="12.75">
      <c r="A2129" s="166">
        <v>20101072453</v>
      </c>
      <c r="B2129" s="166" t="s">
        <v>1062</v>
      </c>
      <c r="C2129" s="166">
        <v>5724</v>
      </c>
      <c r="D2129" t="s">
        <v>1060</v>
      </c>
      <c r="E2129" s="166" t="str">
        <f t="shared" si="33"/>
        <v>09</v>
      </c>
    </row>
    <row r="2130" spans="1:5" ht="12.75">
      <c r="A2130" s="166">
        <v>20101988016</v>
      </c>
      <c r="B2130" s="166" t="s">
        <v>1062</v>
      </c>
      <c r="C2130" s="166">
        <v>5724</v>
      </c>
      <c r="D2130" t="s">
        <v>1060</v>
      </c>
      <c r="E2130" s="166" t="str">
        <f t="shared" si="33"/>
        <v>09</v>
      </c>
    </row>
    <row r="2131" spans="1:5" ht="12.75">
      <c r="A2131" s="166">
        <v>20100006376</v>
      </c>
      <c r="B2131" s="166" t="s">
        <v>1062</v>
      </c>
      <c r="C2131" s="166">
        <v>5724</v>
      </c>
      <c r="D2131" t="s">
        <v>1060</v>
      </c>
      <c r="E2131" s="166" t="str">
        <f t="shared" si="33"/>
        <v>09</v>
      </c>
    </row>
    <row r="2132" spans="1:5" ht="12.75">
      <c r="A2132" s="166">
        <v>20119194998</v>
      </c>
      <c r="B2132" s="166" t="s">
        <v>1062</v>
      </c>
      <c r="C2132" s="166">
        <v>5724</v>
      </c>
      <c r="D2132" t="s">
        <v>1060</v>
      </c>
      <c r="E2132" s="166" t="str">
        <f t="shared" si="33"/>
        <v>09</v>
      </c>
    </row>
    <row r="2133" spans="1:5" ht="12.75">
      <c r="A2133" s="166">
        <v>20100096341</v>
      </c>
      <c r="B2133" s="166" t="s">
        <v>1062</v>
      </c>
      <c r="C2133" s="166">
        <v>5724</v>
      </c>
      <c r="D2133" t="s">
        <v>1060</v>
      </c>
      <c r="E2133" s="166" t="str">
        <f t="shared" si="33"/>
        <v>09</v>
      </c>
    </row>
    <row r="2134" spans="1:5" ht="12.75">
      <c r="A2134" s="166">
        <v>20100130204</v>
      </c>
      <c r="B2134" s="166" t="s">
        <v>1062</v>
      </c>
      <c r="C2134" s="166">
        <v>5724</v>
      </c>
      <c r="D2134" t="s">
        <v>1060</v>
      </c>
      <c r="E2134" s="166" t="str">
        <f t="shared" si="33"/>
        <v>09</v>
      </c>
    </row>
    <row r="2135" spans="1:5" ht="12.75">
      <c r="A2135" s="166">
        <v>20508082119</v>
      </c>
      <c r="B2135" s="166" t="s">
        <v>1062</v>
      </c>
      <c r="C2135" s="166">
        <v>5724</v>
      </c>
      <c r="D2135" t="s">
        <v>1060</v>
      </c>
      <c r="E2135" s="166" t="str">
        <f t="shared" si="33"/>
        <v>09</v>
      </c>
    </row>
    <row r="2136" spans="1:5" ht="12.75">
      <c r="A2136" s="166">
        <v>20376181015</v>
      </c>
      <c r="B2136" s="166" t="s">
        <v>1062</v>
      </c>
      <c r="C2136" s="166">
        <v>5724</v>
      </c>
      <c r="D2136" t="s">
        <v>1060</v>
      </c>
      <c r="E2136" s="166" t="str">
        <f t="shared" si="33"/>
        <v>09</v>
      </c>
    </row>
    <row r="2137" spans="1:5" ht="12.75">
      <c r="A2137" s="166">
        <v>20503610711</v>
      </c>
      <c r="B2137" s="166" t="s">
        <v>1062</v>
      </c>
      <c r="C2137" s="166">
        <v>5724</v>
      </c>
      <c r="D2137" t="s">
        <v>1060</v>
      </c>
      <c r="E2137" s="166" t="str">
        <f t="shared" si="33"/>
        <v>09</v>
      </c>
    </row>
    <row r="2138" spans="1:5" ht="12.75">
      <c r="A2138" s="166">
        <v>20100165504</v>
      </c>
      <c r="B2138" s="166" t="s">
        <v>1062</v>
      </c>
      <c r="C2138" s="166">
        <v>5724</v>
      </c>
      <c r="D2138" t="s">
        <v>1060</v>
      </c>
      <c r="E2138" s="166" t="str">
        <f t="shared" si="33"/>
        <v>09</v>
      </c>
    </row>
    <row r="2139" spans="1:5" ht="12.75">
      <c r="A2139" s="166">
        <v>20392810316</v>
      </c>
      <c r="B2139" s="166" t="s">
        <v>1062</v>
      </c>
      <c r="C2139" s="166">
        <v>5724</v>
      </c>
      <c r="D2139" t="s">
        <v>1060</v>
      </c>
      <c r="E2139" s="166" t="str">
        <f t="shared" si="33"/>
        <v>09</v>
      </c>
    </row>
    <row r="2140" spans="1:5" ht="12.75">
      <c r="A2140" s="166">
        <v>20101824765</v>
      </c>
      <c r="B2140" s="166" t="s">
        <v>1062</v>
      </c>
      <c r="C2140" s="166">
        <v>5724</v>
      </c>
      <c r="D2140" t="s">
        <v>1060</v>
      </c>
      <c r="E2140" s="166" t="str">
        <f t="shared" si="33"/>
        <v>09</v>
      </c>
    </row>
    <row r="2141" spans="1:5" ht="12.75">
      <c r="A2141" s="166">
        <v>20100013747</v>
      </c>
      <c r="B2141" s="166" t="s">
        <v>1062</v>
      </c>
      <c r="C2141" s="166">
        <v>5724</v>
      </c>
      <c r="D2141" t="s">
        <v>1060</v>
      </c>
      <c r="E2141" s="166" t="str">
        <f t="shared" si="33"/>
        <v>09</v>
      </c>
    </row>
    <row r="2142" spans="1:5" ht="12.75">
      <c r="A2142" s="166">
        <v>20512460802</v>
      </c>
      <c r="B2142" s="166" t="s">
        <v>1062</v>
      </c>
      <c r="C2142" s="166">
        <v>5724</v>
      </c>
      <c r="D2142" t="s">
        <v>1060</v>
      </c>
      <c r="E2142" s="166" t="str">
        <f t="shared" si="33"/>
        <v>09</v>
      </c>
    </row>
    <row r="2143" spans="1:5" ht="12.75">
      <c r="A2143" s="166">
        <v>20296600939</v>
      </c>
      <c r="B2143" s="166" t="s">
        <v>1062</v>
      </c>
      <c r="C2143" s="166">
        <v>5724</v>
      </c>
      <c r="D2143" t="s">
        <v>1060</v>
      </c>
      <c r="E2143" s="166" t="str">
        <f t="shared" si="33"/>
        <v>09</v>
      </c>
    </row>
    <row r="2144" spans="1:5" ht="12.75">
      <c r="A2144" s="166">
        <v>20257364608</v>
      </c>
      <c r="B2144" s="166" t="s">
        <v>1062</v>
      </c>
      <c r="C2144" s="166">
        <v>5724</v>
      </c>
      <c r="D2144" t="s">
        <v>1060</v>
      </c>
      <c r="E2144" s="166" t="str">
        <f t="shared" si="33"/>
        <v>09</v>
      </c>
    </row>
    <row r="2145" spans="1:5" ht="12.75">
      <c r="A2145" s="166">
        <v>20100055661</v>
      </c>
      <c r="B2145" s="166" t="s">
        <v>1062</v>
      </c>
      <c r="C2145" s="166">
        <v>5724</v>
      </c>
      <c r="D2145" t="s">
        <v>1060</v>
      </c>
      <c r="E2145" s="166" t="str">
        <f t="shared" si="33"/>
        <v>09</v>
      </c>
    </row>
    <row r="2146" spans="1:5" ht="12.75">
      <c r="A2146" s="166">
        <v>20503238463</v>
      </c>
      <c r="B2146" s="166" t="s">
        <v>1062</v>
      </c>
      <c r="C2146" s="166">
        <v>5724</v>
      </c>
      <c r="D2146" t="s">
        <v>1060</v>
      </c>
      <c r="E2146" s="166" t="str">
        <f t="shared" si="33"/>
        <v>09</v>
      </c>
    </row>
    <row r="2147" spans="1:5" ht="12.75">
      <c r="A2147" s="166">
        <v>20518650573</v>
      </c>
      <c r="B2147" s="166" t="s">
        <v>1062</v>
      </c>
      <c r="C2147" s="166">
        <v>5724</v>
      </c>
      <c r="D2147" t="s">
        <v>1060</v>
      </c>
      <c r="E2147" s="166" t="str">
        <f t="shared" si="33"/>
        <v>09</v>
      </c>
    </row>
    <row r="2148" spans="1:5" ht="12.75">
      <c r="A2148" s="166">
        <v>20527513490</v>
      </c>
      <c r="B2148" s="166" t="s">
        <v>1062</v>
      </c>
      <c r="C2148" s="166">
        <v>5724</v>
      </c>
      <c r="D2148" t="s">
        <v>1060</v>
      </c>
      <c r="E2148" s="166" t="str">
        <f t="shared" si="33"/>
        <v>09</v>
      </c>
    </row>
    <row r="2149" spans="1:5" ht="12.75">
      <c r="A2149" s="166">
        <v>20100334624</v>
      </c>
      <c r="B2149" s="166" t="s">
        <v>1062</v>
      </c>
      <c r="C2149" s="166">
        <v>5724</v>
      </c>
      <c r="D2149" t="s">
        <v>1060</v>
      </c>
      <c r="E2149" s="166" t="str">
        <f t="shared" si="33"/>
        <v>09</v>
      </c>
    </row>
    <row r="2150" spans="1:5" ht="12.75">
      <c r="A2150" s="166">
        <v>20378813761</v>
      </c>
      <c r="B2150" s="166" t="s">
        <v>1062</v>
      </c>
      <c r="C2150" s="166">
        <v>5724</v>
      </c>
      <c r="D2150" t="s">
        <v>1060</v>
      </c>
      <c r="E2150" s="166" t="str">
        <f t="shared" si="33"/>
        <v>09</v>
      </c>
    </row>
    <row r="2151" spans="1:5" ht="12.75">
      <c r="A2151" s="166">
        <v>20261180937</v>
      </c>
      <c r="B2151" s="166" t="s">
        <v>1062</v>
      </c>
      <c r="C2151" s="166">
        <v>5724</v>
      </c>
      <c r="D2151" t="s">
        <v>1060</v>
      </c>
      <c r="E2151" s="166" t="str">
        <f t="shared" si="33"/>
        <v>09</v>
      </c>
    </row>
    <row r="2152" spans="1:5" ht="12.75">
      <c r="A2152" s="166">
        <v>20330444372</v>
      </c>
      <c r="B2152" s="166" t="s">
        <v>1062</v>
      </c>
      <c r="C2152" s="166">
        <v>5724</v>
      </c>
      <c r="D2152" t="s">
        <v>1060</v>
      </c>
      <c r="E2152" s="166" t="str">
        <f t="shared" si="33"/>
        <v>09</v>
      </c>
    </row>
    <row r="2153" spans="1:5" ht="12.75">
      <c r="A2153" s="166">
        <v>20264797544</v>
      </c>
      <c r="B2153" s="166" t="s">
        <v>1062</v>
      </c>
      <c r="C2153" s="166">
        <v>5724</v>
      </c>
      <c r="D2153" t="s">
        <v>1060</v>
      </c>
      <c r="E2153" s="166" t="str">
        <f t="shared" si="33"/>
        <v>09</v>
      </c>
    </row>
    <row r="2154" spans="1:5" ht="12.75">
      <c r="A2154" s="166">
        <v>20430929101</v>
      </c>
      <c r="B2154" s="166" t="s">
        <v>1062</v>
      </c>
      <c r="C2154" s="166">
        <v>5724</v>
      </c>
      <c r="D2154" t="s">
        <v>1060</v>
      </c>
      <c r="E2154" s="166" t="str">
        <f t="shared" si="33"/>
        <v>09</v>
      </c>
    </row>
    <row r="2155" spans="1:5" ht="12.75">
      <c r="A2155" s="166">
        <v>20100266874</v>
      </c>
      <c r="B2155" s="166" t="s">
        <v>1062</v>
      </c>
      <c r="C2155" s="166">
        <v>5724</v>
      </c>
      <c r="D2155" t="s">
        <v>1060</v>
      </c>
      <c r="E2155" s="166" t="str">
        <f t="shared" si="33"/>
        <v>09</v>
      </c>
    </row>
    <row r="2156" spans="1:5" ht="12.75">
      <c r="A2156" s="166">
        <v>20419811646</v>
      </c>
      <c r="B2156" s="166" t="s">
        <v>1062</v>
      </c>
      <c r="C2156" s="166">
        <v>5724</v>
      </c>
      <c r="D2156" t="s">
        <v>1060</v>
      </c>
      <c r="E2156" s="166" t="str">
        <f t="shared" si="33"/>
        <v>09</v>
      </c>
    </row>
    <row r="2157" spans="1:5" ht="12.75">
      <c r="A2157" s="166">
        <v>20339469882</v>
      </c>
      <c r="B2157" s="166" t="s">
        <v>1062</v>
      </c>
      <c r="C2157" s="166">
        <v>5724</v>
      </c>
      <c r="D2157" t="s">
        <v>1060</v>
      </c>
      <c r="E2157" s="166" t="str">
        <f t="shared" si="33"/>
        <v>09</v>
      </c>
    </row>
    <row r="2158" spans="1:5" ht="12.75">
      <c r="A2158" s="166">
        <v>20107099892</v>
      </c>
      <c r="B2158" s="166" t="s">
        <v>1062</v>
      </c>
      <c r="C2158" s="166">
        <v>5724</v>
      </c>
      <c r="D2158" t="s">
        <v>1060</v>
      </c>
      <c r="E2158" s="166" t="str">
        <f t="shared" si="33"/>
        <v>09</v>
      </c>
    </row>
    <row r="2159" spans="1:5" ht="12.75">
      <c r="A2159" s="166">
        <v>20458733741</v>
      </c>
      <c r="B2159" s="166" t="s">
        <v>1062</v>
      </c>
      <c r="C2159" s="166">
        <v>5724</v>
      </c>
      <c r="D2159" t="s">
        <v>1060</v>
      </c>
      <c r="E2159" s="166" t="str">
        <f t="shared" si="33"/>
        <v>09</v>
      </c>
    </row>
    <row r="2160" spans="1:5" ht="12.75">
      <c r="A2160" s="166">
        <v>20329409270</v>
      </c>
      <c r="B2160" s="166" t="s">
        <v>1062</v>
      </c>
      <c r="C2160" s="166">
        <v>5724</v>
      </c>
      <c r="D2160" t="s">
        <v>1060</v>
      </c>
      <c r="E2160" s="166" t="str">
        <f t="shared" si="33"/>
        <v>09</v>
      </c>
    </row>
    <row r="2161" spans="1:5" ht="12.75">
      <c r="A2161" s="166">
        <v>20473159644</v>
      </c>
      <c r="B2161" s="166" t="s">
        <v>1062</v>
      </c>
      <c r="C2161" s="166">
        <v>5724</v>
      </c>
      <c r="D2161" t="s">
        <v>1060</v>
      </c>
      <c r="E2161" s="166" t="str">
        <f t="shared" si="33"/>
        <v>09</v>
      </c>
    </row>
    <row r="2162" spans="1:5" ht="12.75">
      <c r="A2162" s="166">
        <v>20101281451</v>
      </c>
      <c r="B2162" s="166" t="s">
        <v>1062</v>
      </c>
      <c r="C2162" s="166">
        <v>5724</v>
      </c>
      <c r="D2162" t="s">
        <v>1060</v>
      </c>
      <c r="E2162" s="166" t="str">
        <f t="shared" si="33"/>
        <v>09</v>
      </c>
    </row>
    <row r="2163" spans="1:5" ht="12.75">
      <c r="A2163" s="166">
        <v>20504963927</v>
      </c>
      <c r="B2163" s="166" t="s">
        <v>1062</v>
      </c>
      <c r="C2163" s="166">
        <v>5724</v>
      </c>
      <c r="D2163" t="s">
        <v>1060</v>
      </c>
      <c r="E2163" s="166" t="str">
        <f t="shared" si="33"/>
        <v>09</v>
      </c>
    </row>
    <row r="2164" spans="1:5" ht="12.75">
      <c r="A2164" s="166">
        <v>20374412524</v>
      </c>
      <c r="B2164" s="166" t="s">
        <v>1062</v>
      </c>
      <c r="C2164" s="166">
        <v>5724</v>
      </c>
      <c r="D2164" t="s">
        <v>1060</v>
      </c>
      <c r="E2164" s="166" t="str">
        <f t="shared" si="33"/>
        <v>09</v>
      </c>
    </row>
    <row r="2165" spans="1:5" ht="12.75">
      <c r="A2165" s="166">
        <v>20340584237</v>
      </c>
      <c r="B2165" s="166" t="s">
        <v>1062</v>
      </c>
      <c r="C2165" s="166">
        <v>5724</v>
      </c>
      <c r="D2165" t="s">
        <v>1060</v>
      </c>
      <c r="E2165" s="166" t="str">
        <f t="shared" si="33"/>
        <v>09</v>
      </c>
    </row>
    <row r="2166" spans="1:5" ht="12.75">
      <c r="A2166" s="166">
        <v>20101976514</v>
      </c>
      <c r="B2166" s="166" t="s">
        <v>1062</v>
      </c>
      <c r="C2166" s="166">
        <v>5724</v>
      </c>
      <c r="D2166" t="s">
        <v>1060</v>
      </c>
      <c r="E2166" s="166" t="str">
        <f t="shared" si="33"/>
        <v>09</v>
      </c>
    </row>
    <row r="2167" spans="1:5" ht="12.75">
      <c r="A2167" s="166">
        <v>20107751913</v>
      </c>
      <c r="B2167" s="166" t="s">
        <v>1062</v>
      </c>
      <c r="C2167" s="166">
        <v>5724</v>
      </c>
      <c r="D2167" t="s">
        <v>1060</v>
      </c>
      <c r="E2167" s="166" t="str">
        <f t="shared" si="33"/>
        <v>09</v>
      </c>
    </row>
    <row r="2168" spans="1:5" ht="12.75">
      <c r="A2168" s="166">
        <v>20131867744</v>
      </c>
      <c r="B2168" s="166" t="s">
        <v>1062</v>
      </c>
      <c r="C2168" s="166">
        <v>5724</v>
      </c>
      <c r="D2168" t="s">
        <v>1060</v>
      </c>
      <c r="E2168" s="166" t="str">
        <f t="shared" si="33"/>
        <v>09</v>
      </c>
    </row>
    <row r="2169" spans="1:5" ht="12.75">
      <c r="A2169" s="166">
        <v>20424964990</v>
      </c>
      <c r="B2169" s="166" t="s">
        <v>1062</v>
      </c>
      <c r="C2169" s="166">
        <v>5724</v>
      </c>
      <c r="D2169" t="s">
        <v>1060</v>
      </c>
      <c r="E2169" s="166" t="str">
        <f t="shared" si="33"/>
        <v>09</v>
      </c>
    </row>
    <row r="2170" spans="1:5" ht="12.75">
      <c r="A2170" s="166">
        <v>20259778582</v>
      </c>
      <c r="B2170" s="166" t="s">
        <v>1062</v>
      </c>
      <c r="C2170" s="166">
        <v>5724</v>
      </c>
      <c r="D2170" t="s">
        <v>1060</v>
      </c>
      <c r="E2170" s="166" t="str">
        <f t="shared" si="33"/>
        <v>09</v>
      </c>
    </row>
    <row r="2171" spans="1:5" ht="12.75">
      <c r="A2171" s="166">
        <v>20505779291</v>
      </c>
      <c r="B2171" s="166" t="s">
        <v>1062</v>
      </c>
      <c r="C2171" s="166">
        <v>5724</v>
      </c>
      <c r="D2171" t="s">
        <v>1060</v>
      </c>
      <c r="E2171" s="166" t="str">
        <f aca="true" t="shared" si="34" ref="E2171:E2234">IF(MID(D2171,14,1)="@",MID(D2171,12,2),"0"&amp;MID(D2171,12,1))</f>
        <v>09</v>
      </c>
    </row>
    <row r="2172" spans="1:5" ht="12.75">
      <c r="A2172" s="166">
        <v>20131823020</v>
      </c>
      <c r="B2172" s="166" t="s">
        <v>1062</v>
      </c>
      <c r="C2172" s="166">
        <v>5724</v>
      </c>
      <c r="D2172" t="s">
        <v>1060</v>
      </c>
      <c r="E2172" s="166" t="str">
        <f t="shared" si="34"/>
        <v>09</v>
      </c>
    </row>
    <row r="2173" spans="1:5" ht="12.75">
      <c r="A2173" s="166">
        <v>20346669625</v>
      </c>
      <c r="B2173" s="166" t="s">
        <v>1062</v>
      </c>
      <c r="C2173" s="166">
        <v>5724</v>
      </c>
      <c r="D2173" t="s">
        <v>1060</v>
      </c>
      <c r="E2173" s="166" t="str">
        <f t="shared" si="34"/>
        <v>09</v>
      </c>
    </row>
    <row r="2174" spans="1:5" ht="12.75">
      <c r="A2174" s="166">
        <v>20505598408</v>
      </c>
      <c r="B2174" s="166" t="s">
        <v>1062</v>
      </c>
      <c r="C2174" s="166">
        <v>5724</v>
      </c>
      <c r="D2174" t="s">
        <v>1060</v>
      </c>
      <c r="E2174" s="166" t="str">
        <f t="shared" si="34"/>
        <v>09</v>
      </c>
    </row>
    <row r="2175" spans="1:5" ht="12.75">
      <c r="A2175" s="166">
        <v>20115039262</v>
      </c>
      <c r="B2175" s="166" t="s">
        <v>1062</v>
      </c>
      <c r="C2175" s="166">
        <v>5724</v>
      </c>
      <c r="D2175" t="s">
        <v>1060</v>
      </c>
      <c r="E2175" s="166" t="str">
        <f t="shared" si="34"/>
        <v>09</v>
      </c>
    </row>
    <row r="2176" spans="1:5" ht="12.75">
      <c r="A2176" s="166">
        <v>20419387658</v>
      </c>
      <c r="B2176" s="166" t="s">
        <v>1062</v>
      </c>
      <c r="C2176" s="166">
        <v>5724</v>
      </c>
      <c r="D2176" t="s">
        <v>1060</v>
      </c>
      <c r="E2176" s="166" t="str">
        <f t="shared" si="34"/>
        <v>09</v>
      </c>
    </row>
    <row r="2177" spans="1:5" ht="12.75">
      <c r="A2177" s="166">
        <v>20516504685</v>
      </c>
      <c r="B2177" s="166" t="s">
        <v>1062</v>
      </c>
      <c r="C2177" s="166">
        <v>5724</v>
      </c>
      <c r="D2177" t="s">
        <v>1060</v>
      </c>
      <c r="E2177" s="166" t="str">
        <f t="shared" si="34"/>
        <v>09</v>
      </c>
    </row>
    <row r="2178" spans="1:5" ht="12.75">
      <c r="A2178" s="166">
        <v>20516020301</v>
      </c>
      <c r="B2178" s="166" t="s">
        <v>1062</v>
      </c>
      <c r="C2178" s="166">
        <v>5724</v>
      </c>
      <c r="D2178" t="s">
        <v>1060</v>
      </c>
      <c r="E2178" s="166" t="str">
        <f t="shared" si="34"/>
        <v>09</v>
      </c>
    </row>
    <row r="2179" spans="1:5" ht="12.75">
      <c r="A2179" s="166">
        <v>20517905454</v>
      </c>
      <c r="B2179" s="166" t="s">
        <v>1062</v>
      </c>
      <c r="C2179" s="166">
        <v>5724</v>
      </c>
      <c r="D2179" t="s">
        <v>1060</v>
      </c>
      <c r="E2179" s="166" t="str">
        <f t="shared" si="34"/>
        <v>09</v>
      </c>
    </row>
    <row r="2180" spans="1:5" ht="12.75">
      <c r="A2180" s="166">
        <v>20136201213</v>
      </c>
      <c r="B2180" s="166" t="s">
        <v>1062</v>
      </c>
      <c r="C2180" s="166">
        <v>5724</v>
      </c>
      <c r="D2180" t="s">
        <v>1060</v>
      </c>
      <c r="E2180" s="166" t="str">
        <f t="shared" si="34"/>
        <v>09</v>
      </c>
    </row>
    <row r="2181" spans="1:5" ht="12.75">
      <c r="A2181" s="166">
        <v>20101026001</v>
      </c>
      <c r="B2181" s="166" t="s">
        <v>1062</v>
      </c>
      <c r="C2181" s="166">
        <v>5724</v>
      </c>
      <c r="D2181" t="s">
        <v>1060</v>
      </c>
      <c r="E2181" s="166" t="str">
        <f t="shared" si="34"/>
        <v>09</v>
      </c>
    </row>
    <row r="2182" spans="1:5" ht="12.75">
      <c r="A2182" s="166">
        <v>20307146798</v>
      </c>
      <c r="B2182" s="166" t="s">
        <v>1062</v>
      </c>
      <c r="C2182" s="166">
        <v>5724</v>
      </c>
      <c r="D2182" t="s">
        <v>1060</v>
      </c>
      <c r="E2182" s="166" t="str">
        <f t="shared" si="34"/>
        <v>09</v>
      </c>
    </row>
    <row r="2183" spans="1:5" ht="12.75">
      <c r="A2183" s="166">
        <v>20538810682</v>
      </c>
      <c r="B2183" s="166" t="s">
        <v>1062</v>
      </c>
      <c r="C2183" s="166">
        <v>5724</v>
      </c>
      <c r="D2183" t="s">
        <v>1060</v>
      </c>
      <c r="E2183" s="166" t="str">
        <f t="shared" si="34"/>
        <v>09</v>
      </c>
    </row>
    <row r="2184" spans="1:5" ht="12.75">
      <c r="A2184" s="166">
        <v>20100011884</v>
      </c>
      <c r="B2184" s="166" t="s">
        <v>1062</v>
      </c>
      <c r="C2184" s="166">
        <v>5724</v>
      </c>
      <c r="D2184" t="s">
        <v>1060</v>
      </c>
      <c r="E2184" s="166" t="str">
        <f t="shared" si="34"/>
        <v>09</v>
      </c>
    </row>
    <row r="2185" spans="1:5" ht="12.75">
      <c r="A2185" s="166">
        <v>20128915711</v>
      </c>
      <c r="B2185" s="166" t="s">
        <v>1062</v>
      </c>
      <c r="C2185" s="166">
        <v>5724</v>
      </c>
      <c r="D2185" t="s">
        <v>1060</v>
      </c>
      <c r="E2185" s="166" t="str">
        <f t="shared" si="34"/>
        <v>09</v>
      </c>
    </row>
    <row r="2186" spans="1:5" ht="12.75">
      <c r="A2186" s="166">
        <v>20101064191</v>
      </c>
      <c r="B2186" s="166" t="s">
        <v>1062</v>
      </c>
      <c r="C2186" s="166">
        <v>5724</v>
      </c>
      <c r="D2186" t="s">
        <v>1060</v>
      </c>
      <c r="E2186" s="166" t="str">
        <f t="shared" si="34"/>
        <v>09</v>
      </c>
    </row>
    <row r="2187" spans="1:5" ht="12.75">
      <c r="A2187" s="166">
        <v>20381155294</v>
      </c>
      <c r="B2187" s="166" t="s">
        <v>1062</v>
      </c>
      <c r="C2187" s="166">
        <v>5724</v>
      </c>
      <c r="D2187" t="s">
        <v>1060</v>
      </c>
      <c r="E2187" s="166" t="str">
        <f t="shared" si="34"/>
        <v>09</v>
      </c>
    </row>
    <row r="2188" spans="1:5" ht="12.75">
      <c r="A2188" s="166">
        <v>20100123763</v>
      </c>
      <c r="B2188" s="166" t="s">
        <v>1062</v>
      </c>
      <c r="C2188" s="166">
        <v>5724</v>
      </c>
      <c r="D2188" t="s">
        <v>1060</v>
      </c>
      <c r="E2188" s="166" t="str">
        <f t="shared" si="34"/>
        <v>09</v>
      </c>
    </row>
    <row r="2189" spans="1:5" ht="12.75">
      <c r="A2189" s="166">
        <v>20512868046</v>
      </c>
      <c r="B2189" s="166" t="s">
        <v>1062</v>
      </c>
      <c r="C2189" s="166">
        <v>5724</v>
      </c>
      <c r="D2189" t="s">
        <v>1060</v>
      </c>
      <c r="E2189" s="166" t="str">
        <f t="shared" si="34"/>
        <v>09</v>
      </c>
    </row>
    <row r="2190" spans="1:5" ht="12.75">
      <c r="A2190" s="166">
        <v>20502175581</v>
      </c>
      <c r="B2190" s="166" t="s">
        <v>1062</v>
      </c>
      <c r="C2190" s="166">
        <v>5724</v>
      </c>
      <c r="D2190" t="s">
        <v>1060</v>
      </c>
      <c r="E2190" s="166" t="str">
        <f t="shared" si="34"/>
        <v>09</v>
      </c>
    </row>
    <row r="2191" spans="1:5" ht="12.75">
      <c r="A2191" s="166">
        <v>20100118689</v>
      </c>
      <c r="B2191" s="166" t="s">
        <v>1062</v>
      </c>
      <c r="C2191" s="166">
        <v>5724</v>
      </c>
      <c r="D2191" t="s">
        <v>1060</v>
      </c>
      <c r="E2191" s="166" t="str">
        <f t="shared" si="34"/>
        <v>09</v>
      </c>
    </row>
    <row r="2192" spans="1:5" ht="12.75">
      <c r="A2192" s="166">
        <v>20100582954</v>
      </c>
      <c r="B2192" s="166" t="s">
        <v>1062</v>
      </c>
      <c r="C2192" s="166">
        <v>5724</v>
      </c>
      <c r="D2192" t="s">
        <v>1060</v>
      </c>
      <c r="E2192" s="166" t="str">
        <f t="shared" si="34"/>
        <v>09</v>
      </c>
    </row>
    <row r="2193" spans="1:5" ht="12.75">
      <c r="A2193" s="166">
        <v>20505960361</v>
      </c>
      <c r="B2193" s="166" t="s">
        <v>1062</v>
      </c>
      <c r="C2193" s="166">
        <v>5724</v>
      </c>
      <c r="D2193" t="s">
        <v>1060</v>
      </c>
      <c r="E2193" s="166" t="str">
        <f t="shared" si="34"/>
        <v>09</v>
      </c>
    </row>
    <row r="2194" spans="1:5" ht="12.75">
      <c r="A2194" s="166">
        <v>20467737300</v>
      </c>
      <c r="B2194" s="166" t="s">
        <v>1062</v>
      </c>
      <c r="C2194" s="166">
        <v>5724</v>
      </c>
      <c r="D2194" t="s">
        <v>1060</v>
      </c>
      <c r="E2194" s="166" t="str">
        <f t="shared" si="34"/>
        <v>09</v>
      </c>
    </row>
    <row r="2195" spans="1:5" ht="12.75">
      <c r="A2195" s="166">
        <v>20100963834</v>
      </c>
      <c r="B2195" s="166" t="s">
        <v>1062</v>
      </c>
      <c r="C2195" s="166">
        <v>5724</v>
      </c>
      <c r="D2195" t="s">
        <v>1060</v>
      </c>
      <c r="E2195" s="166" t="str">
        <f t="shared" si="34"/>
        <v>09</v>
      </c>
    </row>
    <row r="2196" spans="1:5" ht="12.75">
      <c r="A2196" s="166">
        <v>20101308678</v>
      </c>
      <c r="B2196" s="166" t="s">
        <v>1062</v>
      </c>
      <c r="C2196" s="166">
        <v>5724</v>
      </c>
      <c r="D2196" t="s">
        <v>1060</v>
      </c>
      <c r="E2196" s="166" t="str">
        <f t="shared" si="34"/>
        <v>09</v>
      </c>
    </row>
    <row r="2197" spans="1:5" ht="12.75">
      <c r="A2197" s="166">
        <v>20280566307</v>
      </c>
      <c r="B2197" s="166" t="s">
        <v>1062</v>
      </c>
      <c r="C2197" s="166">
        <v>5724</v>
      </c>
      <c r="D2197" t="s">
        <v>1060</v>
      </c>
      <c r="E2197" s="166" t="str">
        <f t="shared" si="34"/>
        <v>09</v>
      </c>
    </row>
    <row r="2198" spans="1:5" ht="12.75">
      <c r="A2198" s="166">
        <v>20109989992</v>
      </c>
      <c r="B2198" s="166" t="s">
        <v>1062</v>
      </c>
      <c r="C2198" s="166">
        <v>5724</v>
      </c>
      <c r="D2198" t="s">
        <v>1060</v>
      </c>
      <c r="E2198" s="166" t="str">
        <f t="shared" si="34"/>
        <v>09</v>
      </c>
    </row>
    <row r="2199" spans="1:5" ht="12.75">
      <c r="A2199" s="166">
        <v>20137025354</v>
      </c>
      <c r="B2199" s="166" t="s">
        <v>1062</v>
      </c>
      <c r="C2199" s="166">
        <v>5724</v>
      </c>
      <c r="D2199" t="s">
        <v>1060</v>
      </c>
      <c r="E2199" s="166" t="str">
        <f t="shared" si="34"/>
        <v>09</v>
      </c>
    </row>
    <row r="2200" spans="1:5" ht="12.75">
      <c r="A2200" s="166">
        <v>20385353406</v>
      </c>
      <c r="B2200" s="166" t="s">
        <v>1062</v>
      </c>
      <c r="C2200" s="166">
        <v>5724</v>
      </c>
      <c r="D2200" t="s">
        <v>1060</v>
      </c>
      <c r="E2200" s="166" t="str">
        <f t="shared" si="34"/>
        <v>09</v>
      </c>
    </row>
    <row r="2201" spans="1:5" ht="12.75">
      <c r="A2201" s="166">
        <v>20107974467</v>
      </c>
      <c r="B2201" s="166" t="s">
        <v>1062</v>
      </c>
      <c r="C2201" s="166">
        <v>5724</v>
      </c>
      <c r="D2201" t="s">
        <v>1060</v>
      </c>
      <c r="E2201" s="166" t="str">
        <f t="shared" si="34"/>
        <v>09</v>
      </c>
    </row>
    <row r="2202" spans="1:5" ht="12.75">
      <c r="A2202" s="166">
        <v>20512170472</v>
      </c>
      <c r="B2202" s="166" t="s">
        <v>1062</v>
      </c>
      <c r="C2202" s="166">
        <v>5724</v>
      </c>
      <c r="D2202" t="s">
        <v>1060</v>
      </c>
      <c r="E2202" s="166" t="str">
        <f t="shared" si="34"/>
        <v>09</v>
      </c>
    </row>
    <row r="2203" spans="1:5" ht="12.75">
      <c r="A2203" s="166">
        <v>20100042500</v>
      </c>
      <c r="B2203" s="166" t="s">
        <v>1062</v>
      </c>
      <c r="C2203" s="166">
        <v>5724</v>
      </c>
      <c r="D2203" t="s">
        <v>1060</v>
      </c>
      <c r="E2203" s="166" t="str">
        <f t="shared" si="34"/>
        <v>09</v>
      </c>
    </row>
    <row r="2204" spans="1:5" ht="12.75">
      <c r="A2204" s="166">
        <v>20302218774</v>
      </c>
      <c r="B2204" s="166" t="s">
        <v>1062</v>
      </c>
      <c r="C2204" s="166">
        <v>5724</v>
      </c>
      <c r="D2204" t="s">
        <v>1060</v>
      </c>
      <c r="E2204" s="166" t="str">
        <f t="shared" si="34"/>
        <v>09</v>
      </c>
    </row>
    <row r="2205" spans="1:5" ht="12.75">
      <c r="A2205" s="166">
        <v>20337771085</v>
      </c>
      <c r="B2205" s="166" t="s">
        <v>1062</v>
      </c>
      <c r="C2205" s="166">
        <v>5724</v>
      </c>
      <c r="D2205" t="s">
        <v>1060</v>
      </c>
      <c r="E2205" s="166" t="str">
        <f t="shared" si="34"/>
        <v>09</v>
      </c>
    </row>
    <row r="2206" spans="1:5" ht="12.75">
      <c r="A2206" s="166">
        <v>20202576878</v>
      </c>
      <c r="B2206" s="166" t="s">
        <v>1062</v>
      </c>
      <c r="C2206" s="166">
        <v>5724</v>
      </c>
      <c r="D2206" t="s">
        <v>1060</v>
      </c>
      <c r="E2206" s="166" t="str">
        <f t="shared" si="34"/>
        <v>09</v>
      </c>
    </row>
    <row r="2207" spans="1:5" ht="12.75">
      <c r="A2207" s="166">
        <v>20330011930</v>
      </c>
      <c r="B2207" s="166" t="s">
        <v>1062</v>
      </c>
      <c r="C2207" s="166">
        <v>5724</v>
      </c>
      <c r="D2207" t="s">
        <v>1060</v>
      </c>
      <c r="E2207" s="166" t="str">
        <f t="shared" si="34"/>
        <v>09</v>
      </c>
    </row>
    <row r="2208" spans="1:5" ht="12.75">
      <c r="A2208" s="166">
        <v>20100116635</v>
      </c>
      <c r="B2208" s="166" t="s">
        <v>1062</v>
      </c>
      <c r="C2208" s="166">
        <v>5724</v>
      </c>
      <c r="D2208" t="s">
        <v>1060</v>
      </c>
      <c r="E2208" s="166" t="str">
        <f t="shared" si="34"/>
        <v>09</v>
      </c>
    </row>
    <row r="2209" spans="1:5" ht="12.75">
      <c r="A2209" s="166">
        <v>20101956327</v>
      </c>
      <c r="B2209" s="166" t="s">
        <v>1062</v>
      </c>
      <c r="C2209" s="166">
        <v>5724</v>
      </c>
      <c r="D2209" t="s">
        <v>1060</v>
      </c>
      <c r="E2209" s="166" t="str">
        <f t="shared" si="34"/>
        <v>09</v>
      </c>
    </row>
    <row r="2210" spans="1:5" ht="12.75">
      <c r="A2210" s="166">
        <v>20293623431</v>
      </c>
      <c r="B2210" s="166" t="s">
        <v>1062</v>
      </c>
      <c r="C2210" s="166">
        <v>5724</v>
      </c>
      <c r="D2210" t="s">
        <v>1060</v>
      </c>
      <c r="E2210" s="166" t="str">
        <f t="shared" si="34"/>
        <v>09</v>
      </c>
    </row>
    <row r="2211" spans="1:5" ht="12.75">
      <c r="A2211" s="166">
        <v>20329790682</v>
      </c>
      <c r="B2211" s="166" t="s">
        <v>1062</v>
      </c>
      <c r="C2211" s="166">
        <v>5724</v>
      </c>
      <c r="D2211" t="s">
        <v>1060</v>
      </c>
      <c r="E2211" s="166" t="str">
        <f t="shared" si="34"/>
        <v>09</v>
      </c>
    </row>
    <row r="2212" spans="1:5" ht="12.75">
      <c r="A2212" s="166">
        <v>20100054184</v>
      </c>
      <c r="B2212" s="166" t="s">
        <v>1062</v>
      </c>
      <c r="C2212" s="166">
        <v>5724</v>
      </c>
      <c r="D2212" t="s">
        <v>1060</v>
      </c>
      <c r="E2212" s="166" t="str">
        <f t="shared" si="34"/>
        <v>09</v>
      </c>
    </row>
    <row r="2213" spans="1:5" ht="12.75">
      <c r="A2213" s="166">
        <v>20264846855</v>
      </c>
      <c r="B2213" s="166" t="s">
        <v>1062</v>
      </c>
      <c r="C2213" s="166">
        <v>5724</v>
      </c>
      <c r="D2213" t="s">
        <v>1060</v>
      </c>
      <c r="E2213" s="166" t="str">
        <f t="shared" si="34"/>
        <v>09</v>
      </c>
    </row>
    <row r="2214" spans="1:5" ht="12.75">
      <c r="A2214" s="166">
        <v>20510014279</v>
      </c>
      <c r="B2214" s="166" t="s">
        <v>1062</v>
      </c>
      <c r="C2214" s="166">
        <v>5724</v>
      </c>
      <c r="D2214" t="s">
        <v>1060</v>
      </c>
      <c r="E2214" s="166" t="str">
        <f t="shared" si="34"/>
        <v>09</v>
      </c>
    </row>
    <row r="2215" spans="1:5" ht="12.75">
      <c r="A2215" s="166">
        <v>20101293115</v>
      </c>
      <c r="B2215" s="166" t="s">
        <v>1062</v>
      </c>
      <c r="C2215" s="166">
        <v>5724</v>
      </c>
      <c r="D2215" t="s">
        <v>1060</v>
      </c>
      <c r="E2215" s="166" t="str">
        <f t="shared" si="34"/>
        <v>09</v>
      </c>
    </row>
    <row r="2216" spans="1:5" ht="12.75">
      <c r="A2216" s="166">
        <v>20253881438</v>
      </c>
      <c r="B2216" s="166" t="s">
        <v>1062</v>
      </c>
      <c r="C2216" s="166">
        <v>5724</v>
      </c>
      <c r="D2216" t="s">
        <v>1060</v>
      </c>
      <c r="E2216" s="166" t="str">
        <f t="shared" si="34"/>
        <v>09</v>
      </c>
    </row>
    <row r="2217" spans="1:5" ht="12.75">
      <c r="A2217" s="166">
        <v>20297687655</v>
      </c>
      <c r="B2217" s="166" t="s">
        <v>1062</v>
      </c>
      <c r="C2217" s="166">
        <v>5724</v>
      </c>
      <c r="D2217" t="s">
        <v>1060</v>
      </c>
      <c r="E2217" s="166" t="str">
        <f t="shared" si="34"/>
        <v>09</v>
      </c>
    </row>
    <row r="2218" spans="1:5" ht="12.75">
      <c r="A2218" s="166">
        <v>20100919002</v>
      </c>
      <c r="B2218" s="166" t="s">
        <v>1062</v>
      </c>
      <c r="C2218" s="166">
        <v>5724</v>
      </c>
      <c r="D2218" t="s">
        <v>1060</v>
      </c>
      <c r="E2218" s="166" t="str">
        <f t="shared" si="34"/>
        <v>09</v>
      </c>
    </row>
    <row r="2219" spans="1:5" ht="12.75">
      <c r="A2219" s="166">
        <v>20478000996</v>
      </c>
      <c r="B2219" s="166" t="s">
        <v>1062</v>
      </c>
      <c r="C2219" s="166">
        <v>5724</v>
      </c>
      <c r="D2219" t="s">
        <v>1060</v>
      </c>
      <c r="E2219" s="166" t="str">
        <f t="shared" si="34"/>
        <v>09</v>
      </c>
    </row>
    <row r="2220" spans="1:5" ht="12.75">
      <c r="A2220" s="166">
        <v>20100012856</v>
      </c>
      <c r="B2220" s="166" t="s">
        <v>1062</v>
      </c>
      <c r="C2220" s="166">
        <v>5724</v>
      </c>
      <c r="D2220" t="s">
        <v>1060</v>
      </c>
      <c r="E2220" s="166" t="str">
        <f t="shared" si="34"/>
        <v>09</v>
      </c>
    </row>
    <row r="2221" spans="1:5" ht="12.75">
      <c r="A2221" s="166">
        <v>20341198217</v>
      </c>
      <c r="B2221" s="166" t="s">
        <v>1062</v>
      </c>
      <c r="C2221" s="166">
        <v>5724</v>
      </c>
      <c r="D2221" t="s">
        <v>1060</v>
      </c>
      <c r="E2221" s="166" t="str">
        <f t="shared" si="34"/>
        <v>09</v>
      </c>
    </row>
    <row r="2222" spans="1:5" ht="12.75">
      <c r="A2222" s="166">
        <v>20100562848</v>
      </c>
      <c r="B2222" s="166" t="s">
        <v>1062</v>
      </c>
      <c r="C2222" s="166">
        <v>5724</v>
      </c>
      <c r="D2222" t="s">
        <v>1060</v>
      </c>
      <c r="E2222" s="166" t="str">
        <f t="shared" si="34"/>
        <v>09</v>
      </c>
    </row>
    <row r="2223" spans="1:5" ht="12.75">
      <c r="A2223" s="166">
        <v>20508997567</v>
      </c>
      <c r="B2223" s="166" t="s">
        <v>1062</v>
      </c>
      <c r="C2223" s="166">
        <v>5724</v>
      </c>
      <c r="D2223" t="s">
        <v>1060</v>
      </c>
      <c r="E2223" s="166" t="str">
        <f t="shared" si="34"/>
        <v>09</v>
      </c>
    </row>
    <row r="2224" spans="1:5" ht="12.75">
      <c r="A2224" s="166">
        <v>20457362294</v>
      </c>
      <c r="B2224" s="166" t="s">
        <v>1062</v>
      </c>
      <c r="C2224" s="166">
        <v>5724</v>
      </c>
      <c r="D2224" t="s">
        <v>1060</v>
      </c>
      <c r="E2224" s="166" t="str">
        <f t="shared" si="34"/>
        <v>09</v>
      </c>
    </row>
    <row r="2225" spans="1:5" ht="12.75">
      <c r="A2225" s="166">
        <v>20100083362</v>
      </c>
      <c r="B2225" s="166" t="s">
        <v>1062</v>
      </c>
      <c r="C2225" s="166">
        <v>5724</v>
      </c>
      <c r="D2225" t="s">
        <v>1060</v>
      </c>
      <c r="E2225" s="166" t="str">
        <f t="shared" si="34"/>
        <v>09</v>
      </c>
    </row>
    <row r="2226" spans="1:5" ht="12.75">
      <c r="A2226" s="166">
        <v>20521678764</v>
      </c>
      <c r="B2226" s="166" t="s">
        <v>1062</v>
      </c>
      <c r="C2226" s="166">
        <v>5724</v>
      </c>
      <c r="D2226" t="s">
        <v>1060</v>
      </c>
      <c r="E2226" s="166" t="str">
        <f t="shared" si="34"/>
        <v>09</v>
      </c>
    </row>
    <row r="2227" spans="1:5" ht="12.75">
      <c r="A2227" s="166">
        <v>20515826590</v>
      </c>
      <c r="B2227" s="166" t="s">
        <v>1062</v>
      </c>
      <c r="C2227" s="166">
        <v>5724</v>
      </c>
      <c r="D2227" t="s">
        <v>1060</v>
      </c>
      <c r="E2227" s="166" t="str">
        <f t="shared" si="34"/>
        <v>09</v>
      </c>
    </row>
    <row r="2228" spans="1:5" ht="12.75">
      <c r="A2228" s="166">
        <v>20346949318</v>
      </c>
      <c r="B2228" s="166" t="s">
        <v>1062</v>
      </c>
      <c r="C2228" s="166">
        <v>5724</v>
      </c>
      <c r="D2228" t="s">
        <v>1060</v>
      </c>
      <c r="E2228" s="166" t="str">
        <f t="shared" si="34"/>
        <v>09</v>
      </c>
    </row>
    <row r="2229" spans="1:5" ht="12.75">
      <c r="A2229" s="166">
        <v>20519163790</v>
      </c>
      <c r="B2229" s="166" t="s">
        <v>1062</v>
      </c>
      <c r="C2229" s="166">
        <v>5724</v>
      </c>
      <c r="D2229" t="s">
        <v>1060</v>
      </c>
      <c r="E2229" s="166" t="str">
        <f t="shared" si="34"/>
        <v>09</v>
      </c>
    </row>
    <row r="2230" spans="1:5" ht="12.75">
      <c r="A2230" s="166">
        <v>20522994970</v>
      </c>
      <c r="B2230" s="166" t="s">
        <v>1062</v>
      </c>
      <c r="C2230" s="166">
        <v>5724</v>
      </c>
      <c r="D2230" t="s">
        <v>1060</v>
      </c>
      <c r="E2230" s="166" t="str">
        <f t="shared" si="34"/>
        <v>09</v>
      </c>
    </row>
    <row r="2231" spans="1:5" ht="12.75">
      <c r="A2231" s="166">
        <v>20504714382</v>
      </c>
      <c r="B2231" s="166" t="s">
        <v>1062</v>
      </c>
      <c r="C2231" s="166">
        <v>5724</v>
      </c>
      <c r="D2231" t="s">
        <v>1060</v>
      </c>
      <c r="E2231" s="166" t="str">
        <f t="shared" si="34"/>
        <v>09</v>
      </c>
    </row>
    <row r="2232" spans="1:5" ht="12.75">
      <c r="A2232" s="166">
        <v>20100123411</v>
      </c>
      <c r="B2232" s="166" t="s">
        <v>1062</v>
      </c>
      <c r="C2232" s="166">
        <v>5724</v>
      </c>
      <c r="D2232" t="s">
        <v>1060</v>
      </c>
      <c r="E2232" s="166" t="str">
        <f t="shared" si="34"/>
        <v>09</v>
      </c>
    </row>
    <row r="2233" spans="1:5" ht="12.75">
      <c r="A2233" s="166">
        <v>20509992461</v>
      </c>
      <c r="B2233" s="166" t="s">
        <v>1062</v>
      </c>
      <c r="C2233" s="166">
        <v>5724</v>
      </c>
      <c r="D2233" t="s">
        <v>1060</v>
      </c>
      <c r="E2233" s="166" t="str">
        <f t="shared" si="34"/>
        <v>09</v>
      </c>
    </row>
    <row r="2234" spans="1:5" ht="12.75">
      <c r="A2234" s="166">
        <v>20407879253</v>
      </c>
      <c r="B2234" s="166" t="s">
        <v>1062</v>
      </c>
      <c r="C2234" s="166">
        <v>5724</v>
      </c>
      <c r="D2234" t="s">
        <v>1060</v>
      </c>
      <c r="E2234" s="166" t="str">
        <f t="shared" si="34"/>
        <v>09</v>
      </c>
    </row>
    <row r="2235" spans="1:5" ht="12.75">
      <c r="A2235" s="166">
        <v>20512564683</v>
      </c>
      <c r="B2235" s="166" t="s">
        <v>1062</v>
      </c>
      <c r="C2235" s="166">
        <v>5724</v>
      </c>
      <c r="D2235" t="s">
        <v>1060</v>
      </c>
      <c r="E2235" s="166" t="str">
        <f aca="true" t="shared" si="35" ref="E2235:E2298">IF(MID(D2235,14,1)="@",MID(D2235,12,2),"0"&amp;MID(D2235,12,1))</f>
        <v>09</v>
      </c>
    </row>
    <row r="2236" spans="1:5" ht="12.75">
      <c r="A2236" s="166">
        <v>20507330178</v>
      </c>
      <c r="B2236" s="166" t="s">
        <v>1062</v>
      </c>
      <c r="C2236" s="166">
        <v>5724</v>
      </c>
      <c r="D2236" t="s">
        <v>1060</v>
      </c>
      <c r="E2236" s="166" t="str">
        <f t="shared" si="35"/>
        <v>09</v>
      </c>
    </row>
    <row r="2237" spans="1:5" ht="12.75">
      <c r="A2237" s="166">
        <v>20100128994</v>
      </c>
      <c r="B2237" s="166" t="s">
        <v>1062</v>
      </c>
      <c r="C2237" s="166">
        <v>5724</v>
      </c>
      <c r="D2237" t="s">
        <v>1060</v>
      </c>
      <c r="E2237" s="166" t="str">
        <f t="shared" si="35"/>
        <v>09</v>
      </c>
    </row>
    <row r="2238" spans="1:5" ht="12.75">
      <c r="A2238" s="166">
        <v>20508404094</v>
      </c>
      <c r="B2238" s="166" t="s">
        <v>1062</v>
      </c>
      <c r="C2238" s="166">
        <v>5724</v>
      </c>
      <c r="D2238" t="s">
        <v>1060</v>
      </c>
      <c r="E2238" s="166" t="str">
        <f t="shared" si="35"/>
        <v>09</v>
      </c>
    </row>
    <row r="2239" spans="1:5" ht="12.75">
      <c r="A2239" s="166">
        <v>20498379096</v>
      </c>
      <c r="B2239" s="166" t="s">
        <v>1062</v>
      </c>
      <c r="C2239" s="166">
        <v>5724</v>
      </c>
      <c r="D2239" t="s">
        <v>1060</v>
      </c>
      <c r="E2239" s="166" t="str">
        <f t="shared" si="35"/>
        <v>09</v>
      </c>
    </row>
    <row r="2240" spans="1:5" ht="12.75">
      <c r="A2240" s="166">
        <v>20511015961</v>
      </c>
      <c r="B2240" s="166" t="s">
        <v>1062</v>
      </c>
      <c r="C2240" s="166">
        <v>5724</v>
      </c>
      <c r="D2240" t="s">
        <v>1060</v>
      </c>
      <c r="E2240" s="166" t="str">
        <f t="shared" si="35"/>
        <v>09</v>
      </c>
    </row>
    <row r="2241" spans="1:5" ht="12.75">
      <c r="A2241" s="166">
        <v>20545933846</v>
      </c>
      <c r="B2241" s="166" t="s">
        <v>1062</v>
      </c>
      <c r="C2241" s="166">
        <v>5724</v>
      </c>
      <c r="D2241" t="s">
        <v>1060</v>
      </c>
      <c r="E2241" s="166" t="str">
        <f t="shared" si="35"/>
        <v>09</v>
      </c>
    </row>
    <row r="2242" spans="1:5" ht="12.75">
      <c r="A2242" s="166">
        <v>20107013092</v>
      </c>
      <c r="B2242" s="166" t="s">
        <v>1062</v>
      </c>
      <c r="C2242" s="166">
        <v>5724</v>
      </c>
      <c r="D2242" t="s">
        <v>1060</v>
      </c>
      <c r="E2242" s="166" t="str">
        <f t="shared" si="35"/>
        <v>09</v>
      </c>
    </row>
    <row r="2243" spans="1:5" ht="12.75">
      <c r="A2243" s="166">
        <v>20523646801</v>
      </c>
      <c r="B2243" s="166" t="s">
        <v>1062</v>
      </c>
      <c r="C2243" s="166">
        <v>5724</v>
      </c>
      <c r="D2243" t="s">
        <v>1060</v>
      </c>
      <c r="E2243" s="166" t="str">
        <f t="shared" si="35"/>
        <v>09</v>
      </c>
    </row>
    <row r="2244" spans="1:5" ht="12.75">
      <c r="A2244" s="166">
        <v>20514625213</v>
      </c>
      <c r="B2244" s="166" t="s">
        <v>1062</v>
      </c>
      <c r="C2244" s="166">
        <v>5724</v>
      </c>
      <c r="D2244" t="s">
        <v>1060</v>
      </c>
      <c r="E2244" s="166" t="str">
        <f t="shared" si="35"/>
        <v>09</v>
      </c>
    </row>
    <row r="2245" spans="1:5" ht="12.75">
      <c r="A2245" s="166">
        <v>20142829551</v>
      </c>
      <c r="B2245" s="166" t="s">
        <v>1062</v>
      </c>
      <c r="C2245" s="166">
        <v>5724</v>
      </c>
      <c r="D2245" t="s">
        <v>1060</v>
      </c>
      <c r="E2245" s="166" t="str">
        <f t="shared" si="35"/>
        <v>09</v>
      </c>
    </row>
    <row r="2246" spans="1:5" ht="12.75">
      <c r="A2246" s="166">
        <v>20211683199</v>
      </c>
      <c r="B2246" s="166" t="s">
        <v>1062</v>
      </c>
      <c r="C2246" s="166">
        <v>5724</v>
      </c>
      <c r="D2246" t="s">
        <v>1060</v>
      </c>
      <c r="E2246" s="166" t="str">
        <f t="shared" si="35"/>
        <v>09</v>
      </c>
    </row>
    <row r="2247" spans="1:5" ht="12.75">
      <c r="A2247" s="166">
        <v>20544403754</v>
      </c>
      <c r="B2247" s="166" t="s">
        <v>1062</v>
      </c>
      <c r="C2247" s="166">
        <v>5724</v>
      </c>
      <c r="D2247" t="s">
        <v>1060</v>
      </c>
      <c r="E2247" s="166" t="str">
        <f t="shared" si="35"/>
        <v>09</v>
      </c>
    </row>
    <row r="2248" spans="1:5" ht="12.75">
      <c r="A2248" s="166">
        <v>20536299620</v>
      </c>
      <c r="B2248" s="166" t="s">
        <v>1062</v>
      </c>
      <c r="C2248" s="166">
        <v>5724</v>
      </c>
      <c r="D2248" t="s">
        <v>1060</v>
      </c>
      <c r="E2248" s="166" t="str">
        <f t="shared" si="35"/>
        <v>09</v>
      </c>
    </row>
    <row r="2249" spans="1:5" ht="12.75">
      <c r="A2249" s="166">
        <v>20418118629</v>
      </c>
      <c r="B2249" s="166" t="s">
        <v>1062</v>
      </c>
      <c r="C2249" s="166">
        <v>5724</v>
      </c>
      <c r="D2249" t="s">
        <v>1060</v>
      </c>
      <c r="E2249" s="166" t="str">
        <f t="shared" si="35"/>
        <v>09</v>
      </c>
    </row>
    <row r="2250" spans="1:5" ht="12.75">
      <c r="A2250" s="166">
        <v>20480977239</v>
      </c>
      <c r="B2250" s="166" t="s">
        <v>1062</v>
      </c>
      <c r="C2250" s="166">
        <v>5724</v>
      </c>
      <c r="D2250" t="s">
        <v>1060</v>
      </c>
      <c r="E2250" s="166" t="str">
        <f t="shared" si="35"/>
        <v>09</v>
      </c>
    </row>
    <row r="2251" spans="1:5" ht="12.75">
      <c r="A2251" s="166">
        <v>20501412091</v>
      </c>
      <c r="B2251" s="166" t="s">
        <v>1062</v>
      </c>
      <c r="C2251" s="166">
        <v>5724</v>
      </c>
      <c r="D2251" t="s">
        <v>1060</v>
      </c>
      <c r="E2251" s="166" t="str">
        <f t="shared" si="35"/>
        <v>09</v>
      </c>
    </row>
    <row r="2252" spans="1:5" ht="12.75">
      <c r="A2252" s="166">
        <v>20510666420</v>
      </c>
      <c r="B2252" s="166" t="s">
        <v>1062</v>
      </c>
      <c r="C2252" s="166">
        <v>5724</v>
      </c>
      <c r="D2252" t="s">
        <v>1060</v>
      </c>
      <c r="E2252" s="166" t="str">
        <f t="shared" si="35"/>
        <v>09</v>
      </c>
    </row>
    <row r="2253" spans="1:5" ht="12.75">
      <c r="A2253" s="166">
        <v>20470375737</v>
      </c>
      <c r="B2253" s="166" t="s">
        <v>1062</v>
      </c>
      <c r="C2253" s="166">
        <v>5724</v>
      </c>
      <c r="D2253" t="s">
        <v>1060</v>
      </c>
      <c r="E2253" s="166" t="str">
        <f t="shared" si="35"/>
        <v>09</v>
      </c>
    </row>
    <row r="2254" spans="1:5" ht="12.75">
      <c r="A2254" s="166">
        <v>20513613009</v>
      </c>
      <c r="B2254" s="166" t="s">
        <v>1062</v>
      </c>
      <c r="C2254" s="166">
        <v>5724</v>
      </c>
      <c r="D2254" t="s">
        <v>1060</v>
      </c>
      <c r="E2254" s="166" t="str">
        <f t="shared" si="35"/>
        <v>09</v>
      </c>
    </row>
    <row r="2255" spans="1:5" ht="12.75">
      <c r="A2255" s="166">
        <v>20419993060</v>
      </c>
      <c r="B2255" s="166" t="s">
        <v>1062</v>
      </c>
      <c r="C2255" s="166">
        <v>5724</v>
      </c>
      <c r="D2255" t="s">
        <v>1060</v>
      </c>
      <c r="E2255" s="166" t="str">
        <f t="shared" si="35"/>
        <v>09</v>
      </c>
    </row>
    <row r="2256" spans="1:5" ht="12.75">
      <c r="A2256" s="166">
        <v>20387272225</v>
      </c>
      <c r="B2256" s="166" t="s">
        <v>1062</v>
      </c>
      <c r="C2256" s="166">
        <v>5724</v>
      </c>
      <c r="D2256" t="s">
        <v>1060</v>
      </c>
      <c r="E2256" s="166" t="str">
        <f t="shared" si="35"/>
        <v>09</v>
      </c>
    </row>
    <row r="2257" spans="1:5" ht="12.75">
      <c r="A2257" s="166">
        <v>20117452531</v>
      </c>
      <c r="B2257" s="166" t="s">
        <v>1062</v>
      </c>
      <c r="C2257" s="166">
        <v>5724</v>
      </c>
      <c r="D2257" t="s">
        <v>1060</v>
      </c>
      <c r="E2257" s="166" t="str">
        <f t="shared" si="35"/>
        <v>09</v>
      </c>
    </row>
    <row r="2258" spans="1:5" ht="12.75">
      <c r="A2258" s="166">
        <v>20506759804</v>
      </c>
      <c r="B2258" s="166" t="s">
        <v>1062</v>
      </c>
      <c r="C2258" s="166">
        <v>5724</v>
      </c>
      <c r="D2258" t="s">
        <v>1060</v>
      </c>
      <c r="E2258" s="166" t="str">
        <f t="shared" si="35"/>
        <v>09</v>
      </c>
    </row>
    <row r="2259" spans="1:5" ht="12.75">
      <c r="A2259" s="166">
        <v>20380286697</v>
      </c>
      <c r="B2259" s="166" t="s">
        <v>1062</v>
      </c>
      <c r="C2259" s="166">
        <v>5724</v>
      </c>
      <c r="D2259" t="s">
        <v>1060</v>
      </c>
      <c r="E2259" s="166" t="str">
        <f t="shared" si="35"/>
        <v>09</v>
      </c>
    </row>
    <row r="2260" spans="1:5" ht="12.75">
      <c r="A2260" s="166">
        <v>20259171891</v>
      </c>
      <c r="B2260" s="166" t="s">
        <v>1062</v>
      </c>
      <c r="C2260" s="166">
        <v>5724</v>
      </c>
      <c r="D2260" t="s">
        <v>1060</v>
      </c>
      <c r="E2260" s="166" t="str">
        <f t="shared" si="35"/>
        <v>09</v>
      </c>
    </row>
    <row r="2261" spans="1:5" ht="12.75">
      <c r="A2261" s="166">
        <v>20544329686</v>
      </c>
      <c r="B2261" s="166" t="s">
        <v>1062</v>
      </c>
      <c r="C2261" s="166">
        <v>5724</v>
      </c>
      <c r="D2261" t="s">
        <v>1060</v>
      </c>
      <c r="E2261" s="166" t="str">
        <f t="shared" si="35"/>
        <v>09</v>
      </c>
    </row>
    <row r="2262" spans="1:5" ht="12.75">
      <c r="A2262" s="166">
        <v>20255315669</v>
      </c>
      <c r="B2262" s="166" t="s">
        <v>1062</v>
      </c>
      <c r="C2262" s="166">
        <v>5724</v>
      </c>
      <c r="D2262" t="s">
        <v>1060</v>
      </c>
      <c r="E2262" s="166" t="str">
        <f t="shared" si="35"/>
        <v>09</v>
      </c>
    </row>
    <row r="2263" spans="1:5" ht="12.75">
      <c r="A2263" s="166">
        <v>20100545081</v>
      </c>
      <c r="B2263" s="166" t="s">
        <v>1062</v>
      </c>
      <c r="C2263" s="166">
        <v>5724</v>
      </c>
      <c r="D2263" t="s">
        <v>1060</v>
      </c>
      <c r="E2263" s="166" t="str">
        <f t="shared" si="35"/>
        <v>09</v>
      </c>
    </row>
    <row r="2264" spans="1:5" ht="12.75">
      <c r="A2264" s="166">
        <v>20109068498</v>
      </c>
      <c r="B2264" s="166" t="s">
        <v>1062</v>
      </c>
      <c r="C2264" s="166">
        <v>5724</v>
      </c>
      <c r="D2264" t="s">
        <v>1060</v>
      </c>
      <c r="E2264" s="166" t="str">
        <f t="shared" si="35"/>
        <v>09</v>
      </c>
    </row>
    <row r="2265" spans="1:5" ht="12.75">
      <c r="A2265" s="166">
        <v>20503257689</v>
      </c>
      <c r="B2265" s="166" t="s">
        <v>1062</v>
      </c>
      <c r="C2265" s="166">
        <v>5724</v>
      </c>
      <c r="D2265" t="s">
        <v>1060</v>
      </c>
      <c r="E2265" s="166" t="str">
        <f t="shared" si="35"/>
        <v>09</v>
      </c>
    </row>
    <row r="2266" spans="1:5" ht="12.75">
      <c r="A2266" s="166">
        <v>20381788491</v>
      </c>
      <c r="B2266" s="166" t="s">
        <v>1062</v>
      </c>
      <c r="C2266" s="166">
        <v>5724</v>
      </c>
      <c r="D2266" t="s">
        <v>1060</v>
      </c>
      <c r="E2266" s="166" t="str">
        <f t="shared" si="35"/>
        <v>09</v>
      </c>
    </row>
    <row r="2267" spans="1:5" ht="12.75">
      <c r="A2267" s="166">
        <v>20511442011</v>
      </c>
      <c r="B2267" s="166" t="s">
        <v>1062</v>
      </c>
      <c r="C2267" s="166">
        <v>5724</v>
      </c>
      <c r="D2267" t="s">
        <v>1060</v>
      </c>
      <c r="E2267" s="166" t="str">
        <f t="shared" si="35"/>
        <v>09</v>
      </c>
    </row>
    <row r="2268" spans="1:5" ht="12.75">
      <c r="A2268" s="166">
        <v>20211614545</v>
      </c>
      <c r="B2268" s="166" t="s">
        <v>1062</v>
      </c>
      <c r="C2268" s="166">
        <v>5724</v>
      </c>
      <c r="D2268" t="s">
        <v>1060</v>
      </c>
      <c r="E2268" s="166" t="str">
        <f t="shared" si="35"/>
        <v>09</v>
      </c>
    </row>
    <row r="2269" spans="1:5" ht="12.75">
      <c r="A2269" s="166">
        <v>20138122256</v>
      </c>
      <c r="B2269" s="166" t="s">
        <v>1062</v>
      </c>
      <c r="C2269" s="166">
        <v>5724</v>
      </c>
      <c r="D2269" t="s">
        <v>1060</v>
      </c>
      <c r="E2269" s="166" t="str">
        <f t="shared" si="35"/>
        <v>09</v>
      </c>
    </row>
    <row r="2270" spans="1:5" ht="12.75">
      <c r="A2270" s="166">
        <v>20147883952</v>
      </c>
      <c r="B2270" s="166" t="s">
        <v>1062</v>
      </c>
      <c r="C2270" s="166">
        <v>5724</v>
      </c>
      <c r="D2270" t="s">
        <v>1060</v>
      </c>
      <c r="E2270" s="166" t="str">
        <f t="shared" si="35"/>
        <v>09</v>
      </c>
    </row>
    <row r="2271" spans="1:5" ht="12.75">
      <c r="A2271" s="166">
        <v>20297868790</v>
      </c>
      <c r="B2271" s="166" t="s">
        <v>1062</v>
      </c>
      <c r="C2271" s="166">
        <v>5724</v>
      </c>
      <c r="D2271" t="s">
        <v>1060</v>
      </c>
      <c r="E2271" s="166" t="str">
        <f t="shared" si="35"/>
        <v>09</v>
      </c>
    </row>
    <row r="2272" spans="1:5" ht="12.75">
      <c r="A2272" s="166">
        <v>20419908305</v>
      </c>
      <c r="B2272" s="166" t="s">
        <v>1062</v>
      </c>
      <c r="C2272" s="166">
        <v>5724</v>
      </c>
      <c r="D2272" t="s">
        <v>1060</v>
      </c>
      <c r="E2272" s="166" t="str">
        <f t="shared" si="35"/>
        <v>09</v>
      </c>
    </row>
    <row r="2273" spans="1:5" ht="12.75">
      <c r="A2273" s="166">
        <v>20384537007</v>
      </c>
      <c r="B2273" s="166" t="s">
        <v>1062</v>
      </c>
      <c r="C2273" s="166">
        <v>5724</v>
      </c>
      <c r="D2273" t="s">
        <v>1060</v>
      </c>
      <c r="E2273" s="166" t="str">
        <f t="shared" si="35"/>
        <v>09</v>
      </c>
    </row>
    <row r="2274" spans="1:5" ht="12.75">
      <c r="A2274" s="166">
        <v>20510246307</v>
      </c>
      <c r="B2274" s="166" t="s">
        <v>1062</v>
      </c>
      <c r="C2274" s="166">
        <v>5724</v>
      </c>
      <c r="D2274" t="s">
        <v>1060</v>
      </c>
      <c r="E2274" s="166" t="str">
        <f t="shared" si="35"/>
        <v>09</v>
      </c>
    </row>
    <row r="2275" spans="1:5" ht="12.75">
      <c r="A2275" s="166">
        <v>20336966711</v>
      </c>
      <c r="B2275" s="166" t="s">
        <v>1062</v>
      </c>
      <c r="C2275" s="166">
        <v>5724</v>
      </c>
      <c r="D2275" t="s">
        <v>1060</v>
      </c>
      <c r="E2275" s="166" t="str">
        <f t="shared" si="35"/>
        <v>09</v>
      </c>
    </row>
    <row r="2276" spans="1:5" ht="12.75">
      <c r="A2276" s="166">
        <v>20100443083</v>
      </c>
      <c r="B2276" s="166" t="s">
        <v>1062</v>
      </c>
      <c r="C2276" s="166">
        <v>5724</v>
      </c>
      <c r="D2276" t="s">
        <v>1060</v>
      </c>
      <c r="E2276" s="166" t="str">
        <f t="shared" si="35"/>
        <v>09</v>
      </c>
    </row>
    <row r="2277" spans="1:5" ht="12.75">
      <c r="A2277" s="166">
        <v>20502807057</v>
      </c>
      <c r="B2277" s="166" t="s">
        <v>1062</v>
      </c>
      <c r="C2277" s="166">
        <v>5724</v>
      </c>
      <c r="D2277" t="s">
        <v>1060</v>
      </c>
      <c r="E2277" s="166" t="str">
        <f t="shared" si="35"/>
        <v>09</v>
      </c>
    </row>
    <row r="2278" spans="1:5" ht="12.75">
      <c r="A2278" s="166">
        <v>20101030882</v>
      </c>
      <c r="B2278" s="166" t="s">
        <v>1062</v>
      </c>
      <c r="C2278" s="166">
        <v>5724</v>
      </c>
      <c r="D2278" t="s">
        <v>1060</v>
      </c>
      <c r="E2278" s="166" t="str">
        <f t="shared" si="35"/>
        <v>09</v>
      </c>
    </row>
    <row r="2279" spans="1:5" ht="12.75">
      <c r="A2279" s="166">
        <v>20492055973</v>
      </c>
      <c r="B2279" s="166" t="s">
        <v>1062</v>
      </c>
      <c r="C2279" s="166">
        <v>5724</v>
      </c>
      <c r="D2279" t="s">
        <v>1060</v>
      </c>
      <c r="E2279" s="166" t="str">
        <f t="shared" si="35"/>
        <v>09</v>
      </c>
    </row>
    <row r="2280" spans="1:5" ht="12.75">
      <c r="A2280" s="166">
        <v>20217265674</v>
      </c>
      <c r="B2280" s="166" t="s">
        <v>1062</v>
      </c>
      <c r="C2280" s="166">
        <v>5724</v>
      </c>
      <c r="D2280" t="s">
        <v>1060</v>
      </c>
      <c r="E2280" s="166" t="str">
        <f t="shared" si="35"/>
        <v>09</v>
      </c>
    </row>
    <row r="2281" spans="1:5" ht="12.75">
      <c r="A2281" s="166">
        <v>20137109612</v>
      </c>
      <c r="B2281" s="166" t="s">
        <v>1062</v>
      </c>
      <c r="C2281" s="166">
        <v>5724</v>
      </c>
      <c r="D2281" t="s">
        <v>1060</v>
      </c>
      <c r="E2281" s="166" t="str">
        <f t="shared" si="35"/>
        <v>09</v>
      </c>
    </row>
    <row r="2282" spans="1:5" ht="12.75">
      <c r="A2282" s="166">
        <v>20545157234</v>
      </c>
      <c r="B2282" s="166" t="s">
        <v>1062</v>
      </c>
      <c r="C2282" s="166">
        <v>5724</v>
      </c>
      <c r="D2282" t="s">
        <v>1060</v>
      </c>
      <c r="E2282" s="166" t="str">
        <f t="shared" si="35"/>
        <v>09</v>
      </c>
    </row>
    <row r="2283" spans="1:5" ht="12.75">
      <c r="A2283" s="166">
        <v>20546509223</v>
      </c>
      <c r="B2283" s="166" t="s">
        <v>1062</v>
      </c>
      <c r="C2283" s="166">
        <v>5724</v>
      </c>
      <c r="D2283" t="s">
        <v>1060</v>
      </c>
      <c r="E2283" s="166" t="str">
        <f t="shared" si="35"/>
        <v>09</v>
      </c>
    </row>
    <row r="2284" spans="1:5" ht="12.75">
      <c r="A2284" s="166">
        <v>20547706774</v>
      </c>
      <c r="B2284" s="166" t="s">
        <v>1062</v>
      </c>
      <c r="C2284" s="166">
        <v>5724</v>
      </c>
      <c r="D2284" t="s">
        <v>1060</v>
      </c>
      <c r="E2284" s="166" t="str">
        <f t="shared" si="35"/>
        <v>09</v>
      </c>
    </row>
    <row r="2285" spans="1:5" ht="12.75">
      <c r="A2285" s="166">
        <v>20544542282</v>
      </c>
      <c r="B2285" s="166" t="s">
        <v>1062</v>
      </c>
      <c r="C2285" s="166">
        <v>5724</v>
      </c>
      <c r="D2285" t="s">
        <v>1060</v>
      </c>
      <c r="E2285" s="166" t="str">
        <f t="shared" si="35"/>
        <v>09</v>
      </c>
    </row>
    <row r="2286" spans="1:5" ht="12.75">
      <c r="A2286" s="166">
        <v>20100966264</v>
      </c>
      <c r="B2286" s="166" t="s">
        <v>1062</v>
      </c>
      <c r="C2286" s="166">
        <v>5724</v>
      </c>
      <c r="D2286" t="s">
        <v>1060</v>
      </c>
      <c r="E2286" s="166" t="str">
        <f t="shared" si="35"/>
        <v>09</v>
      </c>
    </row>
    <row r="2287" spans="1:5" ht="12.75">
      <c r="A2287" s="166">
        <v>20548498181</v>
      </c>
      <c r="B2287" s="166" t="s">
        <v>1062</v>
      </c>
      <c r="C2287" s="166">
        <v>5724</v>
      </c>
      <c r="D2287" t="s">
        <v>1060</v>
      </c>
      <c r="E2287" s="166" t="str">
        <f t="shared" si="35"/>
        <v>09</v>
      </c>
    </row>
    <row r="2288" spans="1:5" ht="12.75">
      <c r="A2288" s="166">
        <v>20547125372</v>
      </c>
      <c r="B2288" s="166" t="s">
        <v>1062</v>
      </c>
      <c r="C2288" s="166">
        <v>5724</v>
      </c>
      <c r="D2288" t="s">
        <v>1060</v>
      </c>
      <c r="E2288" s="166" t="str">
        <f t="shared" si="35"/>
        <v>09</v>
      </c>
    </row>
    <row r="2289" spans="1:5" ht="12.75">
      <c r="A2289" s="166">
        <v>20100166730</v>
      </c>
      <c r="B2289" s="166" t="s">
        <v>1062</v>
      </c>
      <c r="C2289" s="166">
        <v>5724</v>
      </c>
      <c r="D2289" t="s">
        <v>1060</v>
      </c>
      <c r="E2289" s="166" t="str">
        <f t="shared" si="35"/>
        <v>09</v>
      </c>
    </row>
    <row r="2290" spans="1:5" ht="12.75">
      <c r="A2290" s="166">
        <v>20101010181</v>
      </c>
      <c r="B2290" s="166" t="s">
        <v>1062</v>
      </c>
      <c r="C2290" s="166">
        <v>5724</v>
      </c>
      <c r="D2290" t="s">
        <v>1060</v>
      </c>
      <c r="E2290" s="166" t="str">
        <f t="shared" si="35"/>
        <v>09</v>
      </c>
    </row>
    <row r="2291" spans="1:5" ht="12.75">
      <c r="A2291" s="166">
        <v>20547425414</v>
      </c>
      <c r="B2291" s="166" t="s">
        <v>1062</v>
      </c>
      <c r="C2291" s="166">
        <v>5724</v>
      </c>
      <c r="D2291" t="s">
        <v>1060</v>
      </c>
      <c r="E2291" s="166" t="str">
        <f t="shared" si="35"/>
        <v>09</v>
      </c>
    </row>
    <row r="2292" spans="1:5" ht="12.75">
      <c r="A2292" s="166">
        <v>20377575351</v>
      </c>
      <c r="B2292" s="166" t="s">
        <v>1062</v>
      </c>
      <c r="C2292" s="166">
        <v>5724</v>
      </c>
      <c r="D2292" t="s">
        <v>1060</v>
      </c>
      <c r="E2292" s="166" t="str">
        <f t="shared" si="35"/>
        <v>09</v>
      </c>
    </row>
    <row r="2293" spans="1:5" ht="12.75">
      <c r="A2293" s="166">
        <v>20493040643</v>
      </c>
      <c r="B2293" s="166" t="s">
        <v>1062</v>
      </c>
      <c r="C2293" s="166">
        <v>5724</v>
      </c>
      <c r="D2293" t="s">
        <v>1060</v>
      </c>
      <c r="E2293" s="166" t="str">
        <f t="shared" si="35"/>
        <v>09</v>
      </c>
    </row>
    <row r="2294" spans="1:5" ht="12.75">
      <c r="A2294" s="166">
        <v>20383045267</v>
      </c>
      <c r="B2294" s="166" t="s">
        <v>1062</v>
      </c>
      <c r="C2294" s="166">
        <v>5724</v>
      </c>
      <c r="D2294" t="s">
        <v>1060</v>
      </c>
      <c r="E2294" s="166" t="str">
        <f t="shared" si="35"/>
        <v>09</v>
      </c>
    </row>
    <row r="2295" spans="1:5" ht="12.75">
      <c r="A2295" s="166">
        <v>20382506040</v>
      </c>
      <c r="B2295" s="166" t="s">
        <v>1062</v>
      </c>
      <c r="C2295" s="166">
        <v>5724</v>
      </c>
      <c r="D2295" t="s">
        <v>1060</v>
      </c>
      <c r="E2295" s="166" t="str">
        <f t="shared" si="35"/>
        <v>09</v>
      </c>
    </row>
    <row r="2296" spans="1:5" ht="12.75">
      <c r="A2296" s="166">
        <v>20261677955</v>
      </c>
      <c r="B2296" s="166" t="s">
        <v>1062</v>
      </c>
      <c r="C2296" s="166">
        <v>5724</v>
      </c>
      <c r="D2296" t="s">
        <v>1060</v>
      </c>
      <c r="E2296" s="166" t="str">
        <f t="shared" si="35"/>
        <v>09</v>
      </c>
    </row>
    <row r="2297" spans="1:5" ht="12.75">
      <c r="A2297" s="166">
        <v>20106740004</v>
      </c>
      <c r="B2297" s="166" t="s">
        <v>1062</v>
      </c>
      <c r="C2297" s="166">
        <v>5724</v>
      </c>
      <c r="D2297" t="s">
        <v>1060</v>
      </c>
      <c r="E2297" s="166" t="str">
        <f t="shared" si="35"/>
        <v>09</v>
      </c>
    </row>
    <row r="2298" spans="1:5" ht="12.75">
      <c r="A2298" s="166">
        <v>20102001053</v>
      </c>
      <c r="B2298" s="166" t="s">
        <v>1062</v>
      </c>
      <c r="C2298" s="166">
        <v>5724</v>
      </c>
      <c r="D2298" t="s">
        <v>1060</v>
      </c>
      <c r="E2298" s="166" t="str">
        <f t="shared" si="35"/>
        <v>09</v>
      </c>
    </row>
    <row r="2299" spans="1:5" ht="12.75">
      <c r="A2299" s="166">
        <v>20550958172</v>
      </c>
      <c r="B2299" s="166" t="s">
        <v>1048</v>
      </c>
      <c r="C2299" s="166">
        <v>5720</v>
      </c>
      <c r="D2299" t="s">
        <v>1061</v>
      </c>
      <c r="E2299" s="166" t="str">
        <f aca="true" t="shared" si="36" ref="E2299:E2362">IF(MID(D2299,14,1)="@",MID(D2299,12,2),"0"&amp;MID(D2299,12,1))</f>
        <v>07</v>
      </c>
    </row>
    <row r="2300" spans="1:5" ht="12.75">
      <c r="A2300" s="166">
        <v>20477873279</v>
      </c>
      <c r="B2300" s="166" t="s">
        <v>1048</v>
      </c>
      <c r="C2300" s="166">
        <v>5720</v>
      </c>
      <c r="D2300" t="s">
        <v>1061</v>
      </c>
      <c r="E2300" s="166" t="str">
        <f t="shared" si="36"/>
        <v>07</v>
      </c>
    </row>
    <row r="2301" spans="1:5" ht="12.75">
      <c r="A2301" s="166">
        <v>20521662761</v>
      </c>
      <c r="B2301" s="166" t="s">
        <v>1048</v>
      </c>
      <c r="C2301" s="166">
        <v>5720</v>
      </c>
      <c r="D2301" t="s">
        <v>1061</v>
      </c>
      <c r="E2301" s="166" t="str">
        <f t="shared" si="36"/>
        <v>07</v>
      </c>
    </row>
    <row r="2302" spans="1:5" ht="12.75">
      <c r="A2302" s="166">
        <v>20508080507</v>
      </c>
      <c r="B2302" s="166" t="s">
        <v>1048</v>
      </c>
      <c r="C2302" s="166">
        <v>5720</v>
      </c>
      <c r="D2302" t="s">
        <v>1061</v>
      </c>
      <c r="E2302" s="166" t="str">
        <f t="shared" si="36"/>
        <v>07</v>
      </c>
    </row>
    <row r="2303" spans="1:5" ht="12.75">
      <c r="A2303" s="166">
        <v>20524919321</v>
      </c>
      <c r="B2303" s="166" t="s">
        <v>1048</v>
      </c>
      <c r="C2303" s="166">
        <v>5720</v>
      </c>
      <c r="D2303" t="s">
        <v>1061</v>
      </c>
      <c r="E2303" s="166" t="str">
        <f t="shared" si="36"/>
        <v>07</v>
      </c>
    </row>
    <row r="2304" spans="1:5" ht="12.75">
      <c r="A2304" s="166">
        <v>20511561028</v>
      </c>
      <c r="B2304" s="166" t="s">
        <v>1048</v>
      </c>
      <c r="C2304" s="166">
        <v>5720</v>
      </c>
      <c r="D2304" t="s">
        <v>1061</v>
      </c>
      <c r="E2304" s="166" t="str">
        <f t="shared" si="36"/>
        <v>07</v>
      </c>
    </row>
    <row r="2305" spans="1:5" ht="12.75">
      <c r="A2305" s="166">
        <v>20100072247</v>
      </c>
      <c r="B2305" s="166" t="s">
        <v>1048</v>
      </c>
      <c r="C2305" s="166">
        <v>5720</v>
      </c>
      <c r="D2305" t="s">
        <v>1061</v>
      </c>
      <c r="E2305" s="166" t="str">
        <f t="shared" si="36"/>
        <v>07</v>
      </c>
    </row>
    <row r="2306" spans="1:5" ht="12.75">
      <c r="A2306" s="166">
        <v>20512286349</v>
      </c>
      <c r="B2306" s="166" t="s">
        <v>1048</v>
      </c>
      <c r="C2306" s="166">
        <v>5720</v>
      </c>
      <c r="D2306" t="s">
        <v>1061</v>
      </c>
      <c r="E2306" s="166" t="str">
        <f t="shared" si="36"/>
        <v>07</v>
      </c>
    </row>
    <row r="2307" spans="1:5" ht="12.75">
      <c r="A2307" s="166">
        <v>20100259401</v>
      </c>
      <c r="B2307" s="166" t="s">
        <v>1048</v>
      </c>
      <c r="C2307" s="166">
        <v>5720</v>
      </c>
      <c r="D2307" t="s">
        <v>1061</v>
      </c>
      <c r="E2307" s="166" t="str">
        <f t="shared" si="36"/>
        <v>07</v>
      </c>
    </row>
    <row r="2308" spans="1:5" ht="12.75">
      <c r="A2308" s="166">
        <v>20516133687</v>
      </c>
      <c r="B2308" s="166" t="s">
        <v>1048</v>
      </c>
      <c r="C2308" s="166">
        <v>5720</v>
      </c>
      <c r="D2308" t="s">
        <v>1061</v>
      </c>
      <c r="E2308" s="166" t="str">
        <f t="shared" si="36"/>
        <v>07</v>
      </c>
    </row>
    <row r="2309" spans="1:5" ht="12.75">
      <c r="A2309" s="166">
        <v>20514203734</v>
      </c>
      <c r="B2309" s="166" t="s">
        <v>1048</v>
      </c>
      <c r="C2309" s="166">
        <v>5720</v>
      </c>
      <c r="D2309" t="s">
        <v>1061</v>
      </c>
      <c r="E2309" s="166" t="str">
        <f t="shared" si="36"/>
        <v>07</v>
      </c>
    </row>
    <row r="2310" spans="1:5" ht="12.75">
      <c r="A2310" s="166">
        <v>20136648625</v>
      </c>
      <c r="B2310" s="166" t="s">
        <v>1048</v>
      </c>
      <c r="C2310" s="166">
        <v>5720</v>
      </c>
      <c r="D2310" t="s">
        <v>1061</v>
      </c>
      <c r="E2310" s="166" t="str">
        <f t="shared" si="36"/>
        <v>07</v>
      </c>
    </row>
    <row r="2311" spans="1:5" ht="12.75">
      <c r="A2311" s="166">
        <v>20543486141</v>
      </c>
      <c r="B2311" s="166" t="s">
        <v>1048</v>
      </c>
      <c r="C2311" s="166">
        <v>5720</v>
      </c>
      <c r="D2311" t="s">
        <v>1061</v>
      </c>
      <c r="E2311" s="166" t="str">
        <f t="shared" si="36"/>
        <v>07</v>
      </c>
    </row>
    <row r="2312" spans="1:5" ht="12.75">
      <c r="A2312" s="166">
        <v>20100049008</v>
      </c>
      <c r="B2312" s="166" t="s">
        <v>1048</v>
      </c>
      <c r="C2312" s="166">
        <v>5720</v>
      </c>
      <c r="D2312" t="s">
        <v>1061</v>
      </c>
      <c r="E2312" s="166" t="str">
        <f t="shared" si="36"/>
        <v>07</v>
      </c>
    </row>
    <row r="2313" spans="1:5" ht="12.75">
      <c r="A2313" s="166">
        <v>20330262428</v>
      </c>
      <c r="B2313" s="166" t="s">
        <v>1048</v>
      </c>
      <c r="C2313" s="166">
        <v>5720</v>
      </c>
      <c r="D2313" t="s">
        <v>1061</v>
      </c>
      <c r="E2313" s="166" t="str">
        <f t="shared" si="36"/>
        <v>07</v>
      </c>
    </row>
    <row r="2314" spans="1:5" ht="12.75">
      <c r="A2314" s="166">
        <v>20100079501</v>
      </c>
      <c r="B2314" s="166" t="s">
        <v>1048</v>
      </c>
      <c r="C2314" s="166">
        <v>5720</v>
      </c>
      <c r="D2314" t="s">
        <v>1061</v>
      </c>
      <c r="E2314" s="166" t="str">
        <f t="shared" si="36"/>
        <v>07</v>
      </c>
    </row>
    <row r="2315" spans="1:5" ht="12.75">
      <c r="A2315" s="166">
        <v>20512481125</v>
      </c>
      <c r="B2315" s="166" t="s">
        <v>1048</v>
      </c>
      <c r="C2315" s="166">
        <v>5720</v>
      </c>
      <c r="D2315" t="s">
        <v>1061</v>
      </c>
      <c r="E2315" s="166" t="str">
        <f t="shared" si="36"/>
        <v>07</v>
      </c>
    </row>
    <row r="2316" spans="1:5" ht="12.75">
      <c r="A2316" s="166">
        <v>20100110513</v>
      </c>
      <c r="B2316" s="166" t="s">
        <v>1048</v>
      </c>
      <c r="C2316" s="166">
        <v>5720</v>
      </c>
      <c r="D2316" t="s">
        <v>1061</v>
      </c>
      <c r="E2316" s="166" t="str">
        <f t="shared" si="36"/>
        <v>07</v>
      </c>
    </row>
    <row r="2317" spans="1:5" ht="12.75">
      <c r="A2317" s="166">
        <v>20506285314</v>
      </c>
      <c r="B2317" s="166" t="s">
        <v>1048</v>
      </c>
      <c r="C2317" s="166">
        <v>5720</v>
      </c>
      <c r="D2317" t="s">
        <v>1061</v>
      </c>
      <c r="E2317" s="166" t="str">
        <f t="shared" si="36"/>
        <v>07</v>
      </c>
    </row>
    <row r="2318" spans="1:5" ht="12.75">
      <c r="A2318" s="166">
        <v>20503955882</v>
      </c>
      <c r="B2318" s="166" t="s">
        <v>1048</v>
      </c>
      <c r="C2318" s="166">
        <v>5720</v>
      </c>
      <c r="D2318" t="s">
        <v>1061</v>
      </c>
      <c r="E2318" s="166" t="str">
        <f t="shared" si="36"/>
        <v>07</v>
      </c>
    </row>
    <row r="2319" spans="1:5" ht="12.75">
      <c r="A2319" s="166">
        <v>20509586986</v>
      </c>
      <c r="B2319" s="166" t="s">
        <v>1048</v>
      </c>
      <c r="C2319" s="166">
        <v>5720</v>
      </c>
      <c r="D2319" t="s">
        <v>1061</v>
      </c>
      <c r="E2319" s="166" t="str">
        <f t="shared" si="36"/>
        <v>07</v>
      </c>
    </row>
    <row r="2320" spans="1:5" ht="12.75">
      <c r="A2320" s="166">
        <v>20511004251</v>
      </c>
      <c r="B2320" s="166" t="s">
        <v>1048</v>
      </c>
      <c r="C2320" s="166">
        <v>5720</v>
      </c>
      <c r="D2320" t="s">
        <v>1061</v>
      </c>
      <c r="E2320" s="166" t="str">
        <f t="shared" si="36"/>
        <v>07</v>
      </c>
    </row>
    <row r="2321" spans="1:5" ht="12.75">
      <c r="A2321" s="166">
        <v>20511125040</v>
      </c>
      <c r="B2321" s="166" t="s">
        <v>1048</v>
      </c>
      <c r="C2321" s="166">
        <v>5720</v>
      </c>
      <c r="D2321" t="s">
        <v>1061</v>
      </c>
      <c r="E2321" s="166" t="str">
        <f t="shared" si="36"/>
        <v>07</v>
      </c>
    </row>
    <row r="2322" spans="1:5" ht="12.75">
      <c r="A2322" s="166">
        <v>20511129975</v>
      </c>
      <c r="B2322" s="166" t="s">
        <v>1048</v>
      </c>
      <c r="C2322" s="166">
        <v>5720</v>
      </c>
      <c r="D2322" t="s">
        <v>1061</v>
      </c>
      <c r="E2322" s="166" t="str">
        <f t="shared" si="36"/>
        <v>07</v>
      </c>
    </row>
    <row r="2323" spans="1:5" ht="12.75">
      <c r="A2323" s="166">
        <v>20509093521</v>
      </c>
      <c r="B2323" s="166" t="s">
        <v>1048</v>
      </c>
      <c r="C2323" s="166">
        <v>5720</v>
      </c>
      <c r="D2323" t="s">
        <v>1061</v>
      </c>
      <c r="E2323" s="166" t="str">
        <f t="shared" si="36"/>
        <v>07</v>
      </c>
    </row>
    <row r="2324" spans="1:5" ht="12.75">
      <c r="A2324" s="166">
        <v>20511465061</v>
      </c>
      <c r="B2324" s="166" t="s">
        <v>1048</v>
      </c>
      <c r="C2324" s="166">
        <v>5720</v>
      </c>
      <c r="D2324" t="s">
        <v>1061</v>
      </c>
      <c r="E2324" s="166" t="str">
        <f t="shared" si="36"/>
        <v>07</v>
      </c>
    </row>
    <row r="2325" spans="1:5" ht="12.75">
      <c r="A2325" s="166">
        <v>20522547957</v>
      </c>
      <c r="B2325" s="166" t="s">
        <v>1048</v>
      </c>
      <c r="C2325" s="166">
        <v>5720</v>
      </c>
      <c r="D2325" t="s">
        <v>1061</v>
      </c>
      <c r="E2325" s="166" t="str">
        <f t="shared" si="36"/>
        <v>07</v>
      </c>
    </row>
    <row r="2326" spans="1:5" ht="12.75">
      <c r="A2326" s="166">
        <v>20101362702</v>
      </c>
      <c r="B2326" s="166" t="s">
        <v>1048</v>
      </c>
      <c r="C2326" s="166">
        <v>5720</v>
      </c>
      <c r="D2326" t="s">
        <v>1061</v>
      </c>
      <c r="E2326" s="166" t="str">
        <f t="shared" si="36"/>
        <v>07</v>
      </c>
    </row>
    <row r="2327" spans="1:5" ht="12.75">
      <c r="A2327" s="166">
        <v>20511933260</v>
      </c>
      <c r="B2327" s="166" t="s">
        <v>1048</v>
      </c>
      <c r="C2327" s="166">
        <v>5720</v>
      </c>
      <c r="D2327" t="s">
        <v>1061</v>
      </c>
      <c r="E2327" s="166" t="str">
        <f t="shared" si="36"/>
        <v>07</v>
      </c>
    </row>
    <row r="2328" spans="1:5" ht="12.75">
      <c r="A2328" s="166">
        <v>20512797785</v>
      </c>
      <c r="B2328" s="166" t="s">
        <v>1048</v>
      </c>
      <c r="C2328" s="166">
        <v>5720</v>
      </c>
      <c r="D2328" t="s">
        <v>1061</v>
      </c>
      <c r="E2328" s="166" t="str">
        <f t="shared" si="36"/>
        <v>07</v>
      </c>
    </row>
    <row r="2329" spans="1:5" ht="12.75">
      <c r="A2329" s="166">
        <v>20492903141</v>
      </c>
      <c r="B2329" s="166" t="s">
        <v>1048</v>
      </c>
      <c r="C2329" s="166">
        <v>5720</v>
      </c>
      <c r="D2329" t="s">
        <v>1061</v>
      </c>
      <c r="E2329" s="166" t="str">
        <f t="shared" si="36"/>
        <v>07</v>
      </c>
    </row>
    <row r="2330" spans="1:5" ht="12.75">
      <c r="A2330" s="166">
        <v>20100140340</v>
      </c>
      <c r="B2330" s="166" t="s">
        <v>1048</v>
      </c>
      <c r="C2330" s="166">
        <v>5720</v>
      </c>
      <c r="D2330" t="s">
        <v>1061</v>
      </c>
      <c r="E2330" s="166" t="str">
        <f t="shared" si="36"/>
        <v>07</v>
      </c>
    </row>
    <row r="2331" spans="1:5" ht="12.75">
      <c r="A2331" s="166">
        <v>20383316473</v>
      </c>
      <c r="B2331" s="166" t="s">
        <v>1048</v>
      </c>
      <c r="C2331" s="166">
        <v>5720</v>
      </c>
      <c r="D2331" t="s">
        <v>1061</v>
      </c>
      <c r="E2331" s="166" t="str">
        <f t="shared" si="36"/>
        <v>07</v>
      </c>
    </row>
    <row r="2332" spans="1:5" ht="12.75">
      <c r="A2332" s="166">
        <v>20524191408</v>
      </c>
      <c r="B2332" s="166" t="s">
        <v>1048</v>
      </c>
      <c r="C2332" s="166">
        <v>5720</v>
      </c>
      <c r="D2332" t="s">
        <v>1061</v>
      </c>
      <c r="E2332" s="166" t="str">
        <f t="shared" si="36"/>
        <v>07</v>
      </c>
    </row>
    <row r="2333" spans="1:5" ht="12.75">
      <c r="A2333" s="166">
        <v>20110522151</v>
      </c>
      <c r="B2333" s="166" t="s">
        <v>1048</v>
      </c>
      <c r="C2333" s="166">
        <v>5720</v>
      </c>
      <c r="D2333" t="s">
        <v>1061</v>
      </c>
      <c r="E2333" s="166" t="str">
        <f t="shared" si="36"/>
        <v>07</v>
      </c>
    </row>
    <row r="2334" spans="1:5" ht="12.75">
      <c r="A2334" s="166">
        <v>20519485487</v>
      </c>
      <c r="B2334" s="166" t="s">
        <v>1048</v>
      </c>
      <c r="C2334" s="166">
        <v>5720</v>
      </c>
      <c r="D2334" t="s">
        <v>1061</v>
      </c>
      <c r="E2334" s="166" t="str">
        <f t="shared" si="36"/>
        <v>07</v>
      </c>
    </row>
    <row r="2335" spans="1:5" ht="12.75">
      <c r="A2335" s="166">
        <v>20370146994</v>
      </c>
      <c r="B2335" s="166" t="s">
        <v>1048</v>
      </c>
      <c r="C2335" s="166">
        <v>5720</v>
      </c>
      <c r="D2335" t="s">
        <v>1061</v>
      </c>
      <c r="E2335" s="166" t="str">
        <f t="shared" si="36"/>
        <v>07</v>
      </c>
    </row>
    <row r="2336" spans="1:5" ht="12.75">
      <c r="A2336" s="166">
        <v>20100116392</v>
      </c>
      <c r="B2336" s="166" t="s">
        <v>1048</v>
      </c>
      <c r="C2336" s="166">
        <v>5720</v>
      </c>
      <c r="D2336" t="s">
        <v>1061</v>
      </c>
      <c r="E2336" s="166" t="str">
        <f t="shared" si="36"/>
        <v>07</v>
      </c>
    </row>
    <row r="2337" spans="1:5" ht="12.75">
      <c r="A2337" s="166">
        <v>20390863871</v>
      </c>
      <c r="B2337" s="166" t="s">
        <v>1048</v>
      </c>
      <c r="C2337" s="166">
        <v>5720</v>
      </c>
      <c r="D2337" t="s">
        <v>1061</v>
      </c>
      <c r="E2337" s="166" t="str">
        <f t="shared" si="36"/>
        <v>07</v>
      </c>
    </row>
    <row r="2338" spans="1:5" ht="12.75">
      <c r="A2338" s="166">
        <v>20347258611</v>
      </c>
      <c r="B2338" s="166" t="s">
        <v>1048</v>
      </c>
      <c r="C2338" s="166">
        <v>5720</v>
      </c>
      <c r="D2338" t="s">
        <v>1061</v>
      </c>
      <c r="E2338" s="166" t="str">
        <f t="shared" si="36"/>
        <v>07</v>
      </c>
    </row>
    <row r="2339" spans="1:5" ht="12.75">
      <c r="A2339" s="166">
        <v>20101024645</v>
      </c>
      <c r="B2339" s="166" t="s">
        <v>1048</v>
      </c>
      <c r="C2339" s="166">
        <v>5720</v>
      </c>
      <c r="D2339" t="s">
        <v>1061</v>
      </c>
      <c r="E2339" s="166" t="str">
        <f t="shared" si="36"/>
        <v>07</v>
      </c>
    </row>
    <row r="2340" spans="1:5" ht="12.75">
      <c r="A2340" s="166">
        <v>20224748711</v>
      </c>
      <c r="B2340" s="166" t="s">
        <v>1048</v>
      </c>
      <c r="C2340" s="166">
        <v>5720</v>
      </c>
      <c r="D2340" t="s">
        <v>1061</v>
      </c>
      <c r="E2340" s="166" t="str">
        <f t="shared" si="36"/>
        <v>07</v>
      </c>
    </row>
    <row r="2341" spans="1:5" ht="12.75">
      <c r="A2341" s="166">
        <v>20461309951</v>
      </c>
      <c r="B2341" s="166" t="s">
        <v>1048</v>
      </c>
      <c r="C2341" s="166">
        <v>5720</v>
      </c>
      <c r="D2341" t="s">
        <v>1061</v>
      </c>
      <c r="E2341" s="166" t="str">
        <f t="shared" si="36"/>
        <v>07</v>
      </c>
    </row>
    <row r="2342" spans="1:5" ht="12.75">
      <c r="A2342" s="166">
        <v>20506540284</v>
      </c>
      <c r="B2342" s="166" t="s">
        <v>1048</v>
      </c>
      <c r="C2342" s="166">
        <v>5720</v>
      </c>
      <c r="D2342" t="s">
        <v>1061</v>
      </c>
      <c r="E2342" s="166" t="str">
        <f t="shared" si="36"/>
        <v>07</v>
      </c>
    </row>
    <row r="2343" spans="1:5" ht="12.75">
      <c r="A2343" s="166">
        <v>20508614811</v>
      </c>
      <c r="B2343" s="166" t="s">
        <v>1048</v>
      </c>
      <c r="C2343" s="166">
        <v>5720</v>
      </c>
      <c r="D2343" t="s">
        <v>1061</v>
      </c>
      <c r="E2343" s="166" t="str">
        <f t="shared" si="36"/>
        <v>07</v>
      </c>
    </row>
    <row r="2344" spans="1:5" ht="12.75">
      <c r="A2344" s="166">
        <v>20279866682</v>
      </c>
      <c r="B2344" s="166" t="s">
        <v>1048</v>
      </c>
      <c r="C2344" s="166">
        <v>5720</v>
      </c>
      <c r="D2344" t="s">
        <v>1061</v>
      </c>
      <c r="E2344" s="166" t="str">
        <f t="shared" si="36"/>
        <v>07</v>
      </c>
    </row>
    <row r="2345" spans="1:5" ht="12.75">
      <c r="A2345" s="166">
        <v>20100727278</v>
      </c>
      <c r="B2345" s="166" t="s">
        <v>1048</v>
      </c>
      <c r="C2345" s="166">
        <v>5720</v>
      </c>
      <c r="D2345" t="s">
        <v>1061</v>
      </c>
      <c r="E2345" s="166" t="str">
        <f t="shared" si="36"/>
        <v>07</v>
      </c>
    </row>
    <row r="2346" spans="1:5" ht="12.75">
      <c r="A2346" s="166">
        <v>20419952461</v>
      </c>
      <c r="B2346" s="166" t="s">
        <v>1048</v>
      </c>
      <c r="C2346" s="166">
        <v>5720</v>
      </c>
      <c r="D2346" t="s">
        <v>1061</v>
      </c>
      <c r="E2346" s="166" t="str">
        <f t="shared" si="36"/>
        <v>07</v>
      </c>
    </row>
    <row r="2347" spans="1:5" ht="12.75">
      <c r="A2347" s="166">
        <v>20517406610</v>
      </c>
      <c r="B2347" s="166" t="s">
        <v>1048</v>
      </c>
      <c r="C2347" s="166">
        <v>5720</v>
      </c>
      <c r="D2347" t="s">
        <v>1061</v>
      </c>
      <c r="E2347" s="166" t="str">
        <f t="shared" si="36"/>
        <v>07</v>
      </c>
    </row>
    <row r="2348" spans="1:5" ht="12.75">
      <c r="A2348" s="166">
        <v>20501977439</v>
      </c>
      <c r="B2348" s="166" t="s">
        <v>1048</v>
      </c>
      <c r="C2348" s="166">
        <v>5720</v>
      </c>
      <c r="D2348" t="s">
        <v>1061</v>
      </c>
      <c r="E2348" s="166" t="str">
        <f t="shared" si="36"/>
        <v>07</v>
      </c>
    </row>
    <row r="2349" spans="1:5" ht="12.75">
      <c r="A2349" s="166">
        <v>20101128777</v>
      </c>
      <c r="B2349" s="166" t="s">
        <v>1048</v>
      </c>
      <c r="C2349" s="166">
        <v>5720</v>
      </c>
      <c r="D2349" t="s">
        <v>1061</v>
      </c>
      <c r="E2349" s="166" t="str">
        <f t="shared" si="36"/>
        <v>07</v>
      </c>
    </row>
    <row r="2350" spans="1:5" ht="12.75">
      <c r="A2350" s="166">
        <v>20543482316</v>
      </c>
      <c r="B2350" s="166" t="s">
        <v>1048</v>
      </c>
      <c r="C2350" s="166">
        <v>5720</v>
      </c>
      <c r="D2350" t="s">
        <v>1061</v>
      </c>
      <c r="E2350" s="166" t="str">
        <f t="shared" si="36"/>
        <v>07</v>
      </c>
    </row>
    <row r="2351" spans="1:5" ht="12.75">
      <c r="A2351" s="166">
        <v>20510944764</v>
      </c>
      <c r="B2351" s="166" t="s">
        <v>1048</v>
      </c>
      <c r="C2351" s="166">
        <v>5720</v>
      </c>
      <c r="D2351" t="s">
        <v>1061</v>
      </c>
      <c r="E2351" s="166" t="str">
        <f t="shared" si="36"/>
        <v>07</v>
      </c>
    </row>
    <row r="2352" spans="1:5" ht="12.75">
      <c r="A2352" s="166">
        <v>20101275133</v>
      </c>
      <c r="B2352" s="166" t="s">
        <v>1048</v>
      </c>
      <c r="C2352" s="166">
        <v>5720</v>
      </c>
      <c r="D2352" t="s">
        <v>1061</v>
      </c>
      <c r="E2352" s="166" t="str">
        <f t="shared" si="36"/>
        <v>07</v>
      </c>
    </row>
    <row r="2353" spans="1:5" ht="12.75">
      <c r="A2353" s="166">
        <v>20376303811</v>
      </c>
      <c r="B2353" s="166" t="s">
        <v>1048</v>
      </c>
      <c r="C2353" s="166">
        <v>5720</v>
      </c>
      <c r="D2353" t="s">
        <v>1061</v>
      </c>
      <c r="E2353" s="166" t="str">
        <f t="shared" si="36"/>
        <v>07</v>
      </c>
    </row>
    <row r="2354" spans="1:5" ht="12.75">
      <c r="A2354" s="166">
        <v>20100134021</v>
      </c>
      <c r="B2354" s="166" t="s">
        <v>1048</v>
      </c>
      <c r="C2354" s="166">
        <v>5720</v>
      </c>
      <c r="D2354" t="s">
        <v>1061</v>
      </c>
      <c r="E2354" s="166" t="str">
        <f t="shared" si="36"/>
        <v>07</v>
      </c>
    </row>
    <row r="2355" spans="1:5" ht="12.75">
      <c r="A2355" s="166">
        <v>20513462388</v>
      </c>
      <c r="B2355" s="166" t="s">
        <v>1048</v>
      </c>
      <c r="C2355" s="166">
        <v>5720</v>
      </c>
      <c r="D2355" t="s">
        <v>1061</v>
      </c>
      <c r="E2355" s="166" t="str">
        <f t="shared" si="36"/>
        <v>07</v>
      </c>
    </row>
    <row r="2356" spans="1:5" ht="12.75">
      <c r="A2356" s="166">
        <v>20468802342</v>
      </c>
      <c r="B2356" s="166" t="s">
        <v>1048</v>
      </c>
      <c r="C2356" s="166">
        <v>5720</v>
      </c>
      <c r="D2356" t="s">
        <v>1061</v>
      </c>
      <c r="E2356" s="166" t="str">
        <f t="shared" si="36"/>
        <v>07</v>
      </c>
    </row>
    <row r="2357" spans="1:5" ht="12.75">
      <c r="A2357" s="166">
        <v>20516534754</v>
      </c>
      <c r="B2357" s="166" t="s">
        <v>1048</v>
      </c>
      <c r="C2357" s="166">
        <v>5720</v>
      </c>
      <c r="D2357" t="s">
        <v>1061</v>
      </c>
      <c r="E2357" s="166" t="str">
        <f t="shared" si="36"/>
        <v>07</v>
      </c>
    </row>
    <row r="2358" spans="1:5" ht="12.75">
      <c r="A2358" s="166">
        <v>20100106915</v>
      </c>
      <c r="B2358" s="166" t="s">
        <v>1048</v>
      </c>
      <c r="C2358" s="166">
        <v>5720</v>
      </c>
      <c r="D2358" t="s">
        <v>1061</v>
      </c>
      <c r="E2358" s="166" t="str">
        <f t="shared" si="36"/>
        <v>07</v>
      </c>
    </row>
    <row r="2359" spans="1:5" ht="12.75">
      <c r="A2359" s="166">
        <v>20330791412</v>
      </c>
      <c r="B2359" s="166" t="s">
        <v>1048</v>
      </c>
      <c r="C2359" s="166">
        <v>5720</v>
      </c>
      <c r="D2359" t="s">
        <v>1061</v>
      </c>
      <c r="E2359" s="166" t="str">
        <f t="shared" si="36"/>
        <v>07</v>
      </c>
    </row>
    <row r="2360" spans="1:5" ht="12.75">
      <c r="A2360" s="166">
        <v>20518160134</v>
      </c>
      <c r="B2360" s="166" t="s">
        <v>1048</v>
      </c>
      <c r="C2360" s="166">
        <v>5720</v>
      </c>
      <c r="D2360" t="s">
        <v>1061</v>
      </c>
      <c r="E2360" s="166" t="str">
        <f t="shared" si="36"/>
        <v>07</v>
      </c>
    </row>
    <row r="2361" spans="1:5" ht="12.75">
      <c r="A2361" s="166">
        <v>20307235545</v>
      </c>
      <c r="B2361" s="166" t="s">
        <v>1048</v>
      </c>
      <c r="C2361" s="166">
        <v>5720</v>
      </c>
      <c r="D2361" t="s">
        <v>1061</v>
      </c>
      <c r="E2361" s="166" t="str">
        <f t="shared" si="36"/>
        <v>07</v>
      </c>
    </row>
    <row r="2362" spans="1:5" ht="12.75">
      <c r="A2362" s="166">
        <v>20415726636</v>
      </c>
      <c r="B2362" s="166" t="s">
        <v>1048</v>
      </c>
      <c r="C2362" s="166">
        <v>5720</v>
      </c>
      <c r="D2362" t="s">
        <v>1061</v>
      </c>
      <c r="E2362" s="166" t="str">
        <f t="shared" si="36"/>
        <v>07</v>
      </c>
    </row>
    <row r="2363" spans="1:5" ht="12.75">
      <c r="A2363" s="166">
        <v>20101972870</v>
      </c>
      <c r="B2363" s="166" t="s">
        <v>1048</v>
      </c>
      <c r="C2363" s="166">
        <v>5720</v>
      </c>
      <c r="D2363" t="s">
        <v>1061</v>
      </c>
      <c r="E2363" s="166" t="str">
        <f aca="true" t="shared" si="37" ref="E2363:E2426">IF(MID(D2363,14,1)="@",MID(D2363,12,2),"0"&amp;MID(D2363,12,1))</f>
        <v>07</v>
      </c>
    </row>
    <row r="2364" spans="1:5" ht="12.75">
      <c r="A2364" s="166">
        <v>20516589656</v>
      </c>
      <c r="B2364" s="166" t="s">
        <v>1048</v>
      </c>
      <c r="C2364" s="166">
        <v>5720</v>
      </c>
      <c r="D2364" t="s">
        <v>1061</v>
      </c>
      <c r="E2364" s="166" t="str">
        <f t="shared" si="37"/>
        <v>07</v>
      </c>
    </row>
    <row r="2365" spans="1:5" ht="12.75">
      <c r="A2365" s="166">
        <v>20503587123</v>
      </c>
      <c r="B2365" s="166" t="s">
        <v>1048</v>
      </c>
      <c r="C2365" s="166">
        <v>5720</v>
      </c>
      <c r="D2365" t="s">
        <v>1061</v>
      </c>
      <c r="E2365" s="166" t="str">
        <f t="shared" si="37"/>
        <v>07</v>
      </c>
    </row>
    <row r="2366" spans="1:5" ht="12.75">
      <c r="A2366" s="166">
        <v>20523085345</v>
      </c>
      <c r="B2366" s="166" t="s">
        <v>1048</v>
      </c>
      <c r="C2366" s="166">
        <v>5720</v>
      </c>
      <c r="D2366" t="s">
        <v>1061</v>
      </c>
      <c r="E2366" s="166" t="str">
        <f t="shared" si="37"/>
        <v>07</v>
      </c>
    </row>
    <row r="2367" spans="1:5" ht="12.75">
      <c r="A2367" s="166">
        <v>20514774057</v>
      </c>
      <c r="B2367" s="166" t="s">
        <v>1048</v>
      </c>
      <c r="C2367" s="166">
        <v>5720</v>
      </c>
      <c r="D2367" t="s">
        <v>1061</v>
      </c>
      <c r="E2367" s="166" t="str">
        <f t="shared" si="37"/>
        <v>07</v>
      </c>
    </row>
    <row r="2368" spans="1:5" ht="12.75">
      <c r="A2368" s="166">
        <v>20332970411</v>
      </c>
      <c r="B2368" s="166" t="s">
        <v>1048</v>
      </c>
      <c r="C2368" s="166">
        <v>5720</v>
      </c>
      <c r="D2368" t="s">
        <v>1061</v>
      </c>
      <c r="E2368" s="166" t="str">
        <f t="shared" si="37"/>
        <v>07</v>
      </c>
    </row>
    <row r="2369" spans="1:5" ht="12.75">
      <c r="A2369" s="166">
        <v>20100035392</v>
      </c>
      <c r="B2369" s="166" t="s">
        <v>1048</v>
      </c>
      <c r="C2369" s="166">
        <v>5720</v>
      </c>
      <c r="D2369" t="s">
        <v>1061</v>
      </c>
      <c r="E2369" s="166" t="str">
        <f t="shared" si="37"/>
        <v>07</v>
      </c>
    </row>
    <row r="2370" spans="1:5" ht="12.75">
      <c r="A2370" s="166">
        <v>20269985900</v>
      </c>
      <c r="B2370" s="166" t="s">
        <v>1048</v>
      </c>
      <c r="C2370" s="166">
        <v>5720</v>
      </c>
      <c r="D2370" t="s">
        <v>1061</v>
      </c>
      <c r="E2370" s="166" t="str">
        <f t="shared" si="37"/>
        <v>07</v>
      </c>
    </row>
    <row r="2371" spans="1:5" ht="12.75">
      <c r="A2371" s="166">
        <v>20507024051</v>
      </c>
      <c r="B2371" s="166" t="s">
        <v>1048</v>
      </c>
      <c r="C2371" s="166">
        <v>5720</v>
      </c>
      <c r="D2371" t="s">
        <v>1061</v>
      </c>
      <c r="E2371" s="166" t="str">
        <f t="shared" si="37"/>
        <v>07</v>
      </c>
    </row>
    <row r="2372" spans="1:5" ht="12.75">
      <c r="A2372" s="166">
        <v>20402885549</v>
      </c>
      <c r="B2372" s="166" t="s">
        <v>1048</v>
      </c>
      <c r="C2372" s="166">
        <v>5720</v>
      </c>
      <c r="D2372" t="s">
        <v>1061</v>
      </c>
      <c r="E2372" s="166" t="str">
        <f t="shared" si="37"/>
        <v>07</v>
      </c>
    </row>
    <row r="2373" spans="1:5" ht="12.75">
      <c r="A2373" s="166">
        <v>20101951872</v>
      </c>
      <c r="B2373" s="166" t="s">
        <v>1048</v>
      </c>
      <c r="C2373" s="166">
        <v>5720</v>
      </c>
      <c r="D2373" t="s">
        <v>1061</v>
      </c>
      <c r="E2373" s="166" t="str">
        <f t="shared" si="37"/>
        <v>07</v>
      </c>
    </row>
    <row r="2374" spans="1:5" ht="12.75">
      <c r="A2374" s="166">
        <v>20517049086</v>
      </c>
      <c r="B2374" s="166" t="s">
        <v>1048</v>
      </c>
      <c r="C2374" s="166">
        <v>5720</v>
      </c>
      <c r="D2374" t="s">
        <v>1061</v>
      </c>
      <c r="E2374" s="166" t="str">
        <f t="shared" si="37"/>
        <v>07</v>
      </c>
    </row>
    <row r="2375" spans="1:5" ht="12.75">
      <c r="A2375" s="166">
        <v>20333363900</v>
      </c>
      <c r="B2375" s="166" t="s">
        <v>1048</v>
      </c>
      <c r="C2375" s="166">
        <v>5720</v>
      </c>
      <c r="D2375" t="s">
        <v>1061</v>
      </c>
      <c r="E2375" s="166" t="str">
        <f t="shared" si="37"/>
        <v>07</v>
      </c>
    </row>
    <row r="2376" spans="1:5" ht="12.75">
      <c r="A2376" s="166">
        <v>20513066431</v>
      </c>
      <c r="B2376" s="166" t="s">
        <v>1048</v>
      </c>
      <c r="C2376" s="166">
        <v>5720</v>
      </c>
      <c r="D2376" t="s">
        <v>1061</v>
      </c>
      <c r="E2376" s="166" t="str">
        <f t="shared" si="37"/>
        <v>07</v>
      </c>
    </row>
    <row r="2377" spans="1:5" ht="12.75">
      <c r="A2377" s="166">
        <v>20537290618</v>
      </c>
      <c r="B2377" s="166" t="s">
        <v>1048</v>
      </c>
      <c r="C2377" s="166">
        <v>5720</v>
      </c>
      <c r="D2377" t="s">
        <v>1061</v>
      </c>
      <c r="E2377" s="166" t="str">
        <f t="shared" si="37"/>
        <v>07</v>
      </c>
    </row>
    <row r="2378" spans="1:5" ht="12.75">
      <c r="A2378" s="166">
        <v>20302091766</v>
      </c>
      <c r="B2378" s="166" t="s">
        <v>1048</v>
      </c>
      <c r="C2378" s="166">
        <v>5720</v>
      </c>
      <c r="D2378" t="s">
        <v>1061</v>
      </c>
      <c r="E2378" s="166" t="str">
        <f t="shared" si="37"/>
        <v>07</v>
      </c>
    </row>
    <row r="2379" spans="1:5" ht="12.75">
      <c r="A2379" s="166">
        <v>20537007720</v>
      </c>
      <c r="B2379" s="166" t="s">
        <v>1048</v>
      </c>
      <c r="C2379" s="166">
        <v>5720</v>
      </c>
      <c r="D2379" t="s">
        <v>1061</v>
      </c>
      <c r="E2379" s="166" t="str">
        <f t="shared" si="37"/>
        <v>07</v>
      </c>
    </row>
    <row r="2380" spans="1:5" ht="12.75">
      <c r="A2380" s="166">
        <v>20510037562</v>
      </c>
      <c r="B2380" s="166" t="s">
        <v>1048</v>
      </c>
      <c r="C2380" s="166">
        <v>5720</v>
      </c>
      <c r="D2380" t="s">
        <v>1061</v>
      </c>
      <c r="E2380" s="166" t="str">
        <f t="shared" si="37"/>
        <v>07</v>
      </c>
    </row>
    <row r="2381" spans="1:5" ht="12.75">
      <c r="A2381" s="166">
        <v>20110886196</v>
      </c>
      <c r="B2381" s="166" t="s">
        <v>1048</v>
      </c>
      <c r="C2381" s="166">
        <v>5720</v>
      </c>
      <c r="D2381" t="s">
        <v>1061</v>
      </c>
      <c r="E2381" s="166" t="str">
        <f t="shared" si="37"/>
        <v>07</v>
      </c>
    </row>
    <row r="2382" spans="1:5" ht="12.75">
      <c r="A2382" s="166">
        <v>20511206121</v>
      </c>
      <c r="B2382" s="166" t="s">
        <v>1048</v>
      </c>
      <c r="C2382" s="166">
        <v>5720</v>
      </c>
      <c r="D2382" t="s">
        <v>1061</v>
      </c>
      <c r="E2382" s="166" t="str">
        <f t="shared" si="37"/>
        <v>07</v>
      </c>
    </row>
    <row r="2383" spans="1:5" ht="12.75">
      <c r="A2383" s="166">
        <v>20301260416</v>
      </c>
      <c r="B2383" s="166" t="s">
        <v>1048</v>
      </c>
      <c r="C2383" s="166">
        <v>5720</v>
      </c>
      <c r="D2383" t="s">
        <v>1061</v>
      </c>
      <c r="E2383" s="166" t="str">
        <f t="shared" si="37"/>
        <v>07</v>
      </c>
    </row>
    <row r="2384" spans="1:5" ht="12.75">
      <c r="A2384" s="166">
        <v>20516269074</v>
      </c>
      <c r="B2384" s="166" t="s">
        <v>1048</v>
      </c>
      <c r="C2384" s="166">
        <v>5720</v>
      </c>
      <c r="D2384" t="s">
        <v>1061</v>
      </c>
      <c r="E2384" s="166" t="str">
        <f t="shared" si="37"/>
        <v>07</v>
      </c>
    </row>
    <row r="2385" spans="1:5" ht="12.75">
      <c r="A2385" s="166">
        <v>20517679420</v>
      </c>
      <c r="B2385" s="166" t="s">
        <v>1048</v>
      </c>
      <c r="C2385" s="166">
        <v>5720</v>
      </c>
      <c r="D2385" t="s">
        <v>1061</v>
      </c>
      <c r="E2385" s="166" t="str">
        <f t="shared" si="37"/>
        <v>07</v>
      </c>
    </row>
    <row r="2386" spans="1:5" ht="12.75">
      <c r="A2386" s="166">
        <v>20510956771</v>
      </c>
      <c r="B2386" s="166" t="s">
        <v>1048</v>
      </c>
      <c r="C2386" s="166">
        <v>5720</v>
      </c>
      <c r="D2386" t="s">
        <v>1061</v>
      </c>
      <c r="E2386" s="166" t="str">
        <f t="shared" si="37"/>
        <v>07</v>
      </c>
    </row>
    <row r="2387" spans="1:5" ht="12.75">
      <c r="A2387" s="166">
        <v>20510826486</v>
      </c>
      <c r="B2387" s="166" t="s">
        <v>1048</v>
      </c>
      <c r="C2387" s="166">
        <v>5720</v>
      </c>
      <c r="D2387" t="s">
        <v>1061</v>
      </c>
      <c r="E2387" s="166" t="str">
        <f t="shared" si="37"/>
        <v>07</v>
      </c>
    </row>
    <row r="2388" spans="1:5" ht="12.75">
      <c r="A2388" s="166">
        <v>20520726030</v>
      </c>
      <c r="B2388" s="166" t="s">
        <v>1048</v>
      </c>
      <c r="C2388" s="166">
        <v>5720</v>
      </c>
      <c r="D2388" t="s">
        <v>1061</v>
      </c>
      <c r="E2388" s="166" t="str">
        <f t="shared" si="37"/>
        <v>07</v>
      </c>
    </row>
    <row r="2389" spans="1:5" ht="12.75">
      <c r="A2389" s="166">
        <v>20535597511</v>
      </c>
      <c r="B2389" s="166" t="s">
        <v>1048</v>
      </c>
      <c r="C2389" s="166">
        <v>5720</v>
      </c>
      <c r="D2389" t="s">
        <v>1061</v>
      </c>
      <c r="E2389" s="166" t="str">
        <f t="shared" si="37"/>
        <v>07</v>
      </c>
    </row>
    <row r="2390" spans="1:5" ht="12.75">
      <c r="A2390" s="166">
        <v>20511804702</v>
      </c>
      <c r="B2390" s="166" t="s">
        <v>1048</v>
      </c>
      <c r="C2390" s="166">
        <v>5720</v>
      </c>
      <c r="D2390" t="s">
        <v>1061</v>
      </c>
      <c r="E2390" s="166" t="str">
        <f t="shared" si="37"/>
        <v>07</v>
      </c>
    </row>
    <row r="2391" spans="1:5" ht="12.75">
      <c r="A2391" s="166">
        <v>20512551603</v>
      </c>
      <c r="B2391" s="166" t="s">
        <v>1048</v>
      </c>
      <c r="C2391" s="166">
        <v>5720</v>
      </c>
      <c r="D2391" t="s">
        <v>1061</v>
      </c>
      <c r="E2391" s="166" t="str">
        <f t="shared" si="37"/>
        <v>07</v>
      </c>
    </row>
    <row r="2392" spans="1:5" ht="12.75">
      <c r="A2392" s="166">
        <v>20518538064</v>
      </c>
      <c r="B2392" s="166" t="s">
        <v>1048</v>
      </c>
      <c r="C2392" s="166">
        <v>5720</v>
      </c>
      <c r="D2392" t="s">
        <v>1061</v>
      </c>
      <c r="E2392" s="166" t="str">
        <f t="shared" si="37"/>
        <v>07</v>
      </c>
    </row>
    <row r="2393" spans="1:5" ht="12.75">
      <c r="A2393" s="166">
        <v>20297564901</v>
      </c>
      <c r="B2393" s="166" t="s">
        <v>1048</v>
      </c>
      <c r="C2393" s="166">
        <v>5720</v>
      </c>
      <c r="D2393" t="s">
        <v>1061</v>
      </c>
      <c r="E2393" s="166" t="str">
        <f t="shared" si="37"/>
        <v>07</v>
      </c>
    </row>
    <row r="2394" spans="1:5" ht="12.75">
      <c r="A2394" s="166">
        <v>20523441826</v>
      </c>
      <c r="B2394" s="166" t="s">
        <v>1048</v>
      </c>
      <c r="C2394" s="166">
        <v>5720</v>
      </c>
      <c r="D2394" t="s">
        <v>1061</v>
      </c>
      <c r="E2394" s="166" t="str">
        <f t="shared" si="37"/>
        <v>07</v>
      </c>
    </row>
    <row r="2395" spans="1:5" ht="12.75">
      <c r="A2395" s="166">
        <v>20492175448</v>
      </c>
      <c r="B2395" s="166" t="s">
        <v>1048</v>
      </c>
      <c r="C2395" s="166">
        <v>5720</v>
      </c>
      <c r="D2395" t="s">
        <v>1061</v>
      </c>
      <c r="E2395" s="166" t="str">
        <f t="shared" si="37"/>
        <v>07</v>
      </c>
    </row>
    <row r="2396" spans="1:5" ht="12.75">
      <c r="A2396" s="166">
        <v>20469748597</v>
      </c>
      <c r="B2396" s="166" t="s">
        <v>1048</v>
      </c>
      <c r="C2396" s="166">
        <v>5720</v>
      </c>
      <c r="D2396" t="s">
        <v>1061</v>
      </c>
      <c r="E2396" s="166" t="str">
        <f t="shared" si="37"/>
        <v>07</v>
      </c>
    </row>
    <row r="2397" spans="1:5" ht="12.75">
      <c r="A2397" s="166">
        <v>20508558997</v>
      </c>
      <c r="B2397" s="166" t="s">
        <v>1048</v>
      </c>
      <c r="C2397" s="166">
        <v>5720</v>
      </c>
      <c r="D2397" t="s">
        <v>1061</v>
      </c>
      <c r="E2397" s="166" t="str">
        <f t="shared" si="37"/>
        <v>07</v>
      </c>
    </row>
    <row r="2398" spans="1:5" ht="12.75">
      <c r="A2398" s="166">
        <v>20550229090</v>
      </c>
      <c r="B2398" s="166" t="s">
        <v>1048</v>
      </c>
      <c r="C2398" s="166">
        <v>5720</v>
      </c>
      <c r="D2398" t="s">
        <v>1061</v>
      </c>
      <c r="E2398" s="166" t="str">
        <f t="shared" si="37"/>
        <v>07</v>
      </c>
    </row>
    <row r="2399" spans="1:5" ht="12.75">
      <c r="A2399" s="166">
        <v>20553143498</v>
      </c>
      <c r="B2399" s="166" t="s">
        <v>1048</v>
      </c>
      <c r="C2399" s="166">
        <v>5720</v>
      </c>
      <c r="D2399" t="s">
        <v>1061</v>
      </c>
      <c r="E2399" s="166" t="str">
        <f t="shared" si="37"/>
        <v>07</v>
      </c>
    </row>
    <row r="2400" spans="1:5" ht="12.75">
      <c r="A2400" s="166">
        <v>20549517952</v>
      </c>
      <c r="B2400" s="166" t="s">
        <v>1048</v>
      </c>
      <c r="C2400" s="166">
        <v>5720</v>
      </c>
      <c r="D2400" t="s">
        <v>1061</v>
      </c>
      <c r="E2400" s="166" t="str">
        <f t="shared" si="37"/>
        <v>07</v>
      </c>
    </row>
    <row r="2401" spans="1:5" ht="12.75">
      <c r="A2401" s="166">
        <v>20552751141</v>
      </c>
      <c r="B2401" s="166" t="s">
        <v>1048</v>
      </c>
      <c r="C2401" s="166">
        <v>5720</v>
      </c>
      <c r="D2401" t="s">
        <v>1061</v>
      </c>
      <c r="E2401" s="166" t="str">
        <f t="shared" si="37"/>
        <v>07</v>
      </c>
    </row>
    <row r="2402" spans="1:5" ht="12.75">
      <c r="A2402" s="166">
        <v>20550087791</v>
      </c>
      <c r="B2402" s="166" t="s">
        <v>1048</v>
      </c>
      <c r="C2402" s="166">
        <v>5720</v>
      </c>
      <c r="D2402" t="s">
        <v>1061</v>
      </c>
      <c r="E2402" s="166" t="str">
        <f t="shared" si="37"/>
        <v>07</v>
      </c>
    </row>
    <row r="2403" spans="1:5" ht="12.75">
      <c r="A2403" s="166">
        <v>20549706500</v>
      </c>
      <c r="B2403" s="166" t="s">
        <v>1048</v>
      </c>
      <c r="C2403" s="166">
        <v>5720</v>
      </c>
      <c r="D2403" t="s">
        <v>1061</v>
      </c>
      <c r="E2403" s="166" t="str">
        <f t="shared" si="37"/>
        <v>07</v>
      </c>
    </row>
    <row r="2404" spans="1:5" ht="12.75">
      <c r="A2404" s="166">
        <v>20549302671</v>
      </c>
      <c r="B2404" s="166" t="s">
        <v>1048</v>
      </c>
      <c r="C2404" s="166">
        <v>5720</v>
      </c>
      <c r="D2404" t="s">
        <v>1061</v>
      </c>
      <c r="E2404" s="166" t="str">
        <f t="shared" si="37"/>
        <v>07</v>
      </c>
    </row>
    <row r="2405" spans="1:5" ht="12.75">
      <c r="A2405" s="166">
        <v>20553556733</v>
      </c>
      <c r="B2405" s="166" t="s">
        <v>1048</v>
      </c>
      <c r="C2405" s="166">
        <v>5720</v>
      </c>
      <c r="D2405" t="s">
        <v>1061</v>
      </c>
      <c r="E2405" s="166" t="str">
        <f t="shared" si="37"/>
        <v>07</v>
      </c>
    </row>
    <row r="2406" spans="1:5" ht="12.75">
      <c r="A2406" s="166">
        <v>20552438591</v>
      </c>
      <c r="B2406" s="166" t="s">
        <v>1048</v>
      </c>
      <c r="C2406" s="166">
        <v>5720</v>
      </c>
      <c r="D2406" t="s">
        <v>1061</v>
      </c>
      <c r="E2406" s="166" t="str">
        <f t="shared" si="37"/>
        <v>07</v>
      </c>
    </row>
    <row r="2407" spans="1:5" ht="12.75">
      <c r="A2407" s="166">
        <v>20549834681</v>
      </c>
      <c r="B2407" s="166" t="s">
        <v>1048</v>
      </c>
      <c r="C2407" s="166">
        <v>5720</v>
      </c>
      <c r="D2407" t="s">
        <v>1061</v>
      </c>
      <c r="E2407" s="166" t="str">
        <f t="shared" si="37"/>
        <v>07</v>
      </c>
    </row>
    <row r="2408" spans="1:5" ht="12.75">
      <c r="A2408" s="166">
        <v>20100029406</v>
      </c>
      <c r="B2408" s="166" t="s">
        <v>1048</v>
      </c>
      <c r="C2408" s="166">
        <v>5720</v>
      </c>
      <c r="D2408" t="s">
        <v>1061</v>
      </c>
      <c r="E2408" s="166" t="str">
        <f t="shared" si="37"/>
        <v>07</v>
      </c>
    </row>
    <row r="2409" spans="1:5" ht="12.75">
      <c r="A2409" s="166">
        <v>20100005302</v>
      </c>
      <c r="B2409" s="166" t="s">
        <v>1048</v>
      </c>
      <c r="C2409" s="166">
        <v>5720</v>
      </c>
      <c r="D2409" t="s">
        <v>1061</v>
      </c>
      <c r="E2409" s="166" t="str">
        <f t="shared" si="37"/>
        <v>07</v>
      </c>
    </row>
    <row r="2410" spans="1:5" ht="12.75">
      <c r="A2410" s="166">
        <v>20337537309</v>
      </c>
      <c r="B2410" s="166" t="s">
        <v>1048</v>
      </c>
      <c r="C2410" s="166">
        <v>5720</v>
      </c>
      <c r="D2410" t="s">
        <v>1061</v>
      </c>
      <c r="E2410" s="166" t="str">
        <f t="shared" si="37"/>
        <v>07</v>
      </c>
    </row>
    <row r="2411" spans="1:5" ht="12.75">
      <c r="A2411" s="166">
        <v>20541388061</v>
      </c>
      <c r="B2411" s="166" t="s">
        <v>1048</v>
      </c>
      <c r="C2411" s="166">
        <v>5720</v>
      </c>
      <c r="D2411" t="s">
        <v>1061</v>
      </c>
      <c r="E2411" s="166" t="str">
        <f t="shared" si="37"/>
        <v>07</v>
      </c>
    </row>
    <row r="2412" spans="1:5" ht="12.75">
      <c r="A2412" s="166">
        <v>20338352728</v>
      </c>
      <c r="B2412" s="166" t="s">
        <v>1048</v>
      </c>
      <c r="C2412" s="166">
        <v>5720</v>
      </c>
      <c r="D2412" t="s">
        <v>1061</v>
      </c>
      <c r="E2412" s="166" t="str">
        <f t="shared" si="37"/>
        <v>07</v>
      </c>
    </row>
    <row r="2413" spans="1:5" ht="12.75">
      <c r="A2413" s="166">
        <v>20330033313</v>
      </c>
      <c r="B2413" s="166" t="s">
        <v>1048</v>
      </c>
      <c r="C2413" s="166">
        <v>5720</v>
      </c>
      <c r="D2413" t="s">
        <v>1061</v>
      </c>
      <c r="E2413" s="166" t="str">
        <f t="shared" si="37"/>
        <v>07</v>
      </c>
    </row>
    <row r="2414" spans="1:5" ht="12.75">
      <c r="A2414" s="166">
        <v>20334089941</v>
      </c>
      <c r="B2414" s="166" t="s">
        <v>1048</v>
      </c>
      <c r="C2414" s="166">
        <v>5720</v>
      </c>
      <c r="D2414" t="s">
        <v>1061</v>
      </c>
      <c r="E2414" s="166" t="str">
        <f t="shared" si="37"/>
        <v>07</v>
      </c>
    </row>
    <row r="2415" spans="1:5" ht="12.75">
      <c r="A2415" s="166">
        <v>20100018200</v>
      </c>
      <c r="B2415" s="166" t="s">
        <v>1048</v>
      </c>
      <c r="C2415" s="166">
        <v>5720</v>
      </c>
      <c r="D2415" t="s">
        <v>1061</v>
      </c>
      <c r="E2415" s="166" t="str">
        <f t="shared" si="37"/>
        <v>07</v>
      </c>
    </row>
    <row r="2416" spans="1:5" ht="12.75">
      <c r="A2416" s="166">
        <v>20330791501</v>
      </c>
      <c r="B2416" s="166" t="s">
        <v>1048</v>
      </c>
      <c r="C2416" s="166">
        <v>5720</v>
      </c>
      <c r="D2416" t="s">
        <v>1061</v>
      </c>
      <c r="E2416" s="166" t="str">
        <f t="shared" si="37"/>
        <v>07</v>
      </c>
    </row>
    <row r="2417" spans="1:5" ht="12.75">
      <c r="A2417" s="166">
        <v>20100026997</v>
      </c>
      <c r="B2417" s="166" t="s">
        <v>1048</v>
      </c>
      <c r="C2417" s="166">
        <v>5720</v>
      </c>
      <c r="D2417" t="s">
        <v>1061</v>
      </c>
      <c r="E2417" s="166" t="str">
        <f t="shared" si="37"/>
        <v>07</v>
      </c>
    </row>
    <row r="2418" spans="1:5" ht="12.75">
      <c r="A2418" s="166">
        <v>20462527137</v>
      </c>
      <c r="B2418" s="166" t="s">
        <v>1048</v>
      </c>
      <c r="C2418" s="166">
        <v>5720</v>
      </c>
      <c r="D2418" t="s">
        <v>1061</v>
      </c>
      <c r="E2418" s="166" t="str">
        <f t="shared" si="37"/>
        <v>07</v>
      </c>
    </row>
    <row r="2419" spans="1:5" ht="12.75">
      <c r="A2419" s="166">
        <v>20329820263</v>
      </c>
      <c r="B2419" s="166" t="s">
        <v>1048</v>
      </c>
      <c r="C2419" s="166">
        <v>5720</v>
      </c>
      <c r="D2419" t="s">
        <v>1061</v>
      </c>
      <c r="E2419" s="166" t="str">
        <f t="shared" si="37"/>
        <v>07</v>
      </c>
    </row>
    <row r="2420" spans="1:5" ht="12.75">
      <c r="A2420" s="166">
        <v>20100023203</v>
      </c>
      <c r="B2420" s="166" t="s">
        <v>1048</v>
      </c>
      <c r="C2420" s="166">
        <v>5720</v>
      </c>
      <c r="D2420" t="s">
        <v>1061</v>
      </c>
      <c r="E2420" s="166" t="str">
        <f t="shared" si="37"/>
        <v>07</v>
      </c>
    </row>
    <row r="2421" spans="1:5" ht="12.75">
      <c r="A2421" s="166">
        <v>20334403166</v>
      </c>
      <c r="B2421" s="166" t="s">
        <v>1048</v>
      </c>
      <c r="C2421" s="166">
        <v>5720</v>
      </c>
      <c r="D2421" t="s">
        <v>1061</v>
      </c>
      <c r="E2421" s="166" t="str">
        <f t="shared" si="37"/>
        <v>07</v>
      </c>
    </row>
    <row r="2422" spans="1:5" ht="12.75">
      <c r="A2422" s="166">
        <v>20100148162</v>
      </c>
      <c r="B2422" s="166" t="s">
        <v>1048</v>
      </c>
      <c r="C2422" s="166">
        <v>5720</v>
      </c>
      <c r="D2422" t="s">
        <v>1061</v>
      </c>
      <c r="E2422" s="166" t="str">
        <f t="shared" si="37"/>
        <v>07</v>
      </c>
    </row>
    <row r="2423" spans="1:5" ht="12.75">
      <c r="A2423" s="166">
        <v>20100037689</v>
      </c>
      <c r="B2423" s="166" t="s">
        <v>1048</v>
      </c>
      <c r="C2423" s="166">
        <v>5720</v>
      </c>
      <c r="D2423" t="s">
        <v>1061</v>
      </c>
      <c r="E2423" s="166" t="str">
        <f t="shared" si="37"/>
        <v>07</v>
      </c>
    </row>
    <row r="2424" spans="1:5" ht="12.75">
      <c r="A2424" s="166">
        <v>20100163552</v>
      </c>
      <c r="B2424" s="166" t="s">
        <v>1048</v>
      </c>
      <c r="C2424" s="166">
        <v>5720</v>
      </c>
      <c r="D2424" t="s">
        <v>1061</v>
      </c>
      <c r="E2424" s="166" t="str">
        <f t="shared" si="37"/>
        <v>07</v>
      </c>
    </row>
    <row r="2425" spans="1:5" ht="12.75">
      <c r="A2425" s="166">
        <v>20100351804</v>
      </c>
      <c r="B2425" s="166" t="s">
        <v>1048</v>
      </c>
      <c r="C2425" s="166">
        <v>5720</v>
      </c>
      <c r="D2425" t="s">
        <v>1061</v>
      </c>
      <c r="E2425" s="166" t="str">
        <f t="shared" si="37"/>
        <v>07</v>
      </c>
    </row>
    <row r="2426" spans="1:5" ht="12.75">
      <c r="A2426" s="166">
        <v>20418217104</v>
      </c>
      <c r="B2426" s="166" t="s">
        <v>1048</v>
      </c>
      <c r="C2426" s="166">
        <v>5720</v>
      </c>
      <c r="D2426" t="s">
        <v>1061</v>
      </c>
      <c r="E2426" s="166" t="str">
        <f t="shared" si="37"/>
        <v>07</v>
      </c>
    </row>
    <row r="2427" spans="1:5" ht="12.75">
      <c r="A2427" s="166">
        <v>20475309899</v>
      </c>
      <c r="B2427" s="166" t="s">
        <v>1048</v>
      </c>
      <c r="C2427" s="166">
        <v>5720</v>
      </c>
      <c r="D2427" t="s">
        <v>1061</v>
      </c>
      <c r="E2427" s="166" t="str">
        <f aca="true" t="shared" si="38" ref="E2427:E2490">IF(MID(D2427,14,1)="@",MID(D2427,12,2),"0"&amp;MID(D2427,12,1))</f>
        <v>07</v>
      </c>
    </row>
    <row r="2428" spans="1:5" ht="12.75">
      <c r="A2428" s="166">
        <v>20175140591</v>
      </c>
      <c r="B2428" s="166" t="s">
        <v>1048</v>
      </c>
      <c r="C2428" s="166">
        <v>5720</v>
      </c>
      <c r="D2428" t="s">
        <v>1061</v>
      </c>
      <c r="E2428" s="166" t="str">
        <f t="shared" si="38"/>
        <v>07</v>
      </c>
    </row>
    <row r="2429" spans="1:5" ht="12.75">
      <c r="A2429" s="166">
        <v>20427497888</v>
      </c>
      <c r="B2429" s="166" t="s">
        <v>1048</v>
      </c>
      <c r="C2429" s="166">
        <v>5720</v>
      </c>
      <c r="D2429" t="s">
        <v>1061</v>
      </c>
      <c r="E2429" s="166" t="str">
        <f t="shared" si="38"/>
        <v>07</v>
      </c>
    </row>
    <row r="2430" spans="1:5" ht="12.75">
      <c r="A2430" s="166">
        <v>20113642093</v>
      </c>
      <c r="B2430" s="166" t="s">
        <v>1048</v>
      </c>
      <c r="C2430" s="166">
        <v>5720</v>
      </c>
      <c r="D2430" t="s">
        <v>1061</v>
      </c>
      <c r="E2430" s="166" t="str">
        <f t="shared" si="38"/>
        <v>07</v>
      </c>
    </row>
    <row r="2431" spans="1:5" ht="12.75">
      <c r="A2431" s="166">
        <v>20258505213</v>
      </c>
      <c r="B2431" s="166" t="s">
        <v>1048</v>
      </c>
      <c r="C2431" s="166">
        <v>5720</v>
      </c>
      <c r="D2431" t="s">
        <v>1061</v>
      </c>
      <c r="E2431" s="166" t="str">
        <f t="shared" si="38"/>
        <v>07</v>
      </c>
    </row>
    <row r="2432" spans="1:5" ht="12.75">
      <c r="A2432" s="166">
        <v>20261159733</v>
      </c>
      <c r="B2432" s="166" t="s">
        <v>1048</v>
      </c>
      <c r="C2432" s="166">
        <v>5720</v>
      </c>
      <c r="D2432" t="s">
        <v>1061</v>
      </c>
      <c r="E2432" s="166" t="str">
        <f t="shared" si="38"/>
        <v>07</v>
      </c>
    </row>
    <row r="2433" spans="1:5" ht="12.75">
      <c r="A2433" s="166">
        <v>20330862450</v>
      </c>
      <c r="B2433" s="166" t="s">
        <v>1048</v>
      </c>
      <c r="C2433" s="166">
        <v>5720</v>
      </c>
      <c r="D2433" t="s">
        <v>1061</v>
      </c>
      <c r="E2433" s="166" t="str">
        <f t="shared" si="38"/>
        <v>07</v>
      </c>
    </row>
    <row r="2434" spans="1:5" ht="12.75">
      <c r="A2434" s="166">
        <v>20506228515</v>
      </c>
      <c r="B2434" s="166" t="s">
        <v>1048</v>
      </c>
      <c r="C2434" s="166">
        <v>5720</v>
      </c>
      <c r="D2434" t="s">
        <v>1061</v>
      </c>
      <c r="E2434" s="166" t="str">
        <f t="shared" si="38"/>
        <v>07</v>
      </c>
    </row>
    <row r="2435" spans="1:5" ht="12.75">
      <c r="A2435" s="166">
        <v>20507845500</v>
      </c>
      <c r="B2435" s="166" t="s">
        <v>1048</v>
      </c>
      <c r="C2435" s="166">
        <v>5720</v>
      </c>
      <c r="D2435" t="s">
        <v>1061</v>
      </c>
      <c r="E2435" s="166" t="str">
        <f t="shared" si="38"/>
        <v>07</v>
      </c>
    </row>
    <row r="2436" spans="1:5" ht="12.75">
      <c r="A2436" s="166">
        <v>20100123500</v>
      </c>
      <c r="B2436" s="166" t="s">
        <v>1048</v>
      </c>
      <c r="C2436" s="166">
        <v>5720</v>
      </c>
      <c r="D2436" t="s">
        <v>1061</v>
      </c>
      <c r="E2436" s="166" t="str">
        <f t="shared" si="38"/>
        <v>07</v>
      </c>
    </row>
    <row r="2437" spans="1:5" ht="12.75">
      <c r="A2437" s="166">
        <v>20126702737</v>
      </c>
      <c r="B2437" s="166" t="s">
        <v>1048</v>
      </c>
      <c r="C2437" s="166">
        <v>5720</v>
      </c>
      <c r="D2437" t="s">
        <v>1061</v>
      </c>
      <c r="E2437" s="166" t="str">
        <f t="shared" si="38"/>
        <v>07</v>
      </c>
    </row>
    <row r="2438" spans="1:5" ht="12.75">
      <c r="A2438" s="166">
        <v>20100177421</v>
      </c>
      <c r="B2438" s="166" t="s">
        <v>1048</v>
      </c>
      <c r="C2438" s="166">
        <v>5720</v>
      </c>
      <c r="D2438" t="s">
        <v>1061</v>
      </c>
      <c r="E2438" s="166" t="str">
        <f t="shared" si="38"/>
        <v>07</v>
      </c>
    </row>
    <row r="2439" spans="1:5" ht="12.75">
      <c r="A2439" s="166">
        <v>20474053351</v>
      </c>
      <c r="B2439" s="166" t="s">
        <v>1048</v>
      </c>
      <c r="C2439" s="166">
        <v>5720</v>
      </c>
      <c r="D2439" t="s">
        <v>1061</v>
      </c>
      <c r="E2439" s="166" t="str">
        <f t="shared" si="38"/>
        <v>07</v>
      </c>
    </row>
    <row r="2440" spans="1:5" ht="12.75">
      <c r="A2440" s="166">
        <v>20100005213</v>
      </c>
      <c r="B2440" s="166" t="s">
        <v>1048</v>
      </c>
      <c r="C2440" s="166">
        <v>5720</v>
      </c>
      <c r="D2440" t="s">
        <v>1061</v>
      </c>
      <c r="E2440" s="166" t="str">
        <f t="shared" si="38"/>
        <v>07</v>
      </c>
    </row>
    <row r="2441" spans="1:5" ht="12.75">
      <c r="A2441" s="166">
        <v>20297939131</v>
      </c>
      <c r="B2441" s="166" t="s">
        <v>1048</v>
      </c>
      <c r="C2441" s="166">
        <v>5720</v>
      </c>
      <c r="D2441" t="s">
        <v>1061</v>
      </c>
      <c r="E2441" s="166" t="str">
        <f t="shared" si="38"/>
        <v>07</v>
      </c>
    </row>
    <row r="2442" spans="1:5" ht="12.75">
      <c r="A2442" s="166">
        <v>20100370426</v>
      </c>
      <c r="B2442" s="166" t="s">
        <v>1048</v>
      </c>
      <c r="C2442" s="166">
        <v>5720</v>
      </c>
      <c r="D2442" t="s">
        <v>1061</v>
      </c>
      <c r="E2442" s="166" t="str">
        <f t="shared" si="38"/>
        <v>07</v>
      </c>
    </row>
    <row r="2443" spans="1:5" ht="12.75">
      <c r="A2443" s="166">
        <v>20100140692</v>
      </c>
      <c r="B2443" s="166" t="s">
        <v>1048</v>
      </c>
      <c r="C2443" s="166">
        <v>5720</v>
      </c>
      <c r="D2443" t="s">
        <v>1061</v>
      </c>
      <c r="E2443" s="166" t="str">
        <f t="shared" si="38"/>
        <v>07</v>
      </c>
    </row>
    <row r="2444" spans="1:5" ht="12.75">
      <c r="A2444" s="166">
        <v>20100063680</v>
      </c>
      <c r="B2444" s="166" t="s">
        <v>1048</v>
      </c>
      <c r="C2444" s="166">
        <v>5720</v>
      </c>
      <c r="D2444" t="s">
        <v>1061</v>
      </c>
      <c r="E2444" s="166" t="str">
        <f t="shared" si="38"/>
        <v>07</v>
      </c>
    </row>
    <row r="2445" spans="1:5" ht="12.75">
      <c r="A2445" s="166">
        <v>20100089051</v>
      </c>
      <c r="B2445" s="166" t="s">
        <v>1048</v>
      </c>
      <c r="C2445" s="166">
        <v>5720</v>
      </c>
      <c r="D2445" t="s">
        <v>1061</v>
      </c>
      <c r="E2445" s="166" t="str">
        <f t="shared" si="38"/>
        <v>07</v>
      </c>
    </row>
    <row r="2446" spans="1:5" ht="12.75">
      <c r="A2446" s="166">
        <v>20258908849</v>
      </c>
      <c r="B2446" s="166" t="s">
        <v>1048</v>
      </c>
      <c r="C2446" s="166">
        <v>5720</v>
      </c>
      <c r="D2446" t="s">
        <v>1061</v>
      </c>
      <c r="E2446" s="166" t="str">
        <f t="shared" si="38"/>
        <v>07</v>
      </c>
    </row>
    <row r="2447" spans="1:5" ht="12.75">
      <c r="A2447" s="166">
        <v>20501923428</v>
      </c>
      <c r="B2447" s="166" t="s">
        <v>1048</v>
      </c>
      <c r="C2447" s="166">
        <v>5720</v>
      </c>
      <c r="D2447" t="s">
        <v>1061</v>
      </c>
      <c r="E2447" s="166" t="str">
        <f t="shared" si="38"/>
        <v>07</v>
      </c>
    </row>
    <row r="2448" spans="1:5" ht="12.75">
      <c r="A2448" s="166">
        <v>20502288947</v>
      </c>
      <c r="B2448" s="166" t="s">
        <v>1048</v>
      </c>
      <c r="C2448" s="166">
        <v>5720</v>
      </c>
      <c r="D2448" t="s">
        <v>1061</v>
      </c>
      <c r="E2448" s="166" t="str">
        <f t="shared" si="38"/>
        <v>07</v>
      </c>
    </row>
    <row r="2449" spans="1:5" ht="12.75">
      <c r="A2449" s="166">
        <v>20505466919</v>
      </c>
      <c r="B2449" s="166" t="s">
        <v>1048</v>
      </c>
      <c r="C2449" s="166">
        <v>5720</v>
      </c>
      <c r="D2449" t="s">
        <v>1061</v>
      </c>
      <c r="E2449" s="166" t="str">
        <f t="shared" si="38"/>
        <v>07</v>
      </c>
    </row>
    <row r="2450" spans="1:5" ht="12.75">
      <c r="A2450" s="166">
        <v>20100195080</v>
      </c>
      <c r="B2450" s="166" t="s">
        <v>1048</v>
      </c>
      <c r="C2450" s="166">
        <v>5720</v>
      </c>
      <c r="D2450" t="s">
        <v>1061</v>
      </c>
      <c r="E2450" s="166" t="str">
        <f t="shared" si="38"/>
        <v>07</v>
      </c>
    </row>
    <row r="2451" spans="1:5" ht="12.75">
      <c r="A2451" s="166">
        <v>20382631294</v>
      </c>
      <c r="B2451" s="166" t="s">
        <v>1048</v>
      </c>
      <c r="C2451" s="166">
        <v>5720</v>
      </c>
      <c r="D2451" t="s">
        <v>1061</v>
      </c>
      <c r="E2451" s="166" t="str">
        <f t="shared" si="38"/>
        <v>07</v>
      </c>
    </row>
    <row r="2452" spans="1:5" ht="12.75">
      <c r="A2452" s="166">
        <v>20301171316</v>
      </c>
      <c r="B2452" s="166" t="s">
        <v>1048</v>
      </c>
      <c r="C2452" s="166">
        <v>5720</v>
      </c>
      <c r="D2452" t="s">
        <v>1061</v>
      </c>
      <c r="E2452" s="166" t="str">
        <f t="shared" si="38"/>
        <v>07</v>
      </c>
    </row>
    <row r="2453" spans="1:5" ht="12.75">
      <c r="A2453" s="166">
        <v>20512009345</v>
      </c>
      <c r="B2453" s="166" t="s">
        <v>1048</v>
      </c>
      <c r="C2453" s="166">
        <v>5720</v>
      </c>
      <c r="D2453" t="s">
        <v>1061</v>
      </c>
      <c r="E2453" s="166" t="str">
        <f t="shared" si="38"/>
        <v>07</v>
      </c>
    </row>
    <row r="2454" spans="1:5" ht="12.75">
      <c r="A2454" s="166">
        <v>20305146618</v>
      </c>
      <c r="B2454" s="166" t="s">
        <v>1048</v>
      </c>
      <c r="C2454" s="166">
        <v>5720</v>
      </c>
      <c r="D2454" t="s">
        <v>1061</v>
      </c>
      <c r="E2454" s="166" t="str">
        <f t="shared" si="38"/>
        <v>07</v>
      </c>
    </row>
    <row r="2455" spans="1:5" ht="12.75">
      <c r="A2455" s="166">
        <v>20111876097</v>
      </c>
      <c r="B2455" s="166" t="s">
        <v>1048</v>
      </c>
      <c r="C2455" s="166">
        <v>5720</v>
      </c>
      <c r="D2455" t="s">
        <v>1061</v>
      </c>
      <c r="E2455" s="166" t="str">
        <f t="shared" si="38"/>
        <v>07</v>
      </c>
    </row>
    <row r="2456" spans="1:5" ht="12.75">
      <c r="A2456" s="166">
        <v>20109922731</v>
      </c>
      <c r="B2456" s="166" t="s">
        <v>1048</v>
      </c>
      <c r="C2456" s="166">
        <v>5720</v>
      </c>
      <c r="D2456" t="s">
        <v>1061</v>
      </c>
      <c r="E2456" s="166" t="str">
        <f t="shared" si="38"/>
        <v>07</v>
      </c>
    </row>
    <row r="2457" spans="1:5" ht="12.75">
      <c r="A2457" s="166">
        <v>20342020870</v>
      </c>
      <c r="B2457" s="166" t="s">
        <v>1048</v>
      </c>
      <c r="C2457" s="166">
        <v>5720</v>
      </c>
      <c r="D2457" t="s">
        <v>1061</v>
      </c>
      <c r="E2457" s="166" t="str">
        <f t="shared" si="38"/>
        <v>07</v>
      </c>
    </row>
    <row r="2458" spans="1:5" ht="12.75">
      <c r="A2458" s="166">
        <v>20100038146</v>
      </c>
      <c r="B2458" s="166" t="s">
        <v>1048</v>
      </c>
      <c r="C2458" s="166">
        <v>5720</v>
      </c>
      <c r="D2458" t="s">
        <v>1061</v>
      </c>
      <c r="E2458" s="166" t="str">
        <f t="shared" si="38"/>
        <v>07</v>
      </c>
    </row>
    <row r="2459" spans="1:5" ht="12.75">
      <c r="A2459" s="166">
        <v>20101132880</v>
      </c>
      <c r="B2459" s="166" t="s">
        <v>1048</v>
      </c>
      <c r="C2459" s="166">
        <v>5720</v>
      </c>
      <c r="D2459" t="s">
        <v>1061</v>
      </c>
      <c r="E2459" s="166" t="str">
        <f t="shared" si="38"/>
        <v>07</v>
      </c>
    </row>
    <row r="2460" spans="1:5" ht="12.75">
      <c r="A2460" s="166">
        <v>20503464129</v>
      </c>
      <c r="B2460" s="166" t="s">
        <v>1048</v>
      </c>
      <c r="C2460" s="166">
        <v>5720</v>
      </c>
      <c r="D2460" t="s">
        <v>1061</v>
      </c>
      <c r="E2460" s="166" t="str">
        <f t="shared" si="38"/>
        <v>07</v>
      </c>
    </row>
    <row r="2461" spans="1:5" ht="12.75">
      <c r="A2461" s="166">
        <v>20109232981</v>
      </c>
      <c r="B2461" s="166" t="s">
        <v>1048</v>
      </c>
      <c r="C2461" s="166">
        <v>5720</v>
      </c>
      <c r="D2461" t="s">
        <v>1061</v>
      </c>
      <c r="E2461" s="166" t="str">
        <f t="shared" si="38"/>
        <v>07</v>
      </c>
    </row>
    <row r="2462" spans="1:5" ht="12.75">
      <c r="A2462" s="166">
        <v>20203610263</v>
      </c>
      <c r="B2462" s="166" t="s">
        <v>1048</v>
      </c>
      <c r="C2462" s="166">
        <v>5720</v>
      </c>
      <c r="D2462" t="s">
        <v>1061</v>
      </c>
      <c r="E2462" s="166" t="str">
        <f t="shared" si="38"/>
        <v>07</v>
      </c>
    </row>
    <row r="2463" spans="1:5" ht="12.75">
      <c r="A2463" s="166">
        <v>20161636780</v>
      </c>
      <c r="B2463" s="166" t="s">
        <v>1048</v>
      </c>
      <c r="C2463" s="166">
        <v>5720</v>
      </c>
      <c r="D2463" t="s">
        <v>1061</v>
      </c>
      <c r="E2463" s="166" t="str">
        <f t="shared" si="38"/>
        <v>07</v>
      </c>
    </row>
    <row r="2464" spans="1:5" ht="12.75">
      <c r="A2464" s="166">
        <v>20470700662</v>
      </c>
      <c r="B2464" s="166" t="s">
        <v>1048</v>
      </c>
      <c r="C2464" s="166">
        <v>5720</v>
      </c>
      <c r="D2464" t="s">
        <v>1061</v>
      </c>
      <c r="E2464" s="166" t="str">
        <f t="shared" si="38"/>
        <v>07</v>
      </c>
    </row>
    <row r="2465" spans="1:5" ht="12.75">
      <c r="A2465" s="166">
        <v>20193022023</v>
      </c>
      <c r="B2465" s="166" t="s">
        <v>1048</v>
      </c>
      <c r="C2465" s="166">
        <v>5720</v>
      </c>
      <c r="D2465" t="s">
        <v>1061</v>
      </c>
      <c r="E2465" s="166" t="str">
        <f t="shared" si="38"/>
        <v>07</v>
      </c>
    </row>
    <row r="2466" spans="1:5" ht="12.75">
      <c r="A2466" s="166">
        <v>20410065364</v>
      </c>
      <c r="B2466" s="166" t="s">
        <v>1048</v>
      </c>
      <c r="C2466" s="166">
        <v>5720</v>
      </c>
      <c r="D2466" t="s">
        <v>1061</v>
      </c>
      <c r="E2466" s="166" t="str">
        <f t="shared" si="38"/>
        <v>07</v>
      </c>
    </row>
    <row r="2467" spans="1:5" ht="12.75">
      <c r="A2467" s="166">
        <v>20100039037</v>
      </c>
      <c r="B2467" s="166" t="s">
        <v>1048</v>
      </c>
      <c r="C2467" s="166">
        <v>5720</v>
      </c>
      <c r="D2467" t="s">
        <v>1061</v>
      </c>
      <c r="E2467" s="166" t="str">
        <f t="shared" si="38"/>
        <v>07</v>
      </c>
    </row>
    <row r="2468" spans="1:5" ht="12.75">
      <c r="A2468" s="166">
        <v>20386303003</v>
      </c>
      <c r="B2468" s="166" t="s">
        <v>1048</v>
      </c>
      <c r="C2468" s="166">
        <v>5720</v>
      </c>
      <c r="D2468" t="s">
        <v>1061</v>
      </c>
      <c r="E2468" s="166" t="str">
        <f t="shared" si="38"/>
        <v>07</v>
      </c>
    </row>
    <row r="2469" spans="1:5" ht="12.75">
      <c r="A2469" s="166">
        <v>20338309041</v>
      </c>
      <c r="B2469" s="166" t="s">
        <v>1048</v>
      </c>
      <c r="C2469" s="166">
        <v>5720</v>
      </c>
      <c r="D2469" t="s">
        <v>1061</v>
      </c>
      <c r="E2469" s="166" t="str">
        <f t="shared" si="38"/>
        <v>07</v>
      </c>
    </row>
    <row r="2470" spans="1:5" ht="12.75">
      <c r="A2470" s="166">
        <v>20255322363</v>
      </c>
      <c r="B2470" s="166" t="s">
        <v>1048</v>
      </c>
      <c r="C2470" s="166">
        <v>5720</v>
      </c>
      <c r="D2470" t="s">
        <v>1061</v>
      </c>
      <c r="E2470" s="166" t="str">
        <f t="shared" si="38"/>
        <v>07</v>
      </c>
    </row>
    <row r="2471" spans="1:5" ht="12.75">
      <c r="A2471" s="166">
        <v>20100004675</v>
      </c>
      <c r="B2471" s="166" t="s">
        <v>1048</v>
      </c>
      <c r="C2471" s="166">
        <v>5720</v>
      </c>
      <c r="D2471" t="s">
        <v>1061</v>
      </c>
      <c r="E2471" s="166" t="str">
        <f t="shared" si="38"/>
        <v>07</v>
      </c>
    </row>
    <row r="2472" spans="1:5" ht="12.75">
      <c r="A2472" s="166">
        <v>20502102436</v>
      </c>
      <c r="B2472" s="166" t="s">
        <v>1048</v>
      </c>
      <c r="C2472" s="166">
        <v>5720</v>
      </c>
      <c r="D2472" t="s">
        <v>1061</v>
      </c>
      <c r="E2472" s="166" t="str">
        <f t="shared" si="38"/>
        <v>07</v>
      </c>
    </row>
    <row r="2473" spans="1:5" ht="12.75">
      <c r="A2473" s="166">
        <v>20100073723</v>
      </c>
      <c r="B2473" s="166" t="s">
        <v>1048</v>
      </c>
      <c r="C2473" s="166">
        <v>5720</v>
      </c>
      <c r="D2473" t="s">
        <v>1061</v>
      </c>
      <c r="E2473" s="166" t="str">
        <f t="shared" si="38"/>
        <v>07</v>
      </c>
    </row>
    <row r="2474" spans="1:5" ht="12.75">
      <c r="A2474" s="166">
        <v>20132712086</v>
      </c>
      <c r="B2474" s="166" t="s">
        <v>1048</v>
      </c>
      <c r="C2474" s="166">
        <v>5720</v>
      </c>
      <c r="D2474" t="s">
        <v>1061</v>
      </c>
      <c r="E2474" s="166" t="str">
        <f t="shared" si="38"/>
        <v>07</v>
      </c>
    </row>
    <row r="2475" spans="1:5" ht="12.75">
      <c r="A2475" s="166">
        <v>20471850099</v>
      </c>
      <c r="B2475" s="166" t="s">
        <v>1048</v>
      </c>
      <c r="C2475" s="166">
        <v>5720</v>
      </c>
      <c r="D2475" t="s">
        <v>1061</v>
      </c>
      <c r="E2475" s="166" t="str">
        <f t="shared" si="38"/>
        <v>07</v>
      </c>
    </row>
    <row r="2476" spans="1:5" ht="12.75">
      <c r="A2476" s="166">
        <v>20265815830</v>
      </c>
      <c r="B2476" s="166" t="s">
        <v>1048</v>
      </c>
      <c r="C2476" s="166">
        <v>5720</v>
      </c>
      <c r="D2476" t="s">
        <v>1061</v>
      </c>
      <c r="E2476" s="166" t="str">
        <f t="shared" si="38"/>
        <v>07</v>
      </c>
    </row>
    <row r="2477" spans="1:5" ht="12.75">
      <c r="A2477" s="166">
        <v>20509608467</v>
      </c>
      <c r="B2477" s="166" t="s">
        <v>1048</v>
      </c>
      <c r="C2477" s="166">
        <v>5720</v>
      </c>
      <c r="D2477" t="s">
        <v>1061</v>
      </c>
      <c r="E2477" s="166" t="str">
        <f t="shared" si="38"/>
        <v>07</v>
      </c>
    </row>
    <row r="2478" spans="1:5" ht="12.75">
      <c r="A2478" s="166">
        <v>20251715191</v>
      </c>
      <c r="B2478" s="166" t="s">
        <v>1048</v>
      </c>
      <c r="C2478" s="166">
        <v>5720</v>
      </c>
      <c r="D2478" t="s">
        <v>1061</v>
      </c>
      <c r="E2478" s="166" t="str">
        <f t="shared" si="38"/>
        <v>07</v>
      </c>
    </row>
    <row r="2479" spans="1:5" ht="12.75">
      <c r="A2479" s="166">
        <v>20108552841</v>
      </c>
      <c r="B2479" s="166" t="s">
        <v>1048</v>
      </c>
      <c r="C2479" s="166">
        <v>5720</v>
      </c>
      <c r="D2479" t="s">
        <v>1061</v>
      </c>
      <c r="E2479" s="166" t="str">
        <f t="shared" si="38"/>
        <v>07</v>
      </c>
    </row>
    <row r="2480" spans="1:5" ht="12.75">
      <c r="A2480" s="166">
        <v>20100082391</v>
      </c>
      <c r="B2480" s="166" t="s">
        <v>1048</v>
      </c>
      <c r="C2480" s="166">
        <v>5720</v>
      </c>
      <c r="D2480" t="s">
        <v>1061</v>
      </c>
      <c r="E2480" s="166" t="str">
        <f t="shared" si="38"/>
        <v>07</v>
      </c>
    </row>
    <row r="2481" spans="1:5" ht="12.75">
      <c r="A2481" s="166">
        <v>20101635440</v>
      </c>
      <c r="B2481" s="166" t="s">
        <v>1048</v>
      </c>
      <c r="C2481" s="166">
        <v>5720</v>
      </c>
      <c r="D2481" t="s">
        <v>1061</v>
      </c>
      <c r="E2481" s="166" t="str">
        <f t="shared" si="38"/>
        <v>07</v>
      </c>
    </row>
    <row r="2482" spans="1:5" ht="12.75">
      <c r="A2482" s="166">
        <v>20101031340</v>
      </c>
      <c r="B2482" s="166" t="s">
        <v>1048</v>
      </c>
      <c r="C2482" s="166">
        <v>5720</v>
      </c>
      <c r="D2482" t="s">
        <v>1061</v>
      </c>
      <c r="E2482" s="166" t="str">
        <f t="shared" si="38"/>
        <v>07</v>
      </c>
    </row>
    <row r="2483" spans="1:5" ht="12.75">
      <c r="A2483" s="166">
        <v>20133530003</v>
      </c>
      <c r="B2483" s="166" t="s">
        <v>1048</v>
      </c>
      <c r="C2483" s="166">
        <v>5720</v>
      </c>
      <c r="D2483" t="s">
        <v>1061</v>
      </c>
      <c r="E2483" s="166" t="str">
        <f t="shared" si="38"/>
        <v>07</v>
      </c>
    </row>
    <row r="2484" spans="1:5" ht="12.75">
      <c r="A2484" s="166">
        <v>20515954164</v>
      </c>
      <c r="B2484" s="166" t="s">
        <v>1048</v>
      </c>
      <c r="C2484" s="166">
        <v>5720</v>
      </c>
      <c r="D2484" t="s">
        <v>1061</v>
      </c>
      <c r="E2484" s="166" t="str">
        <f t="shared" si="38"/>
        <v>07</v>
      </c>
    </row>
    <row r="2485" spans="1:5" ht="12.75">
      <c r="A2485" s="166">
        <v>20507398210</v>
      </c>
      <c r="B2485" s="166" t="s">
        <v>1048</v>
      </c>
      <c r="C2485" s="166">
        <v>5720</v>
      </c>
      <c r="D2485" t="s">
        <v>1061</v>
      </c>
      <c r="E2485" s="166" t="str">
        <f t="shared" si="38"/>
        <v>07</v>
      </c>
    </row>
    <row r="2486" spans="1:5" ht="12.75">
      <c r="A2486" s="166">
        <v>20100001498</v>
      </c>
      <c r="B2486" s="166" t="s">
        <v>1048</v>
      </c>
      <c r="C2486" s="166">
        <v>5720</v>
      </c>
      <c r="D2486" t="s">
        <v>1061</v>
      </c>
      <c r="E2486" s="166" t="str">
        <f t="shared" si="38"/>
        <v>07</v>
      </c>
    </row>
    <row r="2487" spans="1:5" ht="12.75">
      <c r="A2487" s="166">
        <v>20382350368</v>
      </c>
      <c r="B2487" s="166" t="s">
        <v>1048</v>
      </c>
      <c r="C2487" s="166">
        <v>5720</v>
      </c>
      <c r="D2487" t="s">
        <v>1061</v>
      </c>
      <c r="E2487" s="166" t="str">
        <f t="shared" si="38"/>
        <v>07</v>
      </c>
    </row>
    <row r="2488" spans="1:5" ht="12.75">
      <c r="A2488" s="166">
        <v>20331970124</v>
      </c>
      <c r="B2488" s="166" t="s">
        <v>1048</v>
      </c>
      <c r="C2488" s="166">
        <v>5720</v>
      </c>
      <c r="D2488" t="s">
        <v>1061</v>
      </c>
      <c r="E2488" s="166" t="str">
        <f t="shared" si="38"/>
        <v>07</v>
      </c>
    </row>
    <row r="2489" spans="1:5" ht="12.75">
      <c r="A2489" s="166">
        <v>20170040938</v>
      </c>
      <c r="B2489" s="166" t="s">
        <v>1048</v>
      </c>
      <c r="C2489" s="166">
        <v>5720</v>
      </c>
      <c r="D2489" t="s">
        <v>1061</v>
      </c>
      <c r="E2489" s="166" t="str">
        <f t="shared" si="38"/>
        <v>07</v>
      </c>
    </row>
    <row r="2490" spans="1:5" ht="12.75">
      <c r="A2490" s="166">
        <v>20100131359</v>
      </c>
      <c r="B2490" s="166" t="s">
        <v>1048</v>
      </c>
      <c r="C2490" s="166">
        <v>5720</v>
      </c>
      <c r="D2490" t="s">
        <v>1061</v>
      </c>
      <c r="E2490" s="166" t="str">
        <f t="shared" si="38"/>
        <v>07</v>
      </c>
    </row>
    <row r="2491" spans="1:5" ht="12.75">
      <c r="A2491" s="166">
        <v>20475990243</v>
      </c>
      <c r="B2491" s="166" t="s">
        <v>1048</v>
      </c>
      <c r="C2491" s="166">
        <v>5720</v>
      </c>
      <c r="D2491" t="s">
        <v>1061</v>
      </c>
      <c r="E2491" s="166" t="str">
        <f aca="true" t="shared" si="39" ref="E2491:E2554">IF(MID(D2491,14,1)="@",MID(D2491,12,2),"0"&amp;MID(D2491,12,1))</f>
        <v>07</v>
      </c>
    </row>
    <row r="2492" spans="1:5" ht="12.75">
      <c r="A2492" s="166">
        <v>20254160742</v>
      </c>
      <c r="B2492" s="166" t="s">
        <v>1048</v>
      </c>
      <c r="C2492" s="166">
        <v>5720</v>
      </c>
      <c r="D2492" t="s">
        <v>1061</v>
      </c>
      <c r="E2492" s="166" t="str">
        <f t="shared" si="39"/>
        <v>07</v>
      </c>
    </row>
    <row r="2493" spans="1:5" ht="12.75">
      <c r="A2493" s="166">
        <v>20101066992</v>
      </c>
      <c r="B2493" s="166" t="s">
        <v>1048</v>
      </c>
      <c r="C2493" s="166">
        <v>5720</v>
      </c>
      <c r="D2493" t="s">
        <v>1061</v>
      </c>
      <c r="E2493" s="166" t="str">
        <f t="shared" si="39"/>
        <v>07</v>
      </c>
    </row>
    <row r="2494" spans="1:5" ht="12.75">
      <c r="A2494" s="166">
        <v>20504166318</v>
      </c>
      <c r="B2494" s="166" t="s">
        <v>1048</v>
      </c>
      <c r="C2494" s="166">
        <v>5720</v>
      </c>
      <c r="D2494" t="s">
        <v>1061</v>
      </c>
      <c r="E2494" s="166" t="str">
        <f t="shared" si="39"/>
        <v>07</v>
      </c>
    </row>
    <row r="2495" spans="1:5" ht="12.75">
      <c r="A2495" s="166">
        <v>20207080005</v>
      </c>
      <c r="B2495" s="166" t="s">
        <v>1048</v>
      </c>
      <c r="C2495" s="166">
        <v>5720</v>
      </c>
      <c r="D2495" t="s">
        <v>1061</v>
      </c>
      <c r="E2495" s="166" t="str">
        <f t="shared" si="39"/>
        <v>07</v>
      </c>
    </row>
    <row r="2496" spans="1:5" ht="12.75">
      <c r="A2496" s="166">
        <v>20100020441</v>
      </c>
      <c r="B2496" s="166" t="s">
        <v>1048</v>
      </c>
      <c r="C2496" s="166">
        <v>5720</v>
      </c>
      <c r="D2496" t="s">
        <v>1061</v>
      </c>
      <c r="E2496" s="166" t="str">
        <f t="shared" si="39"/>
        <v>07</v>
      </c>
    </row>
    <row r="2497" spans="1:5" ht="12.75">
      <c r="A2497" s="166">
        <v>20263158327</v>
      </c>
      <c r="B2497" s="166" t="s">
        <v>1048</v>
      </c>
      <c r="C2497" s="166">
        <v>5720</v>
      </c>
      <c r="D2497" t="s">
        <v>1061</v>
      </c>
      <c r="E2497" s="166" t="str">
        <f t="shared" si="39"/>
        <v>07</v>
      </c>
    </row>
    <row r="2498" spans="1:5" ht="12.75">
      <c r="A2498" s="166">
        <v>20152960621</v>
      </c>
      <c r="B2498" s="166" t="s">
        <v>1048</v>
      </c>
      <c r="C2498" s="166">
        <v>5720</v>
      </c>
      <c r="D2498" t="s">
        <v>1061</v>
      </c>
      <c r="E2498" s="166" t="str">
        <f t="shared" si="39"/>
        <v>07</v>
      </c>
    </row>
    <row r="2499" spans="1:5" ht="12.75">
      <c r="A2499" s="166">
        <v>20100118760</v>
      </c>
      <c r="B2499" s="166" t="s">
        <v>1048</v>
      </c>
      <c r="C2499" s="166">
        <v>5720</v>
      </c>
      <c r="D2499" t="s">
        <v>1061</v>
      </c>
      <c r="E2499" s="166" t="str">
        <f t="shared" si="39"/>
        <v>07</v>
      </c>
    </row>
    <row r="2500" spans="1:5" ht="12.75">
      <c r="A2500" s="166">
        <v>20102021674</v>
      </c>
      <c r="B2500" s="166" t="s">
        <v>1048</v>
      </c>
      <c r="C2500" s="166">
        <v>5720</v>
      </c>
      <c r="D2500" t="s">
        <v>1061</v>
      </c>
      <c r="E2500" s="166" t="str">
        <f t="shared" si="39"/>
        <v>07</v>
      </c>
    </row>
    <row r="2501" spans="1:5" ht="12.75">
      <c r="A2501" s="166">
        <v>20100269385</v>
      </c>
      <c r="B2501" s="166" t="s">
        <v>1048</v>
      </c>
      <c r="C2501" s="166">
        <v>5720</v>
      </c>
      <c r="D2501" t="s">
        <v>1061</v>
      </c>
      <c r="E2501" s="166" t="str">
        <f t="shared" si="39"/>
        <v>07</v>
      </c>
    </row>
    <row r="2502" spans="1:5" ht="12.75">
      <c r="A2502" s="166">
        <v>20503594171</v>
      </c>
      <c r="B2502" s="166" t="s">
        <v>1048</v>
      </c>
      <c r="C2502" s="166">
        <v>5720</v>
      </c>
      <c r="D2502" t="s">
        <v>1061</v>
      </c>
      <c r="E2502" s="166" t="str">
        <f t="shared" si="39"/>
        <v>07</v>
      </c>
    </row>
    <row r="2503" spans="1:5" ht="12.75">
      <c r="A2503" s="166">
        <v>20106896276</v>
      </c>
      <c r="B2503" s="166" t="s">
        <v>1048</v>
      </c>
      <c r="C2503" s="166">
        <v>5720</v>
      </c>
      <c r="D2503" t="s">
        <v>1061</v>
      </c>
      <c r="E2503" s="166" t="str">
        <f t="shared" si="39"/>
        <v>07</v>
      </c>
    </row>
    <row r="2504" spans="1:5" ht="12.75">
      <c r="A2504" s="166">
        <v>20262786511</v>
      </c>
      <c r="B2504" s="166" t="s">
        <v>1048</v>
      </c>
      <c r="C2504" s="166">
        <v>5720</v>
      </c>
      <c r="D2504" t="s">
        <v>1061</v>
      </c>
      <c r="E2504" s="166" t="str">
        <f t="shared" si="39"/>
        <v>07</v>
      </c>
    </row>
    <row r="2505" spans="1:5" ht="12.75">
      <c r="A2505" s="166">
        <v>20504299628</v>
      </c>
      <c r="B2505" s="166" t="s">
        <v>1048</v>
      </c>
      <c r="C2505" s="166">
        <v>5720</v>
      </c>
      <c r="D2505" t="s">
        <v>1061</v>
      </c>
      <c r="E2505" s="166" t="str">
        <f t="shared" si="39"/>
        <v>07</v>
      </c>
    </row>
    <row r="2506" spans="1:5" ht="12.75">
      <c r="A2506" s="166">
        <v>20101281371</v>
      </c>
      <c r="B2506" s="166" t="s">
        <v>1048</v>
      </c>
      <c r="C2506" s="166">
        <v>5720</v>
      </c>
      <c r="D2506" t="s">
        <v>1061</v>
      </c>
      <c r="E2506" s="166" t="str">
        <f t="shared" si="39"/>
        <v>07</v>
      </c>
    </row>
    <row r="2507" spans="1:5" ht="12.75">
      <c r="A2507" s="166">
        <v>20100018111</v>
      </c>
      <c r="B2507" s="166" t="s">
        <v>1048</v>
      </c>
      <c r="C2507" s="166">
        <v>5720</v>
      </c>
      <c r="D2507" t="s">
        <v>1061</v>
      </c>
      <c r="E2507" s="166" t="str">
        <f t="shared" si="39"/>
        <v>07</v>
      </c>
    </row>
    <row r="2508" spans="1:5" ht="12.75">
      <c r="A2508" s="166">
        <v>20257676910</v>
      </c>
      <c r="B2508" s="166" t="s">
        <v>1048</v>
      </c>
      <c r="C2508" s="166">
        <v>5720</v>
      </c>
      <c r="D2508" t="s">
        <v>1061</v>
      </c>
      <c r="E2508" s="166" t="str">
        <f t="shared" si="39"/>
        <v>07</v>
      </c>
    </row>
    <row r="2509" spans="1:5" ht="12.75">
      <c r="A2509" s="166">
        <v>20483894814</v>
      </c>
      <c r="B2509" s="166" t="s">
        <v>1048</v>
      </c>
      <c r="C2509" s="166">
        <v>5720</v>
      </c>
      <c r="D2509" t="s">
        <v>1061</v>
      </c>
      <c r="E2509" s="166" t="str">
        <f t="shared" si="39"/>
        <v>07</v>
      </c>
    </row>
    <row r="2510" spans="1:5" ht="12.75">
      <c r="A2510" s="166">
        <v>20516980452</v>
      </c>
      <c r="B2510" s="166" t="s">
        <v>1048</v>
      </c>
      <c r="C2510" s="166">
        <v>5720</v>
      </c>
      <c r="D2510" t="s">
        <v>1061</v>
      </c>
      <c r="E2510" s="166" t="str">
        <f t="shared" si="39"/>
        <v>07</v>
      </c>
    </row>
    <row r="2511" spans="1:5" ht="12.75">
      <c r="A2511" s="166">
        <v>20100131944</v>
      </c>
      <c r="B2511" s="166" t="s">
        <v>1048</v>
      </c>
      <c r="C2511" s="166">
        <v>5720</v>
      </c>
      <c r="D2511" t="s">
        <v>1061</v>
      </c>
      <c r="E2511" s="166" t="str">
        <f t="shared" si="39"/>
        <v>07</v>
      </c>
    </row>
    <row r="2512" spans="1:5" ht="12.75">
      <c r="A2512" s="166">
        <v>20425724119</v>
      </c>
      <c r="B2512" s="166" t="s">
        <v>1048</v>
      </c>
      <c r="C2512" s="166">
        <v>5720</v>
      </c>
      <c r="D2512" t="s">
        <v>1061</v>
      </c>
      <c r="E2512" s="166" t="str">
        <f t="shared" si="39"/>
        <v>07</v>
      </c>
    </row>
    <row r="2513" spans="1:5" ht="12.75">
      <c r="A2513" s="166">
        <v>20212149145</v>
      </c>
      <c r="B2513" s="166" t="s">
        <v>1048</v>
      </c>
      <c r="C2513" s="166">
        <v>5720</v>
      </c>
      <c r="D2513" t="s">
        <v>1061</v>
      </c>
      <c r="E2513" s="166" t="str">
        <f t="shared" si="39"/>
        <v>07</v>
      </c>
    </row>
    <row r="2514" spans="1:5" ht="12.75">
      <c r="A2514" s="166">
        <v>20100174911</v>
      </c>
      <c r="B2514" s="166" t="s">
        <v>1048</v>
      </c>
      <c r="C2514" s="166">
        <v>5720</v>
      </c>
      <c r="D2514" t="s">
        <v>1061</v>
      </c>
      <c r="E2514" s="166" t="str">
        <f t="shared" si="39"/>
        <v>07</v>
      </c>
    </row>
    <row r="2515" spans="1:5" ht="12.75">
      <c r="A2515" s="166">
        <v>20106156400</v>
      </c>
      <c r="B2515" s="166" t="s">
        <v>1048</v>
      </c>
      <c r="C2515" s="166">
        <v>5720</v>
      </c>
      <c r="D2515" t="s">
        <v>1061</v>
      </c>
      <c r="E2515" s="166" t="str">
        <f t="shared" si="39"/>
        <v>07</v>
      </c>
    </row>
    <row r="2516" spans="1:5" ht="12.75">
      <c r="A2516" s="166">
        <v>20100094992</v>
      </c>
      <c r="B2516" s="166" t="s">
        <v>1048</v>
      </c>
      <c r="C2516" s="166">
        <v>5720</v>
      </c>
      <c r="D2516" t="s">
        <v>1061</v>
      </c>
      <c r="E2516" s="166" t="str">
        <f t="shared" si="39"/>
        <v>07</v>
      </c>
    </row>
    <row r="2517" spans="1:5" ht="12.75">
      <c r="A2517" s="166">
        <v>20100137128</v>
      </c>
      <c r="B2517" s="166" t="s">
        <v>1048</v>
      </c>
      <c r="C2517" s="166">
        <v>5720</v>
      </c>
      <c r="D2517" t="s">
        <v>1061</v>
      </c>
      <c r="E2517" s="166" t="str">
        <f t="shared" si="39"/>
        <v>07</v>
      </c>
    </row>
    <row r="2518" spans="1:5" ht="12.75">
      <c r="A2518" s="166">
        <v>20100129532</v>
      </c>
      <c r="B2518" s="166" t="s">
        <v>1048</v>
      </c>
      <c r="C2518" s="166">
        <v>5720</v>
      </c>
      <c r="D2518" t="s">
        <v>1061</v>
      </c>
      <c r="E2518" s="166" t="str">
        <f t="shared" si="39"/>
        <v>07</v>
      </c>
    </row>
    <row r="2519" spans="1:5" ht="12.75">
      <c r="A2519" s="166">
        <v>20465557754</v>
      </c>
      <c r="B2519" s="166" t="s">
        <v>1048</v>
      </c>
      <c r="C2519" s="166">
        <v>5720</v>
      </c>
      <c r="D2519" t="s">
        <v>1061</v>
      </c>
      <c r="E2519" s="166" t="str">
        <f t="shared" si="39"/>
        <v>07</v>
      </c>
    </row>
    <row r="2520" spans="1:5" ht="12.75">
      <c r="A2520" s="166">
        <v>20143229816</v>
      </c>
      <c r="B2520" s="166" t="s">
        <v>1048</v>
      </c>
      <c r="C2520" s="166">
        <v>5720</v>
      </c>
      <c r="D2520" t="s">
        <v>1061</v>
      </c>
      <c r="E2520" s="166" t="str">
        <f t="shared" si="39"/>
        <v>07</v>
      </c>
    </row>
    <row r="2521" spans="1:5" ht="12.75">
      <c r="A2521" s="166">
        <v>20132162230</v>
      </c>
      <c r="B2521" s="166" t="s">
        <v>1048</v>
      </c>
      <c r="C2521" s="166">
        <v>5720</v>
      </c>
      <c r="D2521" t="s">
        <v>1061</v>
      </c>
      <c r="E2521" s="166" t="str">
        <f t="shared" si="39"/>
        <v>07</v>
      </c>
    </row>
    <row r="2522" spans="1:5" ht="12.75">
      <c r="A2522" s="166">
        <v>20270508163</v>
      </c>
      <c r="B2522" s="166" t="s">
        <v>1048</v>
      </c>
      <c r="C2522" s="166">
        <v>5720</v>
      </c>
      <c r="D2522" t="s">
        <v>1061</v>
      </c>
      <c r="E2522" s="166" t="str">
        <f t="shared" si="39"/>
        <v>07</v>
      </c>
    </row>
    <row r="2523" spans="1:5" ht="12.75">
      <c r="A2523" s="166">
        <v>20514907383</v>
      </c>
      <c r="B2523" s="166" t="s">
        <v>1048</v>
      </c>
      <c r="C2523" s="166">
        <v>5720</v>
      </c>
      <c r="D2523" t="s">
        <v>1061</v>
      </c>
      <c r="E2523" s="166" t="str">
        <f t="shared" si="39"/>
        <v>07</v>
      </c>
    </row>
    <row r="2524" spans="1:5" ht="12.75">
      <c r="A2524" s="166">
        <v>20332907990</v>
      </c>
      <c r="B2524" s="166" t="s">
        <v>1048</v>
      </c>
      <c r="C2524" s="166">
        <v>5720</v>
      </c>
      <c r="D2524" t="s">
        <v>1061</v>
      </c>
      <c r="E2524" s="166" t="str">
        <f t="shared" si="39"/>
        <v>07</v>
      </c>
    </row>
    <row r="2525" spans="1:5" ht="12.75">
      <c r="A2525" s="166">
        <v>20100087945</v>
      </c>
      <c r="B2525" s="166" t="s">
        <v>1048</v>
      </c>
      <c r="C2525" s="166">
        <v>5720</v>
      </c>
      <c r="D2525" t="s">
        <v>1061</v>
      </c>
      <c r="E2525" s="166" t="str">
        <f t="shared" si="39"/>
        <v>07</v>
      </c>
    </row>
    <row r="2526" spans="1:5" ht="12.75">
      <c r="A2526" s="166">
        <v>20102502001</v>
      </c>
      <c r="B2526" s="166" t="s">
        <v>1048</v>
      </c>
      <c r="C2526" s="166">
        <v>5720</v>
      </c>
      <c r="D2526" t="s">
        <v>1061</v>
      </c>
      <c r="E2526" s="166" t="str">
        <f t="shared" si="39"/>
        <v>07</v>
      </c>
    </row>
    <row r="2527" spans="1:5" ht="12.75">
      <c r="A2527" s="166">
        <v>20100030242</v>
      </c>
      <c r="B2527" s="166" t="s">
        <v>1048</v>
      </c>
      <c r="C2527" s="166">
        <v>5720</v>
      </c>
      <c r="D2527" t="s">
        <v>1061</v>
      </c>
      <c r="E2527" s="166" t="str">
        <f t="shared" si="39"/>
        <v>07</v>
      </c>
    </row>
    <row r="2528" spans="1:5" ht="12.75">
      <c r="A2528" s="166">
        <v>20100117526</v>
      </c>
      <c r="B2528" s="166" t="s">
        <v>1048</v>
      </c>
      <c r="C2528" s="166">
        <v>5720</v>
      </c>
      <c r="D2528" t="s">
        <v>1061</v>
      </c>
      <c r="E2528" s="166" t="str">
        <f t="shared" si="39"/>
        <v>07</v>
      </c>
    </row>
    <row r="2529" spans="1:5" ht="12.75">
      <c r="A2529" s="166">
        <v>20100180481</v>
      </c>
      <c r="B2529" s="166" t="s">
        <v>1048</v>
      </c>
      <c r="C2529" s="166">
        <v>5720</v>
      </c>
      <c r="D2529" t="s">
        <v>1061</v>
      </c>
      <c r="E2529" s="166" t="str">
        <f t="shared" si="39"/>
        <v>07</v>
      </c>
    </row>
    <row r="2530" spans="1:5" ht="12.75">
      <c r="A2530" s="166">
        <v>20100089212</v>
      </c>
      <c r="B2530" s="166" t="s">
        <v>1048</v>
      </c>
      <c r="C2530" s="166">
        <v>5720</v>
      </c>
      <c r="D2530" t="s">
        <v>1061</v>
      </c>
      <c r="E2530" s="166" t="str">
        <f t="shared" si="39"/>
        <v>07</v>
      </c>
    </row>
    <row r="2531" spans="1:5" ht="12.75">
      <c r="A2531" s="166">
        <v>20100182859</v>
      </c>
      <c r="B2531" s="166" t="s">
        <v>1048</v>
      </c>
      <c r="C2531" s="166">
        <v>5720</v>
      </c>
      <c r="D2531" t="s">
        <v>1061</v>
      </c>
      <c r="E2531" s="166" t="str">
        <f t="shared" si="39"/>
        <v>07</v>
      </c>
    </row>
    <row r="2532" spans="1:5" ht="12.75">
      <c r="A2532" s="166">
        <v>20269493519</v>
      </c>
      <c r="B2532" s="166" t="s">
        <v>1048</v>
      </c>
      <c r="C2532" s="166">
        <v>5720</v>
      </c>
      <c r="D2532" t="s">
        <v>1061</v>
      </c>
      <c r="E2532" s="166" t="str">
        <f t="shared" si="39"/>
        <v>07</v>
      </c>
    </row>
    <row r="2533" spans="1:5" ht="12.75">
      <c r="A2533" s="166">
        <v>20391166855</v>
      </c>
      <c r="B2533" s="166" t="s">
        <v>1048</v>
      </c>
      <c r="C2533" s="166">
        <v>5720</v>
      </c>
      <c r="D2533" t="s">
        <v>1061</v>
      </c>
      <c r="E2533" s="166" t="str">
        <f t="shared" si="39"/>
        <v>07</v>
      </c>
    </row>
    <row r="2534" spans="1:5" ht="12.75">
      <c r="A2534" s="166">
        <v>20333562341</v>
      </c>
      <c r="B2534" s="166" t="s">
        <v>1048</v>
      </c>
      <c r="C2534" s="166">
        <v>5720</v>
      </c>
      <c r="D2534" t="s">
        <v>1061</v>
      </c>
      <c r="E2534" s="166" t="str">
        <f t="shared" si="39"/>
        <v>07</v>
      </c>
    </row>
    <row r="2535" spans="1:5" ht="12.75">
      <c r="A2535" s="166">
        <v>20265681299</v>
      </c>
      <c r="B2535" s="166" t="s">
        <v>1048</v>
      </c>
      <c r="C2535" s="166">
        <v>5720</v>
      </c>
      <c r="D2535" t="s">
        <v>1061</v>
      </c>
      <c r="E2535" s="166" t="str">
        <f t="shared" si="39"/>
        <v>07</v>
      </c>
    </row>
    <row r="2536" spans="1:5" ht="12.75">
      <c r="A2536" s="166">
        <v>20100320321</v>
      </c>
      <c r="B2536" s="166" t="s">
        <v>1048</v>
      </c>
      <c r="C2536" s="166">
        <v>5720</v>
      </c>
      <c r="D2536" t="s">
        <v>1061</v>
      </c>
      <c r="E2536" s="166" t="str">
        <f t="shared" si="39"/>
        <v>07</v>
      </c>
    </row>
    <row r="2537" spans="1:5" ht="12.75">
      <c r="A2537" s="166">
        <v>20162706366</v>
      </c>
      <c r="B2537" s="166" t="s">
        <v>1048</v>
      </c>
      <c r="C2537" s="166">
        <v>5720</v>
      </c>
      <c r="D2537" t="s">
        <v>1061</v>
      </c>
      <c r="E2537" s="166" t="str">
        <f t="shared" si="39"/>
        <v>07</v>
      </c>
    </row>
    <row r="2538" spans="1:5" ht="12.75">
      <c r="A2538" s="166">
        <v>20419451259</v>
      </c>
      <c r="B2538" s="166" t="s">
        <v>1048</v>
      </c>
      <c r="C2538" s="166">
        <v>5720</v>
      </c>
      <c r="D2538" t="s">
        <v>1061</v>
      </c>
      <c r="E2538" s="166" t="str">
        <f t="shared" si="39"/>
        <v>07</v>
      </c>
    </row>
    <row r="2539" spans="1:5" ht="12.75">
      <c r="A2539" s="166">
        <v>20101578209</v>
      </c>
      <c r="B2539" s="166" t="s">
        <v>1048</v>
      </c>
      <c r="C2539" s="166">
        <v>5720</v>
      </c>
      <c r="D2539" t="s">
        <v>1061</v>
      </c>
      <c r="E2539" s="166" t="str">
        <f t="shared" si="39"/>
        <v>07</v>
      </c>
    </row>
    <row r="2540" spans="1:5" ht="12.75">
      <c r="A2540" s="166">
        <v>20101093027</v>
      </c>
      <c r="B2540" s="166" t="s">
        <v>1048</v>
      </c>
      <c r="C2540" s="166">
        <v>5720</v>
      </c>
      <c r="D2540" t="s">
        <v>1061</v>
      </c>
      <c r="E2540" s="166" t="str">
        <f t="shared" si="39"/>
        <v>07</v>
      </c>
    </row>
    <row r="2541" spans="1:5" ht="12.75">
      <c r="A2541" s="166">
        <v>20108001535</v>
      </c>
      <c r="B2541" s="166" t="s">
        <v>1048</v>
      </c>
      <c r="C2541" s="166">
        <v>5720</v>
      </c>
      <c r="D2541" t="s">
        <v>1061</v>
      </c>
      <c r="E2541" s="166" t="str">
        <f t="shared" si="39"/>
        <v>07</v>
      </c>
    </row>
    <row r="2542" spans="1:5" ht="12.75">
      <c r="A2542" s="166">
        <v>20109708063</v>
      </c>
      <c r="B2542" s="166" t="s">
        <v>1048</v>
      </c>
      <c r="C2542" s="166">
        <v>5720</v>
      </c>
      <c r="D2542" t="s">
        <v>1061</v>
      </c>
      <c r="E2542" s="166" t="str">
        <f t="shared" si="39"/>
        <v>07</v>
      </c>
    </row>
    <row r="2543" spans="1:5" ht="12.75">
      <c r="A2543" s="166">
        <v>20257319564</v>
      </c>
      <c r="B2543" s="166" t="s">
        <v>1048</v>
      </c>
      <c r="C2543" s="166">
        <v>5720</v>
      </c>
      <c r="D2543" t="s">
        <v>1061</v>
      </c>
      <c r="E2543" s="166" t="str">
        <f t="shared" si="39"/>
        <v>07</v>
      </c>
    </row>
    <row r="2544" spans="1:5" ht="12.75">
      <c r="A2544" s="166">
        <v>20377313071</v>
      </c>
      <c r="B2544" s="166" t="s">
        <v>1048</v>
      </c>
      <c r="C2544" s="166">
        <v>5720</v>
      </c>
      <c r="D2544" t="s">
        <v>1061</v>
      </c>
      <c r="E2544" s="166" t="str">
        <f t="shared" si="39"/>
        <v>07</v>
      </c>
    </row>
    <row r="2545" spans="1:5" ht="12.75">
      <c r="A2545" s="166">
        <v>20506377600</v>
      </c>
      <c r="B2545" s="166" t="s">
        <v>1048</v>
      </c>
      <c r="C2545" s="166">
        <v>5720</v>
      </c>
      <c r="D2545" t="s">
        <v>1061</v>
      </c>
      <c r="E2545" s="166" t="str">
        <f t="shared" si="39"/>
        <v>07</v>
      </c>
    </row>
    <row r="2546" spans="1:5" ht="12.75">
      <c r="A2546" s="166">
        <v>20100068649</v>
      </c>
      <c r="B2546" s="166" t="s">
        <v>1048</v>
      </c>
      <c r="C2546" s="166">
        <v>5720</v>
      </c>
      <c r="D2546" t="s">
        <v>1061</v>
      </c>
      <c r="E2546" s="166" t="str">
        <f t="shared" si="39"/>
        <v>07</v>
      </c>
    </row>
    <row r="2547" spans="1:5" ht="12.75">
      <c r="A2547" s="166">
        <v>20492613496</v>
      </c>
      <c r="B2547" s="166" t="s">
        <v>1048</v>
      </c>
      <c r="C2547" s="166">
        <v>5720</v>
      </c>
      <c r="D2547" t="s">
        <v>1061</v>
      </c>
      <c r="E2547" s="166" t="str">
        <f t="shared" si="39"/>
        <v>07</v>
      </c>
    </row>
    <row r="2548" spans="1:5" ht="12.75">
      <c r="A2548" s="166">
        <v>20514828246</v>
      </c>
      <c r="B2548" s="166" t="s">
        <v>1048</v>
      </c>
      <c r="C2548" s="166">
        <v>5720</v>
      </c>
      <c r="D2548" t="s">
        <v>1061</v>
      </c>
      <c r="E2548" s="166" t="str">
        <f t="shared" si="39"/>
        <v>07</v>
      </c>
    </row>
    <row r="2549" spans="1:5" ht="12.75">
      <c r="A2549" s="166">
        <v>20492368831</v>
      </c>
      <c r="B2549" s="166" t="s">
        <v>1048</v>
      </c>
      <c r="C2549" s="166">
        <v>5720</v>
      </c>
      <c r="D2549" t="s">
        <v>1061</v>
      </c>
      <c r="E2549" s="166" t="str">
        <f t="shared" si="39"/>
        <v>07</v>
      </c>
    </row>
    <row r="2550" spans="1:5" ht="12.75">
      <c r="A2550" s="166">
        <v>20517607941</v>
      </c>
      <c r="B2550" s="166" t="s">
        <v>1048</v>
      </c>
      <c r="C2550" s="166">
        <v>5720</v>
      </c>
      <c r="D2550" t="s">
        <v>1061</v>
      </c>
      <c r="E2550" s="166" t="str">
        <f t="shared" si="39"/>
        <v>07</v>
      </c>
    </row>
    <row r="2551" spans="1:5" ht="12.75">
      <c r="A2551" s="166">
        <v>20507849912</v>
      </c>
      <c r="B2551" s="166" t="s">
        <v>1048</v>
      </c>
      <c r="C2551" s="166">
        <v>5720</v>
      </c>
      <c r="D2551" t="s">
        <v>1061</v>
      </c>
      <c r="E2551" s="166" t="str">
        <f t="shared" si="39"/>
        <v>07</v>
      </c>
    </row>
    <row r="2552" spans="1:5" ht="12.75">
      <c r="A2552" s="166">
        <v>20217427593</v>
      </c>
      <c r="B2552" s="166" t="s">
        <v>1048</v>
      </c>
      <c r="C2552" s="166">
        <v>5720</v>
      </c>
      <c r="D2552" t="s">
        <v>1061</v>
      </c>
      <c r="E2552" s="166" t="str">
        <f t="shared" si="39"/>
        <v>07</v>
      </c>
    </row>
    <row r="2553" spans="1:5" ht="12.75">
      <c r="A2553" s="166">
        <v>20421165999</v>
      </c>
      <c r="B2553" s="166" t="s">
        <v>1048</v>
      </c>
      <c r="C2553" s="166">
        <v>5720</v>
      </c>
      <c r="D2553" t="s">
        <v>1061</v>
      </c>
      <c r="E2553" s="166" t="str">
        <f t="shared" si="39"/>
        <v>07</v>
      </c>
    </row>
    <row r="2554" spans="1:5" ht="12.75">
      <c r="A2554" s="166">
        <v>20342868844</v>
      </c>
      <c r="B2554" s="166" t="s">
        <v>1048</v>
      </c>
      <c r="C2554" s="166">
        <v>5720</v>
      </c>
      <c r="D2554" t="s">
        <v>1061</v>
      </c>
      <c r="E2554" s="166" t="str">
        <f t="shared" si="39"/>
        <v>07</v>
      </c>
    </row>
    <row r="2555" spans="1:5" ht="12.75">
      <c r="A2555" s="166">
        <v>20112357514</v>
      </c>
      <c r="B2555" s="166" t="s">
        <v>1048</v>
      </c>
      <c r="C2555" s="166">
        <v>5720</v>
      </c>
      <c r="D2555" t="s">
        <v>1061</v>
      </c>
      <c r="E2555" s="166" t="str">
        <f aca="true" t="shared" si="40" ref="E2555:E2586">IF(MID(D2555,14,1)="@",MID(D2555,12,2),"0"&amp;MID(D2555,12,1))</f>
        <v>07</v>
      </c>
    </row>
    <row r="2556" spans="1:5" ht="12.75">
      <c r="A2556" s="166">
        <v>20433763221</v>
      </c>
      <c r="B2556" s="166" t="s">
        <v>1048</v>
      </c>
      <c r="C2556" s="166">
        <v>5720</v>
      </c>
      <c r="D2556" t="s">
        <v>1061</v>
      </c>
      <c r="E2556" s="166" t="str">
        <f t="shared" si="40"/>
        <v>07</v>
      </c>
    </row>
    <row r="2557" spans="1:5" ht="12.75">
      <c r="A2557" s="166">
        <v>20254300188</v>
      </c>
      <c r="B2557" s="166" t="s">
        <v>1048</v>
      </c>
      <c r="C2557" s="166">
        <v>5720</v>
      </c>
      <c r="D2557" t="s">
        <v>1061</v>
      </c>
      <c r="E2557" s="166" t="str">
        <f t="shared" si="40"/>
        <v>07</v>
      </c>
    </row>
    <row r="2558" spans="1:5" ht="12.75">
      <c r="A2558" s="166">
        <v>20101260373</v>
      </c>
      <c r="B2558" s="166" t="s">
        <v>1048</v>
      </c>
      <c r="C2558" s="166">
        <v>5720</v>
      </c>
      <c r="D2558" t="s">
        <v>1061</v>
      </c>
      <c r="E2558" s="166" t="str">
        <f t="shared" si="40"/>
        <v>07</v>
      </c>
    </row>
    <row r="2559" spans="1:5" ht="12.75">
      <c r="A2559" s="166">
        <v>20100103223</v>
      </c>
      <c r="B2559" s="166" t="s">
        <v>1048</v>
      </c>
      <c r="C2559" s="166">
        <v>5720</v>
      </c>
      <c r="D2559" t="s">
        <v>1061</v>
      </c>
      <c r="E2559" s="166" t="str">
        <f t="shared" si="40"/>
        <v>07</v>
      </c>
    </row>
    <row r="2560" spans="1:5" ht="12.75">
      <c r="A2560" s="166">
        <v>20123531389</v>
      </c>
      <c r="B2560" s="166" t="s">
        <v>1048</v>
      </c>
      <c r="C2560" s="166">
        <v>5720</v>
      </c>
      <c r="D2560" t="s">
        <v>1061</v>
      </c>
      <c r="E2560" s="166" t="str">
        <f t="shared" si="40"/>
        <v>07</v>
      </c>
    </row>
    <row r="2561" spans="1:5" ht="12.75">
      <c r="A2561" s="166">
        <v>20110133091</v>
      </c>
      <c r="B2561" s="166" t="s">
        <v>1048</v>
      </c>
      <c r="C2561" s="166">
        <v>5720</v>
      </c>
      <c r="D2561" t="s">
        <v>1061</v>
      </c>
      <c r="E2561" s="166" t="str">
        <f t="shared" si="40"/>
        <v>07</v>
      </c>
    </row>
    <row r="2562" spans="1:5" ht="12.75">
      <c r="A2562" s="166">
        <v>20297986130</v>
      </c>
      <c r="B2562" s="166" t="s">
        <v>1048</v>
      </c>
      <c r="C2562" s="166">
        <v>5720</v>
      </c>
      <c r="D2562" t="s">
        <v>1061</v>
      </c>
      <c r="E2562" s="166" t="str">
        <f t="shared" si="40"/>
        <v>07</v>
      </c>
    </row>
    <row r="2563" spans="1:5" ht="12.75">
      <c r="A2563" s="166">
        <v>20100971772</v>
      </c>
      <c r="B2563" s="166" t="s">
        <v>1048</v>
      </c>
      <c r="C2563" s="166">
        <v>5720</v>
      </c>
      <c r="D2563" t="s">
        <v>1061</v>
      </c>
      <c r="E2563" s="166" t="str">
        <f t="shared" si="40"/>
        <v>07</v>
      </c>
    </row>
    <row r="2564" spans="1:5" ht="12.75">
      <c r="A2564" s="166">
        <v>20510569491</v>
      </c>
      <c r="B2564" s="166" t="s">
        <v>1048</v>
      </c>
      <c r="C2564" s="166">
        <v>5720</v>
      </c>
      <c r="D2564" t="s">
        <v>1061</v>
      </c>
      <c r="E2564" s="166" t="str">
        <f t="shared" si="40"/>
        <v>07</v>
      </c>
    </row>
    <row r="2565" spans="1:5" ht="12.75">
      <c r="A2565" s="166">
        <v>20499433698</v>
      </c>
      <c r="B2565" s="166" t="s">
        <v>1048</v>
      </c>
      <c r="C2565" s="166">
        <v>5720</v>
      </c>
      <c r="D2565" t="s">
        <v>1061</v>
      </c>
      <c r="E2565" s="166" t="str">
        <f t="shared" si="40"/>
        <v>07</v>
      </c>
    </row>
    <row r="2566" spans="1:5" ht="12.75">
      <c r="A2566" s="166">
        <v>20206018411</v>
      </c>
      <c r="B2566" s="166" t="s">
        <v>1048</v>
      </c>
      <c r="C2566" s="166">
        <v>5720</v>
      </c>
      <c r="D2566" t="s">
        <v>1061</v>
      </c>
      <c r="E2566" s="166" t="str">
        <f t="shared" si="40"/>
        <v>07</v>
      </c>
    </row>
    <row r="2567" spans="1:5" ht="12.75">
      <c r="A2567" s="166">
        <v>20381379648</v>
      </c>
      <c r="B2567" s="166" t="s">
        <v>1048</v>
      </c>
      <c r="C2567" s="166">
        <v>5720</v>
      </c>
      <c r="D2567" t="s">
        <v>1061</v>
      </c>
      <c r="E2567" s="166" t="str">
        <f t="shared" si="40"/>
        <v>07</v>
      </c>
    </row>
    <row r="2568" spans="1:5" ht="12.75">
      <c r="A2568" s="166">
        <v>20414989277</v>
      </c>
      <c r="B2568" s="166" t="s">
        <v>1048</v>
      </c>
      <c r="C2568" s="166">
        <v>5720</v>
      </c>
      <c r="D2568" t="s">
        <v>1061</v>
      </c>
      <c r="E2568" s="166" t="str">
        <f t="shared" si="40"/>
        <v>07</v>
      </c>
    </row>
    <row r="2569" spans="1:5" ht="12.75">
      <c r="A2569" s="166">
        <v>20100017491</v>
      </c>
      <c r="B2569" s="166" t="s">
        <v>1048</v>
      </c>
      <c r="C2569" s="166">
        <v>5720</v>
      </c>
      <c r="D2569" t="s">
        <v>1061</v>
      </c>
      <c r="E2569" s="166" t="str">
        <f t="shared" si="40"/>
        <v>07</v>
      </c>
    </row>
    <row r="2570" spans="1:5" ht="12.75">
      <c r="A2570" s="166">
        <v>20501827623</v>
      </c>
      <c r="B2570" s="166" t="s">
        <v>1048</v>
      </c>
      <c r="C2570" s="166">
        <v>5720</v>
      </c>
      <c r="D2570" t="s">
        <v>1061</v>
      </c>
      <c r="E2570" s="166" t="str">
        <f t="shared" si="40"/>
        <v>07</v>
      </c>
    </row>
    <row r="2571" spans="1:5" ht="12.75">
      <c r="A2571" s="166">
        <v>20458362077</v>
      </c>
      <c r="B2571" s="166" t="s">
        <v>1048</v>
      </c>
      <c r="C2571" s="166">
        <v>5720</v>
      </c>
      <c r="D2571" t="s">
        <v>1061</v>
      </c>
      <c r="E2571" s="166" t="str">
        <f t="shared" si="40"/>
        <v>07</v>
      </c>
    </row>
    <row r="2572" spans="1:5" ht="12.75">
      <c r="A2572" s="166">
        <v>20100177774</v>
      </c>
      <c r="B2572" s="166" t="s">
        <v>1048</v>
      </c>
      <c r="C2572" s="166">
        <v>5720</v>
      </c>
      <c r="D2572" t="s">
        <v>1061</v>
      </c>
      <c r="E2572" s="166" t="str">
        <f t="shared" si="40"/>
        <v>07</v>
      </c>
    </row>
    <row r="2573" spans="1:5" ht="12.75">
      <c r="A2573" s="166">
        <v>20290000263</v>
      </c>
      <c r="B2573" s="166" t="s">
        <v>1048</v>
      </c>
      <c r="C2573" s="166">
        <v>5720</v>
      </c>
      <c r="D2573" t="s">
        <v>1061</v>
      </c>
      <c r="E2573" s="166" t="str">
        <f t="shared" si="40"/>
        <v>07</v>
      </c>
    </row>
    <row r="2574" spans="1:5" ht="12.75">
      <c r="A2574" s="166">
        <v>20459940660</v>
      </c>
      <c r="B2574" s="166" t="s">
        <v>1048</v>
      </c>
      <c r="C2574" s="166">
        <v>5720</v>
      </c>
      <c r="D2574" t="s">
        <v>1061</v>
      </c>
      <c r="E2574" s="166" t="str">
        <f t="shared" si="40"/>
        <v>07</v>
      </c>
    </row>
    <row r="2575" spans="1:5" ht="12.75">
      <c r="A2575" s="166">
        <v>20511491224</v>
      </c>
      <c r="B2575" s="166" t="s">
        <v>1048</v>
      </c>
      <c r="C2575" s="166">
        <v>5720</v>
      </c>
      <c r="D2575" t="s">
        <v>1061</v>
      </c>
      <c r="E2575" s="166" t="str">
        <f t="shared" si="40"/>
        <v>07</v>
      </c>
    </row>
    <row r="2576" spans="1:5" ht="12.75">
      <c r="A2576" s="166">
        <v>20515621190</v>
      </c>
      <c r="B2576" s="166" t="s">
        <v>1048</v>
      </c>
      <c r="C2576" s="166">
        <v>5720</v>
      </c>
      <c r="D2576" t="s">
        <v>1061</v>
      </c>
      <c r="E2576" s="166" t="str">
        <f t="shared" si="40"/>
        <v>07</v>
      </c>
    </row>
    <row r="2577" spans="1:5" ht="12.75">
      <c r="A2577" s="166">
        <v>20101984291</v>
      </c>
      <c r="B2577" s="166" t="s">
        <v>1048</v>
      </c>
      <c r="C2577" s="166">
        <v>5720</v>
      </c>
      <c r="D2577" t="s">
        <v>1061</v>
      </c>
      <c r="E2577" s="166" t="str">
        <f t="shared" si="40"/>
        <v>07</v>
      </c>
    </row>
    <row r="2578" spans="1:5" ht="12.75">
      <c r="A2578" s="166">
        <v>20419669394</v>
      </c>
      <c r="B2578" s="166" t="s">
        <v>1048</v>
      </c>
      <c r="C2578" s="166">
        <v>5720</v>
      </c>
      <c r="D2578" t="s">
        <v>1061</v>
      </c>
      <c r="E2578" s="166" t="str">
        <f t="shared" si="40"/>
        <v>07</v>
      </c>
    </row>
    <row r="2579" spans="1:5" ht="12.75">
      <c r="A2579" s="166">
        <v>20108236842</v>
      </c>
      <c r="B2579" s="166" t="s">
        <v>1048</v>
      </c>
      <c r="C2579" s="166">
        <v>5720</v>
      </c>
      <c r="D2579" t="s">
        <v>1061</v>
      </c>
      <c r="E2579" s="166" t="str">
        <f t="shared" si="40"/>
        <v>07</v>
      </c>
    </row>
    <row r="2580" spans="1:5" ht="12.75">
      <c r="A2580" s="166">
        <v>20428500475</v>
      </c>
      <c r="B2580" s="166" t="s">
        <v>1048</v>
      </c>
      <c r="C2580" s="166">
        <v>5720</v>
      </c>
      <c r="D2580" t="s">
        <v>1061</v>
      </c>
      <c r="E2580" s="166" t="str">
        <f t="shared" si="40"/>
        <v>07</v>
      </c>
    </row>
    <row r="2581" spans="1:5" ht="12.75">
      <c r="A2581" s="166">
        <v>20522473571</v>
      </c>
      <c r="B2581" s="166" t="s">
        <v>1048</v>
      </c>
      <c r="C2581" s="166">
        <v>5720</v>
      </c>
      <c r="D2581" t="s">
        <v>1061</v>
      </c>
      <c r="E2581" s="166" t="str">
        <f t="shared" si="40"/>
        <v>07</v>
      </c>
    </row>
    <row r="2582" spans="1:5" ht="12.75">
      <c r="A2582" s="166">
        <v>20264592497</v>
      </c>
      <c r="B2582" s="166" t="s">
        <v>1048</v>
      </c>
      <c r="C2582" s="166">
        <v>5720</v>
      </c>
      <c r="D2582" t="s">
        <v>1061</v>
      </c>
      <c r="E2582" s="166" t="str">
        <f t="shared" si="40"/>
        <v>07</v>
      </c>
    </row>
    <row r="2583" spans="1:5" ht="12.75">
      <c r="A2583" s="166">
        <v>20104498044</v>
      </c>
      <c r="B2583" s="166" t="s">
        <v>1048</v>
      </c>
      <c r="C2583" s="166">
        <v>5720</v>
      </c>
      <c r="D2583" t="s">
        <v>1061</v>
      </c>
      <c r="E2583" s="166" t="str">
        <f t="shared" si="40"/>
        <v>07</v>
      </c>
    </row>
    <row r="2584" spans="1:5" ht="12.75">
      <c r="A2584" s="166">
        <v>20100019788</v>
      </c>
      <c r="B2584" s="166" t="s">
        <v>1048</v>
      </c>
      <c r="C2584" s="166">
        <v>5720</v>
      </c>
      <c r="D2584" t="s">
        <v>1061</v>
      </c>
      <c r="E2584" s="166" t="str">
        <f t="shared" si="40"/>
        <v>07</v>
      </c>
    </row>
    <row r="2585" spans="1:5" ht="12.75">
      <c r="A2585" s="166">
        <v>20514568741</v>
      </c>
      <c r="B2585" s="166" t="s">
        <v>1048</v>
      </c>
      <c r="C2585" s="166">
        <v>5720</v>
      </c>
      <c r="D2585" t="s">
        <v>1061</v>
      </c>
      <c r="E2585" s="166" t="str">
        <f t="shared" si="40"/>
        <v>07</v>
      </c>
    </row>
    <row r="2586" spans="1:5" ht="12.75">
      <c r="A2586" s="166">
        <v>20295734681</v>
      </c>
      <c r="B2586" s="166" t="s">
        <v>1048</v>
      </c>
      <c r="C2586" s="166">
        <v>5720</v>
      </c>
      <c r="D2586" t="s">
        <v>1061</v>
      </c>
      <c r="E2586" s="166" t="str">
        <f t="shared" si="40"/>
        <v>07</v>
      </c>
    </row>
    <row r="2587" spans="1:5" ht="12.75">
      <c r="A2587" s="574" t="s">
        <v>832</v>
      </c>
      <c r="B2587" s="574" t="s">
        <v>832</v>
      </c>
      <c r="C2587" s="574" t="s">
        <v>832</v>
      </c>
      <c r="D2587" s="574" t="s">
        <v>832</v>
      </c>
      <c r="E2587" s="574" t="s">
        <v>832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/>
  <dimension ref="A1:AL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2.00390625" style="0" bestFit="1" customWidth="1"/>
  </cols>
  <sheetData>
    <row r="1" spans="1:38" ht="15.75">
      <c r="A1" s="166"/>
      <c r="B1" s="182" t="s">
        <v>399</v>
      </c>
      <c r="C1" s="183"/>
      <c r="D1" s="183"/>
      <c r="E1" s="183"/>
      <c r="F1" s="183"/>
      <c r="G1" s="183"/>
      <c r="H1" s="183"/>
      <c r="I1" s="183"/>
      <c r="J1" s="183"/>
      <c r="K1" s="183"/>
      <c r="L1" s="184"/>
      <c r="M1" s="185"/>
      <c r="N1" s="186" t="s">
        <v>400</v>
      </c>
      <c r="O1" s="187"/>
      <c r="P1" s="187"/>
      <c r="Q1" s="187"/>
      <c r="R1" s="187"/>
      <c r="S1" s="187"/>
      <c r="T1" s="187"/>
      <c r="U1" s="187"/>
      <c r="V1" s="187"/>
      <c r="W1" s="188"/>
      <c r="X1" s="185"/>
      <c r="Y1" s="189" t="s">
        <v>401</v>
      </c>
      <c r="Z1" s="190"/>
      <c r="AA1" s="190"/>
      <c r="AB1" s="190"/>
      <c r="AC1" s="190"/>
      <c r="AD1" s="190"/>
      <c r="AE1" s="190"/>
      <c r="AF1" s="190"/>
      <c r="AG1" s="190"/>
      <c r="AH1" s="191"/>
      <c r="AI1" s="185"/>
      <c r="AJ1" s="166"/>
      <c r="AK1" s="166"/>
      <c r="AL1" s="166"/>
    </row>
    <row r="2" spans="1:38" ht="12.75">
      <c r="A2" s="192" t="s">
        <v>827</v>
      </c>
      <c r="B2" s="193">
        <v>1</v>
      </c>
      <c r="C2" s="194">
        <v>2</v>
      </c>
      <c r="D2" s="194">
        <v>3</v>
      </c>
      <c r="E2" s="194">
        <v>4</v>
      </c>
      <c r="F2" s="194">
        <v>5</v>
      </c>
      <c r="G2" s="194">
        <v>6</v>
      </c>
      <c r="H2" s="194">
        <v>7</v>
      </c>
      <c r="I2" s="194">
        <v>8</v>
      </c>
      <c r="J2" s="194">
        <v>9</v>
      </c>
      <c r="K2" s="194">
        <v>10</v>
      </c>
      <c r="L2" s="195">
        <v>11</v>
      </c>
      <c r="M2" s="196"/>
      <c r="N2" s="197" t="s">
        <v>402</v>
      </c>
      <c r="O2" s="198" t="s">
        <v>403</v>
      </c>
      <c r="P2" s="198" t="s">
        <v>404</v>
      </c>
      <c r="Q2" s="198" t="s">
        <v>405</v>
      </c>
      <c r="R2" s="198" t="s">
        <v>406</v>
      </c>
      <c r="S2" s="198" t="s">
        <v>407</v>
      </c>
      <c r="T2" s="198" t="s">
        <v>408</v>
      </c>
      <c r="U2" s="198" t="s">
        <v>409</v>
      </c>
      <c r="V2" s="198" t="s">
        <v>410</v>
      </c>
      <c r="W2" s="199" t="s">
        <v>411</v>
      </c>
      <c r="X2" s="200"/>
      <c r="Y2" s="201">
        <v>1</v>
      </c>
      <c r="Z2" s="202">
        <v>2</v>
      </c>
      <c r="AA2" s="202">
        <v>3</v>
      </c>
      <c r="AB2" s="202">
        <v>4</v>
      </c>
      <c r="AC2" s="202">
        <v>5</v>
      </c>
      <c r="AD2" s="202">
        <v>6</v>
      </c>
      <c r="AE2" s="202">
        <v>7</v>
      </c>
      <c r="AF2" s="202">
        <v>8</v>
      </c>
      <c r="AG2" s="202">
        <v>9</v>
      </c>
      <c r="AH2" s="203">
        <v>10</v>
      </c>
      <c r="AI2" s="200"/>
      <c r="AJ2" s="204" t="s">
        <v>412</v>
      </c>
      <c r="AK2" s="205" t="s">
        <v>413</v>
      </c>
      <c r="AL2" s="206" t="s">
        <v>414</v>
      </c>
    </row>
    <row r="3" spans="1:38" ht="12.75">
      <c r="A3" s="166">
        <f>IF(DatosGrls!D12=0,12345678911,DatosGrls!D12)</f>
        <v>12345678911</v>
      </c>
      <c r="B3" s="166">
        <f>VALUE(MID(A3,1,1))</f>
        <v>1</v>
      </c>
      <c r="C3" s="166">
        <f>VALUE(MID(A3,2,1))</f>
        <v>2</v>
      </c>
      <c r="D3" s="166">
        <f>VALUE(MID(A3,3,1))</f>
        <v>3</v>
      </c>
      <c r="E3" s="166">
        <f>VALUE(MID(A3,4,1))</f>
        <v>4</v>
      </c>
      <c r="F3" s="166">
        <f>VALUE(MID(A3,5,1))</f>
        <v>5</v>
      </c>
      <c r="G3" s="166">
        <f>VALUE(MID(A3,6,1))</f>
        <v>6</v>
      </c>
      <c r="H3" s="166">
        <f>VALUE(MID(A3,7,1))</f>
        <v>7</v>
      </c>
      <c r="I3" s="166">
        <f>VALUE(MID(A3,8,1))</f>
        <v>8</v>
      </c>
      <c r="J3" s="166">
        <f>VALUE(MID(A3,9,1))</f>
        <v>9</v>
      </c>
      <c r="K3" s="166">
        <f>VALUE(MID(A3,10,1))</f>
        <v>1</v>
      </c>
      <c r="L3" s="166">
        <f>VALUE(MID(A3,11,1))</f>
        <v>1</v>
      </c>
      <c r="M3" s="185"/>
      <c r="N3">
        <v>5</v>
      </c>
      <c r="O3">
        <v>4</v>
      </c>
      <c r="P3">
        <v>3</v>
      </c>
      <c r="Q3">
        <v>2</v>
      </c>
      <c r="R3">
        <v>7</v>
      </c>
      <c r="S3">
        <v>6</v>
      </c>
      <c r="T3">
        <v>5</v>
      </c>
      <c r="U3">
        <v>4</v>
      </c>
      <c r="V3">
        <v>3</v>
      </c>
      <c r="W3">
        <v>2</v>
      </c>
      <c r="X3" s="185"/>
      <c r="Y3">
        <f>+N3*B3</f>
        <v>5</v>
      </c>
      <c r="Z3">
        <f aca="true" t="shared" si="0" ref="Z3:AH3">+O3*C3</f>
        <v>8</v>
      </c>
      <c r="AA3">
        <f t="shared" si="0"/>
        <v>9</v>
      </c>
      <c r="AB3">
        <f t="shared" si="0"/>
        <v>8</v>
      </c>
      <c r="AC3">
        <f t="shared" si="0"/>
        <v>35</v>
      </c>
      <c r="AD3">
        <f t="shared" si="0"/>
        <v>36</v>
      </c>
      <c r="AE3">
        <f t="shared" si="0"/>
        <v>35</v>
      </c>
      <c r="AF3">
        <f t="shared" si="0"/>
        <v>32</v>
      </c>
      <c r="AG3">
        <f t="shared" si="0"/>
        <v>27</v>
      </c>
      <c r="AH3">
        <f t="shared" si="0"/>
        <v>2</v>
      </c>
      <c r="AI3" s="185"/>
      <c r="AJ3" s="166">
        <f>SUM(Y3:AH3)</f>
        <v>197</v>
      </c>
      <c r="AK3" s="166">
        <f>IF(11-MOD(+AJ3,11)=11,1,IF(11-MOD(+AJ3,11)=10,0,11-MOD(+AJ3,11)))</f>
        <v>1</v>
      </c>
      <c r="AL3" s="166">
        <f>+AK3-L3</f>
        <v>0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CK48"/>
  <sheetViews>
    <sheetView zoomScale="55" zoomScaleNormal="55" zoomScalePageLayoutView="0" workbookViewId="0" topLeftCell="B1">
      <pane xSplit="2" ySplit="6" topLeftCell="D7" activePane="bottomRight" state="frozen"/>
      <selection pane="topLeft" activeCell="D23" sqref="D23:L23"/>
      <selection pane="topRight" activeCell="D23" sqref="D23:L23"/>
      <selection pane="bottomLeft" activeCell="D23" sqref="D23:L23"/>
      <selection pane="bottomRight" activeCell="D7" sqref="D7"/>
    </sheetView>
  </sheetViews>
  <sheetFormatPr defaultColWidth="11.421875" defaultRowHeight="12.75"/>
  <cols>
    <col min="1" max="1" width="2.7109375" style="267" customWidth="1"/>
    <col min="2" max="2" width="8.140625" style="1" customWidth="1"/>
    <col min="3" max="3" width="108.421875" style="1" customWidth="1"/>
    <col min="4" max="4" width="22.7109375" style="1" customWidth="1"/>
    <col min="5" max="6" width="23.00390625" style="1" customWidth="1"/>
    <col min="7" max="7" width="26.7109375" style="1" customWidth="1"/>
    <col min="8" max="9" width="22.7109375" style="1" customWidth="1"/>
    <col min="10" max="10" width="20.7109375" style="1" customWidth="1"/>
    <col min="11" max="15" width="18.00390625" style="267" customWidth="1"/>
    <col min="16" max="89" width="11.421875" style="267" customWidth="1"/>
    <col min="90" max="16384" width="11.421875" style="1" customWidth="1"/>
  </cols>
  <sheetData>
    <row r="1" s="267" customFormat="1" ht="15.75"/>
    <row r="2" s="267" customFormat="1" ht="20.25">
      <c r="B2" s="268" t="s">
        <v>167</v>
      </c>
    </row>
    <row r="3" s="267" customFormat="1" ht="21" thickBot="1">
      <c r="B3" s="268" t="s">
        <v>160</v>
      </c>
    </row>
    <row r="4" spans="2:15" ht="48" customHeight="1" thickBot="1">
      <c r="B4" s="650">
        <f>IF(OR(D26&gt;0,H7&gt;0),"Si tiene deuda, no olvide reportar los intereses (si los hubiera) -columnas F y G-","")</f>
      </c>
      <c r="C4" s="651"/>
      <c r="D4" s="667" t="str">
        <f>CONCATENATE("SALDO A FINES DE"," ",Menu!F3," ",Menu!C3-1)</f>
        <v>SALDO A FINES DE DICIEMBRE 2012</v>
      </c>
      <c r="E4" s="671" t="str">
        <f>CONCATENATE("TRANSACCIONES DEL
 ",Menu!D3," ",Menu!C3," ",Menu!E4)</f>
        <v>TRANSACCIONES DEL
 AÑO 2013 (ene - dic)</v>
      </c>
      <c r="F4" s="672"/>
      <c r="G4" s="667" t="s">
        <v>10</v>
      </c>
      <c r="H4" s="669" t="str">
        <f>CONCATENATE("SALDO A FINES DE"," ",Menu!E3," ",Menu!C3)</f>
        <v>SALDO A FINES DE DICIEMBRE 2013</v>
      </c>
      <c r="I4" s="671" t="str">
        <f>CONCATENATE("INTERESES DEL ",Menu!D3," ",Menu!C3," 
",Menu!E4)</f>
        <v>INTERESES DEL AÑO 2013 
(ene - dic)</v>
      </c>
      <c r="J4" s="672"/>
      <c r="K4" s="664" t="str">
        <f>CONCATENATE("SALDO A FINES DE"," ",Menu!C3," POR MONEDA, CONVERTIDO A DÓLARES USA (miles)")</f>
        <v>SALDO A FINES DE 2013 POR MONEDA, CONVERTIDO A DÓLARES USA (miles)</v>
      </c>
      <c r="L4" s="665"/>
      <c r="M4" s="665"/>
      <c r="N4" s="665"/>
      <c r="O4" s="666"/>
    </row>
    <row r="5" spans="2:15" ht="49.5" customHeight="1">
      <c r="B5" s="652"/>
      <c r="C5" s="653"/>
      <c r="D5" s="668"/>
      <c r="E5" s="546" t="s">
        <v>168</v>
      </c>
      <c r="F5" s="546" t="s">
        <v>169</v>
      </c>
      <c r="G5" s="668"/>
      <c r="H5" s="670"/>
      <c r="I5" s="547" t="s">
        <v>170</v>
      </c>
      <c r="J5" s="548" t="s">
        <v>171</v>
      </c>
      <c r="K5" s="418" t="str">
        <f>Activos!K5</f>
        <v>T.C. 
US$ / US$ = 1</v>
      </c>
      <c r="L5" s="419" t="str">
        <f>Activos!L5</f>
        <v>T.C. 
US$ / Euro = 1.65</v>
      </c>
      <c r="M5" s="419" t="str">
        <f>Activos!M5</f>
        <v>T.C. 
US$ / Yen = 0.00951</v>
      </c>
      <c r="N5" s="419" t="str">
        <f>Activos!N5</f>
        <v>T.C. 
US$ / Nuevos Soles  = 0.358</v>
      </c>
      <c r="O5" s="420" t="str">
        <f>Activos!O5</f>
        <v>MONEDA 5</v>
      </c>
    </row>
    <row r="6" spans="2:15" ht="36">
      <c r="B6" s="654"/>
      <c r="C6" s="655"/>
      <c r="D6" s="489" t="s">
        <v>172</v>
      </c>
      <c r="E6" s="490" t="s">
        <v>173</v>
      </c>
      <c r="F6" s="491" t="s">
        <v>174</v>
      </c>
      <c r="G6" s="489" t="s">
        <v>175</v>
      </c>
      <c r="H6" s="489" t="s">
        <v>7</v>
      </c>
      <c r="I6" s="490" t="s">
        <v>177</v>
      </c>
      <c r="J6" s="491" t="s">
        <v>178</v>
      </c>
      <c r="K6" s="421" t="s">
        <v>3</v>
      </c>
      <c r="L6" s="422" t="s">
        <v>4</v>
      </c>
      <c r="M6" s="423" t="s">
        <v>5</v>
      </c>
      <c r="N6" s="423" t="s">
        <v>6</v>
      </c>
      <c r="O6" s="424" t="s">
        <v>835</v>
      </c>
    </row>
    <row r="7" spans="1:89" s="465" customFormat="1" ht="57.75" customHeight="1">
      <c r="A7" s="463"/>
      <c r="B7" s="482" t="s">
        <v>179</v>
      </c>
      <c r="C7" s="464" t="s">
        <v>91</v>
      </c>
      <c r="D7" s="446">
        <f>SUM(D8:D13)</f>
        <v>0</v>
      </c>
      <c r="E7" s="428">
        <f>SUM(E8:E13)</f>
        <v>0</v>
      </c>
      <c r="F7" s="429">
        <f>SUM(F8:F13)</f>
        <v>0</v>
      </c>
      <c r="G7" s="446">
        <f>SUM(G8:G13)</f>
        <v>0</v>
      </c>
      <c r="H7" s="446">
        <f aca="true" t="shared" si="0" ref="H7:H20">+D7+E7-F7+G7</f>
        <v>0</v>
      </c>
      <c r="I7" s="428">
        <f aca="true" t="shared" si="1" ref="I7:O7">SUM(I8:I13)</f>
        <v>0</v>
      </c>
      <c r="J7" s="429">
        <f t="shared" si="1"/>
        <v>0</v>
      </c>
      <c r="K7" s="426">
        <f t="shared" si="1"/>
        <v>0</v>
      </c>
      <c r="L7" s="427">
        <f t="shared" si="1"/>
        <v>0</v>
      </c>
      <c r="M7" s="427">
        <f t="shared" si="1"/>
        <v>0</v>
      </c>
      <c r="N7" s="427">
        <f t="shared" si="1"/>
        <v>0</v>
      </c>
      <c r="O7" s="429">
        <f t="shared" si="1"/>
        <v>0</v>
      </c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</row>
    <row r="8" spans="1:89" s="465" customFormat="1" ht="21" customHeight="1">
      <c r="A8" s="463"/>
      <c r="B8" s="483" t="s">
        <v>180</v>
      </c>
      <c r="C8" s="466" t="s">
        <v>181</v>
      </c>
      <c r="D8" s="447"/>
      <c r="E8" s="436"/>
      <c r="F8" s="437"/>
      <c r="G8" s="447"/>
      <c r="H8" s="446">
        <f t="shared" si="0"/>
        <v>0</v>
      </c>
      <c r="I8" s="459"/>
      <c r="J8" s="461"/>
      <c r="K8" s="434"/>
      <c r="L8" s="435"/>
      <c r="M8" s="435"/>
      <c r="N8" s="435"/>
      <c r="O8" s="437">
        <f aca="true" t="shared" si="2" ref="O8:O25">+H8-SUM(K8:N8)</f>
        <v>0</v>
      </c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</row>
    <row r="9" spans="1:89" s="465" customFormat="1" ht="21" customHeight="1">
      <c r="A9" s="463"/>
      <c r="B9" s="483" t="s">
        <v>182</v>
      </c>
      <c r="C9" s="466" t="s">
        <v>183</v>
      </c>
      <c r="D9" s="447"/>
      <c r="E9" s="436"/>
      <c r="F9" s="437"/>
      <c r="G9" s="447"/>
      <c r="H9" s="446">
        <f t="shared" si="0"/>
        <v>0</v>
      </c>
      <c r="I9" s="459"/>
      <c r="J9" s="461"/>
      <c r="K9" s="434"/>
      <c r="L9" s="435"/>
      <c r="M9" s="435"/>
      <c r="N9" s="435"/>
      <c r="O9" s="437">
        <f t="shared" si="2"/>
        <v>0</v>
      </c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</row>
    <row r="10" spans="1:89" s="465" customFormat="1" ht="21" customHeight="1">
      <c r="A10" s="463"/>
      <c r="B10" s="483" t="s">
        <v>184</v>
      </c>
      <c r="C10" s="466" t="s">
        <v>185</v>
      </c>
      <c r="D10" s="447"/>
      <c r="E10" s="436"/>
      <c r="F10" s="437"/>
      <c r="G10" s="447"/>
      <c r="H10" s="446">
        <f t="shared" si="0"/>
        <v>0</v>
      </c>
      <c r="I10" s="459"/>
      <c r="J10" s="461"/>
      <c r="K10" s="434"/>
      <c r="L10" s="435"/>
      <c r="M10" s="435"/>
      <c r="N10" s="435"/>
      <c r="O10" s="437">
        <f t="shared" si="2"/>
        <v>0</v>
      </c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</row>
    <row r="11" spans="1:89" s="465" customFormat="1" ht="21" customHeight="1">
      <c r="A11" s="463"/>
      <c r="B11" s="483" t="s">
        <v>186</v>
      </c>
      <c r="C11" s="466" t="s">
        <v>187</v>
      </c>
      <c r="D11" s="447"/>
      <c r="E11" s="436"/>
      <c r="F11" s="437"/>
      <c r="G11" s="447"/>
      <c r="H11" s="446">
        <f t="shared" si="0"/>
        <v>0</v>
      </c>
      <c r="I11" s="459"/>
      <c r="J11" s="461"/>
      <c r="K11" s="434"/>
      <c r="L11" s="435"/>
      <c r="M11" s="435"/>
      <c r="N11" s="435"/>
      <c r="O11" s="437">
        <f t="shared" si="2"/>
        <v>0</v>
      </c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</row>
    <row r="12" spans="1:89" s="465" customFormat="1" ht="21" customHeight="1">
      <c r="A12" s="463"/>
      <c r="B12" s="483" t="s">
        <v>188</v>
      </c>
      <c r="C12" s="467" t="s">
        <v>90</v>
      </c>
      <c r="D12" s="447"/>
      <c r="E12" s="436"/>
      <c r="F12" s="437"/>
      <c r="G12" s="447"/>
      <c r="H12" s="446">
        <f t="shared" si="0"/>
        <v>0</v>
      </c>
      <c r="I12" s="459"/>
      <c r="J12" s="461"/>
      <c r="K12" s="434"/>
      <c r="L12" s="435"/>
      <c r="M12" s="435"/>
      <c r="N12" s="435"/>
      <c r="O12" s="437">
        <f t="shared" si="2"/>
        <v>0</v>
      </c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</row>
    <row r="13" spans="1:89" s="465" customFormat="1" ht="21" customHeight="1">
      <c r="A13" s="463"/>
      <c r="B13" s="483" t="s">
        <v>189</v>
      </c>
      <c r="C13" s="466" t="s">
        <v>190</v>
      </c>
      <c r="D13" s="447"/>
      <c r="E13" s="436"/>
      <c r="F13" s="437"/>
      <c r="G13" s="447"/>
      <c r="H13" s="446">
        <f t="shared" si="0"/>
        <v>0</v>
      </c>
      <c r="I13" s="459"/>
      <c r="J13" s="461"/>
      <c r="K13" s="434"/>
      <c r="L13" s="435"/>
      <c r="M13" s="435"/>
      <c r="N13" s="435"/>
      <c r="O13" s="437">
        <f t="shared" si="2"/>
        <v>0</v>
      </c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</row>
    <row r="14" spans="1:89" s="465" customFormat="1" ht="50.25" customHeight="1">
      <c r="A14" s="463"/>
      <c r="B14" s="482" t="s">
        <v>191</v>
      </c>
      <c r="C14" s="464" t="s">
        <v>92</v>
      </c>
      <c r="D14" s="446">
        <f>SUM(D15:D20)</f>
        <v>0</v>
      </c>
      <c r="E14" s="428">
        <f>SUM(E15:E20)</f>
        <v>0</v>
      </c>
      <c r="F14" s="429">
        <f>SUM(F15:F20)</f>
        <v>0</v>
      </c>
      <c r="G14" s="446">
        <f>SUM(G15:G20)</f>
        <v>0</v>
      </c>
      <c r="H14" s="446">
        <f t="shared" si="0"/>
        <v>0</v>
      </c>
      <c r="I14" s="428">
        <f aca="true" t="shared" si="3" ref="I14:O14">SUM(I15:I20)</f>
        <v>0</v>
      </c>
      <c r="J14" s="429">
        <f t="shared" si="3"/>
        <v>0</v>
      </c>
      <c r="K14" s="426">
        <f t="shared" si="3"/>
        <v>0</v>
      </c>
      <c r="L14" s="427">
        <f t="shared" si="3"/>
        <v>0</v>
      </c>
      <c r="M14" s="427">
        <f t="shared" si="3"/>
        <v>0</v>
      </c>
      <c r="N14" s="427">
        <f t="shared" si="3"/>
        <v>0</v>
      </c>
      <c r="O14" s="429">
        <f t="shared" si="3"/>
        <v>0</v>
      </c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</row>
    <row r="15" spans="1:89" s="465" customFormat="1" ht="22.5" customHeight="1">
      <c r="A15" s="463"/>
      <c r="B15" s="483" t="s">
        <v>192</v>
      </c>
      <c r="C15" s="466" t="s">
        <v>181</v>
      </c>
      <c r="D15" s="447"/>
      <c r="E15" s="436"/>
      <c r="F15" s="437"/>
      <c r="G15" s="447"/>
      <c r="H15" s="446">
        <f t="shared" si="0"/>
        <v>0</v>
      </c>
      <c r="I15" s="459"/>
      <c r="J15" s="461"/>
      <c r="K15" s="434"/>
      <c r="L15" s="435"/>
      <c r="M15" s="435"/>
      <c r="N15" s="435"/>
      <c r="O15" s="437">
        <f t="shared" si="2"/>
        <v>0</v>
      </c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3"/>
    </row>
    <row r="16" spans="1:89" s="465" customFormat="1" ht="22.5" customHeight="1">
      <c r="A16" s="463"/>
      <c r="B16" s="483" t="s">
        <v>193</v>
      </c>
      <c r="C16" s="466" t="s">
        <v>183</v>
      </c>
      <c r="D16" s="447"/>
      <c r="E16" s="436"/>
      <c r="F16" s="437"/>
      <c r="G16" s="447"/>
      <c r="H16" s="446">
        <f t="shared" si="0"/>
        <v>0</v>
      </c>
      <c r="I16" s="459"/>
      <c r="J16" s="461"/>
      <c r="K16" s="434"/>
      <c r="L16" s="435"/>
      <c r="M16" s="435"/>
      <c r="N16" s="435"/>
      <c r="O16" s="437">
        <f t="shared" si="2"/>
        <v>0</v>
      </c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</row>
    <row r="17" spans="1:89" s="465" customFormat="1" ht="22.5" customHeight="1">
      <c r="A17" s="463"/>
      <c r="B17" s="483" t="s">
        <v>194</v>
      </c>
      <c r="C17" s="466" t="s">
        <v>185</v>
      </c>
      <c r="D17" s="447"/>
      <c r="E17" s="436"/>
      <c r="F17" s="437"/>
      <c r="G17" s="447"/>
      <c r="H17" s="446">
        <f t="shared" si="0"/>
        <v>0</v>
      </c>
      <c r="I17" s="459"/>
      <c r="J17" s="461"/>
      <c r="K17" s="434"/>
      <c r="L17" s="435"/>
      <c r="M17" s="435"/>
      <c r="N17" s="435"/>
      <c r="O17" s="437">
        <f t="shared" si="2"/>
        <v>0</v>
      </c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</row>
    <row r="18" spans="1:89" s="465" customFormat="1" ht="22.5" customHeight="1">
      <c r="A18" s="463"/>
      <c r="B18" s="483" t="s">
        <v>195</v>
      </c>
      <c r="C18" s="466" t="s">
        <v>187</v>
      </c>
      <c r="D18" s="447"/>
      <c r="E18" s="436"/>
      <c r="F18" s="437"/>
      <c r="G18" s="447"/>
      <c r="H18" s="446">
        <f t="shared" si="0"/>
        <v>0</v>
      </c>
      <c r="I18" s="459"/>
      <c r="J18" s="461"/>
      <c r="K18" s="434"/>
      <c r="L18" s="435"/>
      <c r="M18" s="435"/>
      <c r="N18" s="435"/>
      <c r="O18" s="437">
        <f t="shared" si="2"/>
        <v>0</v>
      </c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</row>
    <row r="19" spans="1:89" s="465" customFormat="1" ht="22.5" customHeight="1">
      <c r="A19" s="463"/>
      <c r="B19" s="483" t="s">
        <v>196</v>
      </c>
      <c r="C19" s="467" t="s">
        <v>90</v>
      </c>
      <c r="D19" s="447"/>
      <c r="E19" s="436"/>
      <c r="F19" s="437"/>
      <c r="G19" s="447"/>
      <c r="H19" s="446">
        <f t="shared" si="0"/>
        <v>0</v>
      </c>
      <c r="I19" s="459"/>
      <c r="J19" s="461"/>
      <c r="K19" s="434"/>
      <c r="L19" s="435"/>
      <c r="M19" s="435"/>
      <c r="N19" s="435"/>
      <c r="O19" s="437">
        <f t="shared" si="2"/>
        <v>0</v>
      </c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</row>
    <row r="20" spans="1:89" s="465" customFormat="1" ht="22.5" customHeight="1">
      <c r="A20" s="463"/>
      <c r="B20" s="483" t="s">
        <v>197</v>
      </c>
      <c r="C20" s="466" t="s">
        <v>190</v>
      </c>
      <c r="D20" s="447"/>
      <c r="E20" s="436"/>
      <c r="F20" s="437"/>
      <c r="G20" s="447"/>
      <c r="H20" s="446">
        <f t="shared" si="0"/>
        <v>0</v>
      </c>
      <c r="I20" s="459"/>
      <c r="J20" s="461"/>
      <c r="K20" s="434"/>
      <c r="L20" s="435"/>
      <c r="M20" s="435"/>
      <c r="N20" s="435"/>
      <c r="O20" s="437">
        <f t="shared" si="2"/>
        <v>0</v>
      </c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</row>
    <row r="21" spans="1:89" s="465" customFormat="1" ht="39.75" customHeight="1">
      <c r="A21" s="463"/>
      <c r="B21" s="482" t="s">
        <v>198</v>
      </c>
      <c r="C21" s="464" t="s">
        <v>21</v>
      </c>
      <c r="D21" s="446">
        <f>SUM(D22:D23)</f>
        <v>0</v>
      </c>
      <c r="E21" s="428">
        <f>SUM(E22:E23)</f>
        <v>0</v>
      </c>
      <c r="F21" s="429">
        <f>SUM(F22:F23)</f>
        <v>0</v>
      </c>
      <c r="G21" s="446">
        <f>SUM(G22:G23)</f>
        <v>0</v>
      </c>
      <c r="H21" s="446">
        <f aca="true" t="shared" si="4" ref="H21:H26">+D21+E21-F21+G21</f>
        <v>0</v>
      </c>
      <c r="I21" s="428">
        <f aca="true" t="shared" si="5" ref="I21:O21">SUM(I22:I23)</f>
        <v>0</v>
      </c>
      <c r="J21" s="429">
        <f t="shared" si="5"/>
        <v>0</v>
      </c>
      <c r="K21" s="426">
        <f t="shared" si="5"/>
        <v>0</v>
      </c>
      <c r="L21" s="427">
        <f t="shared" si="5"/>
        <v>0</v>
      </c>
      <c r="M21" s="427">
        <f t="shared" si="5"/>
        <v>0</v>
      </c>
      <c r="N21" s="427">
        <f t="shared" si="5"/>
        <v>0</v>
      </c>
      <c r="O21" s="429">
        <f t="shared" si="5"/>
        <v>0</v>
      </c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</row>
    <row r="22" spans="1:89" s="465" customFormat="1" ht="23.25" customHeight="1">
      <c r="A22" s="463"/>
      <c r="B22" s="483" t="s">
        <v>199</v>
      </c>
      <c r="C22" s="466" t="s">
        <v>200</v>
      </c>
      <c r="D22" s="447"/>
      <c r="E22" s="436"/>
      <c r="F22" s="437"/>
      <c r="G22" s="447"/>
      <c r="H22" s="446">
        <f t="shared" si="4"/>
        <v>0</v>
      </c>
      <c r="I22" s="459"/>
      <c r="J22" s="461"/>
      <c r="K22" s="434"/>
      <c r="L22" s="435"/>
      <c r="M22" s="435"/>
      <c r="N22" s="435"/>
      <c r="O22" s="437">
        <f t="shared" si="2"/>
        <v>0</v>
      </c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</row>
    <row r="23" spans="1:89" s="465" customFormat="1" ht="23.25" customHeight="1">
      <c r="A23" s="463"/>
      <c r="B23" s="483" t="s">
        <v>201</v>
      </c>
      <c r="C23" s="466" t="s">
        <v>202</v>
      </c>
      <c r="D23" s="447"/>
      <c r="E23" s="436"/>
      <c r="F23" s="437"/>
      <c r="G23" s="447"/>
      <c r="H23" s="446">
        <f t="shared" si="4"/>
        <v>0</v>
      </c>
      <c r="I23" s="459"/>
      <c r="J23" s="461"/>
      <c r="K23" s="434"/>
      <c r="L23" s="435"/>
      <c r="M23" s="435"/>
      <c r="N23" s="435"/>
      <c r="O23" s="437">
        <f t="shared" si="2"/>
        <v>0</v>
      </c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</row>
    <row r="24" spans="1:89" s="465" customFormat="1" ht="25.5" customHeight="1">
      <c r="A24" s="463"/>
      <c r="B24" s="482" t="s">
        <v>203</v>
      </c>
      <c r="C24" s="468" t="s">
        <v>228</v>
      </c>
      <c r="D24" s="447"/>
      <c r="E24" s="436"/>
      <c r="F24" s="437"/>
      <c r="G24" s="447"/>
      <c r="H24" s="446">
        <f t="shared" si="4"/>
        <v>0</v>
      </c>
      <c r="I24" s="436"/>
      <c r="J24" s="437"/>
      <c r="K24" s="434"/>
      <c r="L24" s="435"/>
      <c r="M24" s="435"/>
      <c r="N24" s="435"/>
      <c r="O24" s="437">
        <f t="shared" si="2"/>
        <v>0</v>
      </c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</row>
    <row r="25" spans="1:89" s="465" customFormat="1" ht="25.5" customHeight="1">
      <c r="A25" s="463"/>
      <c r="B25" s="482" t="s">
        <v>204</v>
      </c>
      <c r="C25" s="468" t="s">
        <v>229</v>
      </c>
      <c r="D25" s="447"/>
      <c r="E25" s="436"/>
      <c r="F25" s="437"/>
      <c r="G25" s="447"/>
      <c r="H25" s="446">
        <f t="shared" si="4"/>
        <v>0</v>
      </c>
      <c r="I25" s="436"/>
      <c r="J25" s="437"/>
      <c r="K25" s="434"/>
      <c r="L25" s="435"/>
      <c r="M25" s="435"/>
      <c r="N25" s="435"/>
      <c r="O25" s="437">
        <f t="shared" si="2"/>
        <v>0</v>
      </c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</row>
    <row r="26" spans="1:89" s="465" customFormat="1" ht="30.75" customHeight="1" thickBot="1">
      <c r="A26" s="463"/>
      <c r="B26" s="484" t="s">
        <v>205</v>
      </c>
      <c r="C26" s="469" t="s">
        <v>206</v>
      </c>
      <c r="D26" s="451">
        <f>SUM(D7,D14,D21,D24,D25)</f>
        <v>0</v>
      </c>
      <c r="E26" s="452">
        <f>SUM(E7,E14,E21,E24,E25)</f>
        <v>0</v>
      </c>
      <c r="F26" s="454">
        <f>SUM(F7,F14,F21,F24,F25)</f>
        <v>0</v>
      </c>
      <c r="G26" s="451">
        <f>SUM(G7,G14,G21,G24,G25)</f>
        <v>0</v>
      </c>
      <c r="H26" s="451">
        <f t="shared" si="4"/>
        <v>0</v>
      </c>
      <c r="I26" s="452">
        <f aca="true" t="shared" si="6" ref="I26:O26">SUM(I7,I14,I21,I24,I25)</f>
        <v>0</v>
      </c>
      <c r="J26" s="454">
        <f t="shared" si="6"/>
        <v>0</v>
      </c>
      <c r="K26" s="442">
        <f t="shared" si="6"/>
        <v>0</v>
      </c>
      <c r="L26" s="453">
        <f t="shared" si="6"/>
        <v>0</v>
      </c>
      <c r="M26" s="453">
        <f t="shared" si="6"/>
        <v>0</v>
      </c>
      <c r="N26" s="453">
        <f t="shared" si="6"/>
        <v>0</v>
      </c>
      <c r="O26" s="454">
        <f t="shared" si="6"/>
        <v>0</v>
      </c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</row>
    <row r="27" s="267" customFormat="1" ht="15.75"/>
    <row r="28" s="267" customFormat="1" ht="15.75"/>
    <row r="29" spans="2:10" ht="36" customHeight="1">
      <c r="B29" s="33"/>
      <c r="C29" s="34"/>
      <c r="D29" s="406" t="s">
        <v>207</v>
      </c>
      <c r="E29" s="407" t="s">
        <v>208</v>
      </c>
      <c r="F29" s="506" t="s">
        <v>209</v>
      </c>
      <c r="G29" s="267"/>
      <c r="H29" s="267"/>
      <c r="I29" s="267"/>
      <c r="J29" s="267"/>
    </row>
    <row r="30" spans="2:10" ht="33" customHeight="1">
      <c r="B30" s="485" t="s">
        <v>210</v>
      </c>
      <c r="C30" s="414" t="str">
        <f>CONCATENATE("SALDO ATRASADO A FINES DE"," ",Menu!E3," ",Menu!C3," ","(PRINCIPAL + INTERESES)")</f>
        <v>SALDO ATRASADO A FINES DE DICIEMBRE 2013 (PRINCIPAL + INTERESES)</v>
      </c>
      <c r="D30" s="470"/>
      <c r="E30" s="471"/>
      <c r="F30" s="470"/>
      <c r="G30" s="267"/>
      <c r="H30" s="267"/>
      <c r="I30" s="267"/>
      <c r="J30" s="267"/>
    </row>
    <row r="31" s="267" customFormat="1" ht="15.75"/>
    <row r="32" s="267" customFormat="1" ht="15.75"/>
    <row r="33" spans="2:10" ht="20.25">
      <c r="B33" s="415" t="str">
        <f>CONCATENATE("MEMO: CALENDARIO DE PAGOS FUTUROS DEL PRINCIPAL PENDIENTE A FINES DE ",Menu!E3," ",Menu!C3)</f>
        <v>MEMO: CALENDARIO DE PAGOS FUTUROS DEL PRINCIPAL PENDIENTE A FINES DE DICIEMBRE 2013</v>
      </c>
      <c r="C33" s="267"/>
      <c r="D33" s="267"/>
      <c r="E33" s="267"/>
      <c r="F33" s="267"/>
      <c r="G33" s="267"/>
      <c r="H33" s="267"/>
      <c r="I33" s="267"/>
      <c r="J33" s="267"/>
    </row>
    <row r="34" spans="2:10" ht="18">
      <c r="B34" s="290" t="str">
        <f>B3</f>
        <v>(En miles de US dólares)</v>
      </c>
      <c r="C34" s="267"/>
      <c r="D34" s="267"/>
      <c r="E34" s="267"/>
      <c r="F34" s="267"/>
      <c r="G34" s="267"/>
      <c r="H34" s="267"/>
      <c r="I34" s="267"/>
      <c r="J34" s="267"/>
    </row>
    <row r="35" spans="2:10" ht="31.5" customHeight="1">
      <c r="B35" s="658">
        <f>IF(D40&lt;&gt;0,IF(SUM(E38:J38)&gt;D38,"¡CORREGIR!. Cronograma no puede ser mayor que saldo.","No olvide reportar el cronograma"),IF(AND(D40=0,SUM(E38:J38)&gt;D38),"¡CORREGIR!. Cronograma no puede ser mayor que saldo.",""))</f>
      </c>
      <c r="C35" s="659"/>
      <c r="D35" s="656" t="str">
        <f>H4</f>
        <v>SALDO A FINES DE DICIEMBRE 2013</v>
      </c>
      <c r="E35" s="673" t="s">
        <v>211</v>
      </c>
      <c r="F35" s="673"/>
      <c r="G35" s="673"/>
      <c r="H35" s="673"/>
      <c r="I35" s="673"/>
      <c r="J35" s="674"/>
    </row>
    <row r="36" spans="2:10" ht="18">
      <c r="B36" s="660"/>
      <c r="C36" s="661"/>
      <c r="D36" s="657"/>
      <c r="E36" s="474">
        <f>+Menu!C3+1</f>
        <v>2014</v>
      </c>
      <c r="F36" s="475">
        <f>+E36+1</f>
        <v>2015</v>
      </c>
      <c r="G36" s="475">
        <f>+F36+1</f>
        <v>2016</v>
      </c>
      <c r="H36" s="475">
        <f>+G36+1</f>
        <v>2017</v>
      </c>
      <c r="I36" s="474">
        <f>+H36+1</f>
        <v>2018</v>
      </c>
      <c r="J36" s="475">
        <f>+I36+1</f>
        <v>2019</v>
      </c>
    </row>
    <row r="37" spans="2:10" ht="15.75">
      <c r="B37" s="662"/>
      <c r="C37" s="663"/>
      <c r="D37" s="494" t="s">
        <v>172</v>
      </c>
      <c r="E37" s="495" t="s">
        <v>173</v>
      </c>
      <c r="F37" s="494" t="s">
        <v>174</v>
      </c>
      <c r="G37" s="495" t="s">
        <v>175</v>
      </c>
      <c r="H37" s="494" t="s">
        <v>176</v>
      </c>
      <c r="I37" s="495" t="s">
        <v>177</v>
      </c>
      <c r="J37" s="494" t="s">
        <v>178</v>
      </c>
    </row>
    <row r="38" spans="2:10" ht="35.25" customHeight="1">
      <c r="B38" s="486" t="s">
        <v>212</v>
      </c>
      <c r="C38" s="457" t="s">
        <v>213</v>
      </c>
      <c r="D38" s="427">
        <f aca="true" t="shared" si="7" ref="D38:J38">SUM(D39:D40)</f>
        <v>0</v>
      </c>
      <c r="E38" s="426">
        <f t="shared" si="7"/>
        <v>0</v>
      </c>
      <c r="F38" s="427">
        <f t="shared" si="7"/>
        <v>0</v>
      </c>
      <c r="G38" s="426">
        <f t="shared" si="7"/>
        <v>0</v>
      </c>
      <c r="H38" s="427">
        <f t="shared" si="7"/>
        <v>0</v>
      </c>
      <c r="I38" s="426">
        <f t="shared" si="7"/>
        <v>0</v>
      </c>
      <c r="J38" s="427">
        <f t="shared" si="7"/>
        <v>0</v>
      </c>
    </row>
    <row r="39" spans="2:10" ht="35.25" customHeight="1">
      <c r="B39" s="487" t="s">
        <v>214</v>
      </c>
      <c r="C39" s="472" t="s">
        <v>215</v>
      </c>
      <c r="D39" s="427">
        <f>H8+H9</f>
        <v>0</v>
      </c>
      <c r="E39" s="434"/>
      <c r="F39" s="435"/>
      <c r="G39" s="434"/>
      <c r="H39" s="435"/>
      <c r="I39" s="434"/>
      <c r="J39" s="435"/>
    </row>
    <row r="40" spans="2:10" ht="35.25" customHeight="1">
      <c r="B40" s="487" t="s">
        <v>216</v>
      </c>
      <c r="C40" s="472" t="s">
        <v>218</v>
      </c>
      <c r="D40" s="427">
        <f>H7-D39</f>
        <v>0</v>
      </c>
      <c r="E40" s="434"/>
      <c r="F40" s="435"/>
      <c r="G40" s="434"/>
      <c r="H40" s="435"/>
      <c r="I40" s="434"/>
      <c r="J40" s="435"/>
    </row>
    <row r="41" spans="2:10" ht="35.25" customHeight="1">
      <c r="B41" s="488" t="s">
        <v>217</v>
      </c>
      <c r="C41" s="473" t="s">
        <v>230</v>
      </c>
      <c r="D41" s="462">
        <f>H22</f>
        <v>0</v>
      </c>
      <c r="E41" s="470"/>
      <c r="F41" s="470"/>
      <c r="G41" s="470"/>
      <c r="H41" s="470"/>
      <c r="I41" s="470"/>
      <c r="J41" s="470"/>
    </row>
    <row r="42" spans="2:10" ht="25.5">
      <c r="B42" s="521" t="str">
        <f>CONCATENATE("1/ Si el cronograma no cubriese todo el horizonte de pagos su suma puede resultar menor que el saldo reportado a fines de ",Menu!E3," ",Menu!C3)</f>
        <v>1/ Si el cronograma no cubriese todo el horizonte de pagos su suma puede resultar menor que el saldo reportado a fines de DICIEMBRE 2013</v>
      </c>
      <c r="C42" s="267"/>
      <c r="D42" s="267"/>
      <c r="E42" s="267"/>
      <c r="F42" s="267"/>
      <c r="G42" s="267"/>
      <c r="H42" s="267"/>
      <c r="I42" s="267"/>
      <c r="J42" s="267"/>
    </row>
    <row r="43" spans="2:10" ht="15.75">
      <c r="B43" s="267"/>
      <c r="C43" s="267"/>
      <c r="D43" s="267"/>
      <c r="E43" s="267"/>
      <c r="F43" s="267"/>
      <c r="G43" s="267"/>
      <c r="H43" s="267"/>
      <c r="I43" s="267"/>
      <c r="J43" s="267"/>
    </row>
    <row r="44" spans="2:10" ht="15.75">
      <c r="B44" s="267"/>
      <c r="C44" s="267"/>
      <c r="D44" s="267"/>
      <c r="E44" s="267"/>
      <c r="F44" s="267"/>
      <c r="G44" s="267"/>
      <c r="H44" s="267"/>
      <c r="I44" s="267"/>
      <c r="J44" s="267"/>
    </row>
    <row r="45" spans="2:10" ht="15.75">
      <c r="B45" s="267"/>
      <c r="C45" s="267"/>
      <c r="D45" s="267"/>
      <c r="E45" s="267"/>
      <c r="F45" s="291"/>
      <c r="G45" s="267"/>
      <c r="H45" s="267"/>
      <c r="I45" s="267"/>
      <c r="J45" s="267"/>
    </row>
    <row r="46" spans="2:10" ht="15.75">
      <c r="B46" s="267"/>
      <c r="C46" s="267"/>
      <c r="D46" s="267"/>
      <c r="E46" s="267"/>
      <c r="F46" s="267"/>
      <c r="G46" s="267"/>
      <c r="H46" s="267"/>
      <c r="I46" s="267"/>
      <c r="J46" s="267"/>
    </row>
    <row r="47" spans="2:10" ht="15.75">
      <c r="B47" s="267"/>
      <c r="C47" s="267"/>
      <c r="D47" s="267"/>
      <c r="E47" s="267"/>
      <c r="F47" s="267"/>
      <c r="G47" s="267"/>
      <c r="H47" s="267"/>
      <c r="I47" s="267"/>
      <c r="J47" s="267"/>
    </row>
    <row r="48" spans="2:10" ht="15.75">
      <c r="B48" s="267"/>
      <c r="C48" s="267"/>
      <c r="D48" s="267"/>
      <c r="E48" s="267"/>
      <c r="F48" s="267"/>
      <c r="G48" s="267"/>
      <c r="H48" s="267"/>
      <c r="I48" s="267"/>
      <c r="J48" s="267"/>
    </row>
  </sheetData>
  <sheetProtection password="EC0E" sheet="1" objects="1" scenarios="1"/>
  <mergeCells count="10">
    <mergeCell ref="B4:C6"/>
    <mergeCell ref="D35:D36"/>
    <mergeCell ref="B35:C37"/>
    <mergeCell ref="K4:O4"/>
    <mergeCell ref="D4:D5"/>
    <mergeCell ref="H4:H5"/>
    <mergeCell ref="G4:G5"/>
    <mergeCell ref="E4:F4"/>
    <mergeCell ref="E35:J35"/>
    <mergeCell ref="I4:J4"/>
  </mergeCells>
  <dataValidations count="3">
    <dataValidation type="whole" allowBlank="1" showErrorMessage="1" errorTitle="SOLO VALORES ENTEROS" error="NO INGRESE DECIMALES. REDONDEE SI ES NECESARIO." sqref="D8:D13 D15:D20 D22:D25 G8:G13 G15:G20 G22:G25">
      <formula1>-999999999999999000000</formula1>
      <formula2>999999999999999000000</formula2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&#10;NO INGRESE VALORES NEGATIVOS." sqref="E8:E13 E15:E20 E22:E25">
      <formula1>0</formula1>
    </dataValidation>
    <dataValidation type="whole" operator="greaterThanOrEqual" allowBlank="1" showErrorMessage="1" promptTitle="SIGNO POSITIVO" prompt="Ingrese valores enteros posiivos o cero." errorTitle="INFRACCION DE ENTEROS O DE SIGNO" error="SOLO VALORES ENTEROS: POSITIVOS O CERO." sqref="I8:O13 I15:O20 I22:O25 F8:F13 F15:F20 F22:F25">
      <formula1>0</formula1>
    </dataValidation>
  </dataValidations>
  <printOptions horizontalCentered="1" verticalCentered="1"/>
  <pageMargins left="0.32" right="0.28" top="0.43" bottom="0.55" header="0" footer="0"/>
  <pageSetup fitToHeight="1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H532"/>
  <sheetViews>
    <sheetView zoomScale="120" zoomScaleNormal="12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421875" style="4" customWidth="1"/>
    <col min="2" max="3" width="11.421875" style="67" customWidth="1"/>
    <col min="4" max="4" width="11.421875" style="1" customWidth="1"/>
    <col min="5" max="5" width="12.57421875" style="1" bestFit="1" customWidth="1"/>
    <col min="6" max="6" width="11.7109375" style="1" bestFit="1" customWidth="1"/>
    <col min="7" max="7" width="11.421875" style="4" customWidth="1"/>
    <col min="8" max="8" width="11.421875" style="65" customWidth="1"/>
    <col min="9" max="16384" width="11.421875" style="1" customWidth="1"/>
  </cols>
  <sheetData>
    <row r="1" spans="1:8" ht="15.75">
      <c r="A1" s="65" t="s">
        <v>823</v>
      </c>
      <c r="B1" s="164" t="s">
        <v>824</v>
      </c>
      <c r="C1" s="165" t="s">
        <v>825</v>
      </c>
      <c r="D1" s="65" t="s">
        <v>826</v>
      </c>
      <c r="E1" s="65" t="s">
        <v>827</v>
      </c>
      <c r="F1" s="65" t="s">
        <v>828</v>
      </c>
      <c r="G1" s="65" t="s">
        <v>831</v>
      </c>
      <c r="H1" s="65" t="s">
        <v>832</v>
      </c>
    </row>
    <row r="2" spans="1:8" ht="15.75">
      <c r="A2" s="163" t="s">
        <v>836</v>
      </c>
      <c r="B2" s="4">
        <f>+Menu!$C$3-1</f>
        <v>2012</v>
      </c>
      <c r="C2" s="4" t="str">
        <f>IF(B2&lt;Menu!$C$3,"v2","v1")</f>
        <v>v2</v>
      </c>
      <c r="D2" s="518" t="str">
        <f>CONCATENATE(Pasivos!B7,G2)</f>
        <v>1001</v>
      </c>
      <c r="E2" s="1">
        <f>CONCATENATE(DatosGrls!$D$12)</f>
      </c>
      <c r="F2" s="1">
        <f>Pasivos!D7</f>
        <v>0</v>
      </c>
      <c r="G2" s="4">
        <v>1</v>
      </c>
      <c r="H2" s="65">
        <v>1</v>
      </c>
    </row>
    <row r="3" spans="1:7" ht="15.75">
      <c r="A3" s="163" t="s">
        <v>836</v>
      </c>
      <c r="B3" s="4">
        <f>+Menu!$C$3-1</f>
        <v>2012</v>
      </c>
      <c r="C3" s="4" t="str">
        <f>IF(B3&lt;Menu!$C$3,"v2","v1")</f>
        <v>v2</v>
      </c>
      <c r="D3" s="518" t="str">
        <f>CONCATENATE(Pasivos!B8,G3)</f>
        <v>1011</v>
      </c>
      <c r="E3" s="1">
        <f>CONCATENATE(DatosGrls!$D$12)</f>
      </c>
      <c r="F3" s="1">
        <f>Pasivos!D8</f>
        <v>0</v>
      </c>
      <c r="G3" s="4">
        <v>1</v>
      </c>
    </row>
    <row r="4" spans="1:7" ht="15.75">
      <c r="A4" s="163" t="s">
        <v>836</v>
      </c>
      <c r="B4" s="4">
        <f>+Menu!$C$3-1</f>
        <v>2012</v>
      </c>
      <c r="C4" s="4" t="str">
        <f>IF(B4&lt;Menu!$C$3,"v2","v1")</f>
        <v>v2</v>
      </c>
      <c r="D4" s="518" t="str">
        <f>CONCATENATE(Pasivos!B9,G4)</f>
        <v>1021</v>
      </c>
      <c r="E4" s="1">
        <f>CONCATENATE(DatosGrls!$D$12)</f>
      </c>
      <c r="F4" s="1">
        <f>Pasivos!D9</f>
        <v>0</v>
      </c>
      <c r="G4" s="4">
        <v>1</v>
      </c>
    </row>
    <row r="5" spans="1:7" ht="15.75">
      <c r="A5" s="163" t="s">
        <v>836</v>
      </c>
      <c r="B5" s="4">
        <f>+Menu!$C$3-1</f>
        <v>2012</v>
      </c>
      <c r="C5" s="4" t="str">
        <f>IF(B5&lt;Menu!$C$3,"v2","v1")</f>
        <v>v2</v>
      </c>
      <c r="D5" s="518" t="str">
        <f>CONCATENATE(Pasivos!B10,G5)</f>
        <v>1031</v>
      </c>
      <c r="E5" s="1">
        <f>CONCATENATE(DatosGrls!$D$12)</f>
      </c>
      <c r="F5" s="1">
        <f>Pasivos!D10</f>
        <v>0</v>
      </c>
      <c r="G5" s="4">
        <v>1</v>
      </c>
    </row>
    <row r="6" spans="1:7" ht="15.75">
      <c r="A6" s="163" t="s">
        <v>836</v>
      </c>
      <c r="B6" s="4">
        <f>+Menu!$C$3-1</f>
        <v>2012</v>
      </c>
      <c r="C6" s="4" t="str">
        <f>IF(B6&lt;Menu!$C$3,"v2","v1")</f>
        <v>v2</v>
      </c>
      <c r="D6" s="518" t="str">
        <f>CONCATENATE(Pasivos!B11,G6)</f>
        <v>1041</v>
      </c>
      <c r="E6" s="1">
        <f>CONCATENATE(DatosGrls!$D$12)</f>
      </c>
      <c r="F6" s="1">
        <f>Pasivos!D11</f>
        <v>0</v>
      </c>
      <c r="G6" s="4">
        <v>1</v>
      </c>
    </row>
    <row r="7" spans="1:7" ht="15.75">
      <c r="A7" s="163" t="s">
        <v>836</v>
      </c>
      <c r="B7" s="4">
        <f>+Menu!$C$3-1</f>
        <v>2012</v>
      </c>
      <c r="C7" s="4" t="str">
        <f>IF(B7&lt;Menu!$C$3,"v2","v1")</f>
        <v>v2</v>
      </c>
      <c r="D7" s="518" t="str">
        <f>CONCATENATE(Pasivos!B12,G7)</f>
        <v>1051</v>
      </c>
      <c r="E7" s="1">
        <f>CONCATENATE(DatosGrls!$D$12)</f>
      </c>
      <c r="F7" s="1">
        <f>Pasivos!D12</f>
        <v>0</v>
      </c>
      <c r="G7" s="4">
        <v>1</v>
      </c>
    </row>
    <row r="8" spans="1:7" ht="15.75">
      <c r="A8" s="163" t="s">
        <v>836</v>
      </c>
      <c r="B8" s="4">
        <f>+Menu!$C$3-1</f>
        <v>2012</v>
      </c>
      <c r="C8" s="4" t="str">
        <f>IF(B8&lt;Menu!$C$3,"v2","v1")</f>
        <v>v2</v>
      </c>
      <c r="D8" s="518" t="str">
        <f>CONCATENATE(Pasivos!B13,G8)</f>
        <v>1061</v>
      </c>
      <c r="E8" s="1">
        <f>CONCATENATE(DatosGrls!$D$12)</f>
      </c>
      <c r="F8" s="1">
        <f>Pasivos!D13</f>
        <v>0</v>
      </c>
      <c r="G8" s="4">
        <v>1</v>
      </c>
    </row>
    <row r="9" spans="1:7" ht="15.75">
      <c r="A9" s="163" t="s">
        <v>836</v>
      </c>
      <c r="B9" s="4">
        <f>+Menu!$C$3-1</f>
        <v>2012</v>
      </c>
      <c r="C9" s="4" t="str">
        <f>IF(B9&lt;Menu!$C$3,"v2","v1")</f>
        <v>v2</v>
      </c>
      <c r="D9" s="518" t="str">
        <f>CONCATENATE(Pasivos!B14,G9)</f>
        <v>1101</v>
      </c>
      <c r="E9" s="1">
        <f>CONCATENATE(DatosGrls!$D$12)</f>
      </c>
      <c r="F9" s="1">
        <f>Pasivos!D14</f>
        <v>0</v>
      </c>
      <c r="G9" s="4">
        <v>1</v>
      </c>
    </row>
    <row r="10" spans="1:7" ht="15.75">
      <c r="A10" s="163" t="s">
        <v>836</v>
      </c>
      <c r="B10" s="4">
        <f>+Menu!$C$3-1</f>
        <v>2012</v>
      </c>
      <c r="C10" s="4" t="str">
        <f>IF(B10&lt;Menu!$C$3,"v2","v1")</f>
        <v>v2</v>
      </c>
      <c r="D10" s="518" t="str">
        <f>CONCATENATE(Pasivos!B15,G10)</f>
        <v>1111</v>
      </c>
      <c r="E10" s="1">
        <f>CONCATENATE(DatosGrls!$D$12)</f>
      </c>
      <c r="F10" s="1">
        <f>Pasivos!D15</f>
        <v>0</v>
      </c>
      <c r="G10" s="4">
        <v>1</v>
      </c>
    </row>
    <row r="11" spans="1:7" ht="15.75">
      <c r="A11" s="163" t="s">
        <v>836</v>
      </c>
      <c r="B11" s="4">
        <f>+Menu!$C$3-1</f>
        <v>2012</v>
      </c>
      <c r="C11" s="4" t="str">
        <f>IF(B11&lt;Menu!$C$3,"v2","v1")</f>
        <v>v2</v>
      </c>
      <c r="D11" s="518" t="str">
        <f>CONCATENATE(Pasivos!B16,G11)</f>
        <v>1121</v>
      </c>
      <c r="E11" s="1">
        <f>CONCATENATE(DatosGrls!$D$12)</f>
      </c>
      <c r="F11" s="1">
        <f>Pasivos!D16</f>
        <v>0</v>
      </c>
      <c r="G11" s="4">
        <v>1</v>
      </c>
    </row>
    <row r="12" spans="1:7" ht="15.75">
      <c r="A12" s="163" t="s">
        <v>836</v>
      </c>
      <c r="B12" s="4">
        <f>+Menu!$C$3-1</f>
        <v>2012</v>
      </c>
      <c r="C12" s="4" t="str">
        <f>IF(B12&lt;Menu!$C$3,"v2","v1")</f>
        <v>v2</v>
      </c>
      <c r="D12" s="518" t="str">
        <f>CONCATENATE(Pasivos!B17,G12)</f>
        <v>1131</v>
      </c>
      <c r="E12" s="1">
        <f>CONCATENATE(DatosGrls!$D$12)</f>
      </c>
      <c r="F12" s="1">
        <f>Pasivos!D17</f>
        <v>0</v>
      </c>
      <c r="G12" s="4">
        <v>1</v>
      </c>
    </row>
    <row r="13" spans="1:7" ht="15.75">
      <c r="A13" s="163" t="s">
        <v>836</v>
      </c>
      <c r="B13" s="4">
        <f>+Menu!$C$3-1</f>
        <v>2012</v>
      </c>
      <c r="C13" s="4" t="str">
        <f>IF(B13&lt;Menu!$C$3,"v2","v1")</f>
        <v>v2</v>
      </c>
      <c r="D13" s="518" t="str">
        <f>CONCATENATE(Pasivos!B18,G13)</f>
        <v>1141</v>
      </c>
      <c r="E13" s="1">
        <f>CONCATENATE(DatosGrls!$D$12)</f>
      </c>
      <c r="F13" s="1">
        <f>Pasivos!D18</f>
        <v>0</v>
      </c>
      <c r="G13" s="4">
        <v>1</v>
      </c>
    </row>
    <row r="14" spans="1:7" ht="15.75">
      <c r="A14" s="163" t="s">
        <v>836</v>
      </c>
      <c r="B14" s="4">
        <f>+Menu!$C$3-1</f>
        <v>2012</v>
      </c>
      <c r="C14" s="4" t="str">
        <f>IF(B14&lt;Menu!$C$3,"v2","v1")</f>
        <v>v2</v>
      </c>
      <c r="D14" s="518" t="str">
        <f>CONCATENATE(Pasivos!B19,G14)</f>
        <v>1151</v>
      </c>
      <c r="E14" s="1">
        <f>CONCATENATE(DatosGrls!$D$12)</f>
      </c>
      <c r="F14" s="1">
        <f>Pasivos!D19</f>
        <v>0</v>
      </c>
      <c r="G14" s="4">
        <v>1</v>
      </c>
    </row>
    <row r="15" spans="1:7" ht="15.75">
      <c r="A15" s="163" t="s">
        <v>836</v>
      </c>
      <c r="B15" s="4">
        <f>+Menu!$C$3-1</f>
        <v>2012</v>
      </c>
      <c r="C15" s="4" t="str">
        <f>IF(B15&lt;Menu!$C$3,"v2","v1")</f>
        <v>v2</v>
      </c>
      <c r="D15" s="518" t="str">
        <f>CONCATENATE(Pasivos!B20,G15)</f>
        <v>1161</v>
      </c>
      <c r="E15" s="1">
        <f>CONCATENATE(DatosGrls!$D$12)</f>
      </c>
      <c r="F15" s="1">
        <f>Pasivos!D20</f>
        <v>0</v>
      </c>
      <c r="G15" s="4">
        <v>1</v>
      </c>
    </row>
    <row r="16" spans="1:7" ht="15.75">
      <c r="A16" s="163" t="s">
        <v>836</v>
      </c>
      <c r="B16" s="4">
        <f>+Menu!$C$3-1</f>
        <v>2012</v>
      </c>
      <c r="C16" s="4" t="str">
        <f>IF(B16&lt;Menu!$C$3,"v2","v1")</f>
        <v>v2</v>
      </c>
      <c r="D16" s="518" t="str">
        <f>CONCATENATE(Pasivos!B21,G16)</f>
        <v>1201</v>
      </c>
      <c r="E16" s="1">
        <f>CONCATENATE(DatosGrls!$D$12)</f>
      </c>
      <c r="F16" s="1">
        <f>Pasivos!D21</f>
        <v>0</v>
      </c>
      <c r="G16" s="4">
        <v>1</v>
      </c>
    </row>
    <row r="17" spans="1:7" ht="15.75">
      <c r="A17" s="163" t="s">
        <v>836</v>
      </c>
      <c r="B17" s="4">
        <f>+Menu!$C$3-1</f>
        <v>2012</v>
      </c>
      <c r="C17" s="4" t="str">
        <f>IF(B17&lt;Menu!$C$3,"v2","v1")</f>
        <v>v2</v>
      </c>
      <c r="D17" s="518" t="str">
        <f>CONCATENATE(Pasivos!B22,G17)</f>
        <v>1211</v>
      </c>
      <c r="E17" s="1">
        <f>CONCATENATE(DatosGrls!$D$12)</f>
      </c>
      <c r="F17" s="1">
        <f>Pasivos!D22</f>
        <v>0</v>
      </c>
      <c r="G17" s="4">
        <v>1</v>
      </c>
    </row>
    <row r="18" spans="1:7" ht="15.75">
      <c r="A18" s="163" t="s">
        <v>836</v>
      </c>
      <c r="B18" s="4">
        <f>+Menu!$C$3-1</f>
        <v>2012</v>
      </c>
      <c r="C18" s="4" t="str">
        <f>IF(B18&lt;Menu!$C$3,"v2","v1")</f>
        <v>v2</v>
      </c>
      <c r="D18" s="518" t="str">
        <f>CONCATENATE(Pasivos!B23,G18)</f>
        <v>1221</v>
      </c>
      <c r="E18" s="1">
        <f>CONCATENATE(DatosGrls!$D$12)</f>
      </c>
      <c r="F18" s="1">
        <f>Pasivos!D23</f>
        <v>0</v>
      </c>
      <c r="G18" s="4">
        <v>1</v>
      </c>
    </row>
    <row r="19" spans="1:7" ht="15.75">
      <c r="A19" s="163" t="s">
        <v>836</v>
      </c>
      <c r="B19" s="4">
        <f>+Menu!$C$3-1</f>
        <v>2012</v>
      </c>
      <c r="C19" s="4" t="str">
        <f>IF(B19&lt;Menu!$C$3,"v2","v1")</f>
        <v>v2</v>
      </c>
      <c r="D19" s="518" t="str">
        <f>CONCATENATE(Pasivos!B24,G19)</f>
        <v>1301</v>
      </c>
      <c r="E19" s="1">
        <f>CONCATENATE(DatosGrls!$D$12)</f>
      </c>
      <c r="F19" s="1">
        <f>Pasivos!D24</f>
        <v>0</v>
      </c>
      <c r="G19" s="4">
        <v>1</v>
      </c>
    </row>
    <row r="20" spans="1:7" ht="15.75">
      <c r="A20" s="163" t="s">
        <v>836</v>
      </c>
      <c r="B20" s="4">
        <f>+Menu!$C$3-1</f>
        <v>2012</v>
      </c>
      <c r="C20" s="4" t="str">
        <f>IF(B20&lt;Menu!$C$3,"v2","v1")</f>
        <v>v2</v>
      </c>
      <c r="D20" s="518" t="str">
        <f>CONCATENATE(Pasivos!B25,G20)</f>
        <v>1401</v>
      </c>
      <c r="E20" s="1">
        <f>CONCATENATE(DatosGrls!$D$12)</f>
      </c>
      <c r="F20" s="1">
        <f>Pasivos!D25</f>
        <v>0</v>
      </c>
      <c r="G20" s="4">
        <v>1</v>
      </c>
    </row>
    <row r="21" spans="1:7" ht="15.75">
      <c r="A21" s="163" t="s">
        <v>836</v>
      </c>
      <c r="B21" s="4">
        <f>+Menu!$C$3-1</f>
        <v>2012</v>
      </c>
      <c r="C21" s="4" t="str">
        <f>IF(B21&lt;Menu!$C$3,"v2","v1")</f>
        <v>v2</v>
      </c>
      <c r="D21" s="518" t="str">
        <f>CONCATENATE(Pasivos!B26,G21)</f>
        <v>1501</v>
      </c>
      <c r="E21" s="1">
        <f>CONCATENATE(DatosGrls!$D$12)</f>
      </c>
      <c r="F21" s="1">
        <f>Pasivos!D26</f>
        <v>0</v>
      </c>
      <c r="G21" s="4">
        <v>1</v>
      </c>
    </row>
    <row r="22" spans="1:8" ht="15.75">
      <c r="A22" s="163" t="s">
        <v>836</v>
      </c>
      <c r="B22" s="4">
        <f>+Menu!$C$3</f>
        <v>2013</v>
      </c>
      <c r="C22" s="4" t="str">
        <f>IF(B22&lt;Menu!$C$3,"v2","v1")</f>
        <v>v1</v>
      </c>
      <c r="D22" s="518" t="str">
        <f>CONCATENATE(Pasivos!B7,G22)</f>
        <v>1002</v>
      </c>
      <c r="E22" s="1">
        <f>CONCATENATE(DatosGrls!$D$12)</f>
      </c>
      <c r="F22" s="1">
        <f>Pasivos!E7</f>
        <v>0</v>
      </c>
      <c r="G22" s="4">
        <v>2</v>
      </c>
      <c r="H22" s="65">
        <v>2</v>
      </c>
    </row>
    <row r="23" spans="1:7" ht="15.75">
      <c r="A23" s="163" t="s">
        <v>836</v>
      </c>
      <c r="B23" s="4">
        <f>+Menu!$C$3</f>
        <v>2013</v>
      </c>
      <c r="C23" s="4" t="str">
        <f>IF(B23&lt;Menu!$C$3,"v2","v1")</f>
        <v>v1</v>
      </c>
      <c r="D23" s="518" t="str">
        <f>CONCATENATE(Pasivos!B8,G23)</f>
        <v>1012</v>
      </c>
      <c r="E23" s="1">
        <f>CONCATENATE(DatosGrls!$D$12)</f>
      </c>
      <c r="F23" s="1">
        <f>Pasivos!E8</f>
        <v>0</v>
      </c>
      <c r="G23" s="4">
        <v>2</v>
      </c>
    </row>
    <row r="24" spans="1:7" ht="15.75">
      <c r="A24" s="163" t="s">
        <v>836</v>
      </c>
      <c r="B24" s="4">
        <f>+Menu!$C$3</f>
        <v>2013</v>
      </c>
      <c r="C24" s="4" t="str">
        <f>IF(B24&lt;Menu!$C$3,"v2","v1")</f>
        <v>v1</v>
      </c>
      <c r="D24" s="518" t="str">
        <f>CONCATENATE(Pasivos!B9,G24)</f>
        <v>1022</v>
      </c>
      <c r="E24" s="1">
        <f>CONCATENATE(DatosGrls!$D$12)</f>
      </c>
      <c r="F24" s="1">
        <f>Pasivos!E9</f>
        <v>0</v>
      </c>
      <c r="G24" s="4">
        <v>2</v>
      </c>
    </row>
    <row r="25" spans="1:7" ht="15.75">
      <c r="A25" s="163" t="s">
        <v>836</v>
      </c>
      <c r="B25" s="4">
        <f>+Menu!$C$3</f>
        <v>2013</v>
      </c>
      <c r="C25" s="4" t="str">
        <f>IF(B25&lt;Menu!$C$3,"v2","v1")</f>
        <v>v1</v>
      </c>
      <c r="D25" s="518" t="str">
        <f>CONCATENATE(Pasivos!B10,G25)</f>
        <v>1032</v>
      </c>
      <c r="E25" s="1">
        <f>CONCATENATE(DatosGrls!$D$12)</f>
      </c>
      <c r="F25" s="1">
        <f>Pasivos!E10</f>
        <v>0</v>
      </c>
      <c r="G25" s="4">
        <v>2</v>
      </c>
    </row>
    <row r="26" spans="1:7" ht="15.75">
      <c r="A26" s="163" t="s">
        <v>836</v>
      </c>
      <c r="B26" s="4">
        <f>+Menu!$C$3</f>
        <v>2013</v>
      </c>
      <c r="C26" s="4" t="str">
        <f>IF(B26&lt;Menu!$C$3,"v2","v1")</f>
        <v>v1</v>
      </c>
      <c r="D26" s="518" t="str">
        <f>CONCATENATE(Pasivos!B11,G26)</f>
        <v>1042</v>
      </c>
      <c r="E26" s="1">
        <f>CONCATENATE(DatosGrls!$D$12)</f>
      </c>
      <c r="F26" s="1">
        <f>Pasivos!E11</f>
        <v>0</v>
      </c>
      <c r="G26" s="4">
        <v>2</v>
      </c>
    </row>
    <row r="27" spans="1:7" ht="15.75">
      <c r="A27" s="163" t="s">
        <v>836</v>
      </c>
      <c r="B27" s="4">
        <f>+Menu!$C$3</f>
        <v>2013</v>
      </c>
      <c r="C27" s="4" t="str">
        <f>IF(B27&lt;Menu!$C$3,"v2","v1")</f>
        <v>v1</v>
      </c>
      <c r="D27" s="518" t="str">
        <f>CONCATENATE(Pasivos!B12,G27)</f>
        <v>1052</v>
      </c>
      <c r="E27" s="1">
        <f>CONCATENATE(DatosGrls!$D$12)</f>
      </c>
      <c r="F27" s="1">
        <f>Pasivos!E12</f>
        <v>0</v>
      </c>
      <c r="G27" s="4">
        <v>2</v>
      </c>
    </row>
    <row r="28" spans="1:7" ht="15.75">
      <c r="A28" s="163" t="s">
        <v>836</v>
      </c>
      <c r="B28" s="4">
        <f>+Menu!$C$3</f>
        <v>2013</v>
      </c>
      <c r="C28" s="4" t="str">
        <f>IF(B28&lt;Menu!$C$3,"v2","v1")</f>
        <v>v1</v>
      </c>
      <c r="D28" s="518" t="str">
        <f>CONCATENATE(Pasivos!B13,G28)</f>
        <v>1062</v>
      </c>
      <c r="E28" s="1">
        <f>CONCATENATE(DatosGrls!$D$12)</f>
      </c>
      <c r="F28" s="1">
        <f>Pasivos!E13</f>
        <v>0</v>
      </c>
      <c r="G28" s="4">
        <v>2</v>
      </c>
    </row>
    <row r="29" spans="1:7" ht="15.75">
      <c r="A29" s="163" t="s">
        <v>836</v>
      </c>
      <c r="B29" s="4">
        <f>+Menu!$C$3</f>
        <v>2013</v>
      </c>
      <c r="C29" s="4" t="str">
        <f>IF(B29&lt;Menu!$C$3,"v2","v1")</f>
        <v>v1</v>
      </c>
      <c r="D29" s="518" t="str">
        <f>CONCATENATE(Pasivos!B14,G29)</f>
        <v>1102</v>
      </c>
      <c r="E29" s="1">
        <f>CONCATENATE(DatosGrls!$D$12)</f>
      </c>
      <c r="F29" s="1">
        <f>Pasivos!E14</f>
        <v>0</v>
      </c>
      <c r="G29" s="4">
        <v>2</v>
      </c>
    </row>
    <row r="30" spans="1:7" ht="15.75">
      <c r="A30" s="163" t="s">
        <v>836</v>
      </c>
      <c r="B30" s="4">
        <f>+Menu!$C$3</f>
        <v>2013</v>
      </c>
      <c r="C30" s="4" t="str">
        <f>IF(B30&lt;Menu!$C$3,"v2","v1")</f>
        <v>v1</v>
      </c>
      <c r="D30" s="518" t="str">
        <f>CONCATENATE(Pasivos!B15,G30)</f>
        <v>1112</v>
      </c>
      <c r="E30" s="1">
        <f>CONCATENATE(DatosGrls!$D$12)</f>
      </c>
      <c r="F30" s="1">
        <f>Pasivos!E15</f>
        <v>0</v>
      </c>
      <c r="G30" s="4">
        <v>2</v>
      </c>
    </row>
    <row r="31" spans="1:7" ht="15.75">
      <c r="A31" s="163" t="s">
        <v>836</v>
      </c>
      <c r="B31" s="4">
        <f>+Menu!$C$3</f>
        <v>2013</v>
      </c>
      <c r="C31" s="4" t="str">
        <f>IF(B31&lt;Menu!$C$3,"v2","v1")</f>
        <v>v1</v>
      </c>
      <c r="D31" s="518" t="str">
        <f>CONCATENATE(Pasivos!B16,G31)</f>
        <v>1122</v>
      </c>
      <c r="E31" s="1">
        <f>CONCATENATE(DatosGrls!$D$12)</f>
      </c>
      <c r="F31" s="1">
        <f>Pasivos!E16</f>
        <v>0</v>
      </c>
      <c r="G31" s="4">
        <v>2</v>
      </c>
    </row>
    <row r="32" spans="1:7" ht="15.75">
      <c r="A32" s="163" t="s">
        <v>836</v>
      </c>
      <c r="B32" s="4">
        <f>+Menu!$C$3</f>
        <v>2013</v>
      </c>
      <c r="C32" s="4" t="str">
        <f>IF(B32&lt;Menu!$C$3,"v2","v1")</f>
        <v>v1</v>
      </c>
      <c r="D32" s="518" t="str">
        <f>CONCATENATE(Pasivos!B17,G32)</f>
        <v>1132</v>
      </c>
      <c r="E32" s="1">
        <f>CONCATENATE(DatosGrls!$D$12)</f>
      </c>
      <c r="F32" s="1">
        <f>Pasivos!E17</f>
        <v>0</v>
      </c>
      <c r="G32" s="4">
        <v>2</v>
      </c>
    </row>
    <row r="33" spans="1:7" ht="15.75">
      <c r="A33" s="163" t="s">
        <v>836</v>
      </c>
      <c r="B33" s="4">
        <f>+Menu!$C$3</f>
        <v>2013</v>
      </c>
      <c r="C33" s="4" t="str">
        <f>IF(B33&lt;Menu!$C$3,"v2","v1")</f>
        <v>v1</v>
      </c>
      <c r="D33" s="518" t="str">
        <f>CONCATENATE(Pasivos!B18,G33)</f>
        <v>1142</v>
      </c>
      <c r="E33" s="1">
        <f>CONCATENATE(DatosGrls!$D$12)</f>
      </c>
      <c r="F33" s="1">
        <f>Pasivos!E18</f>
        <v>0</v>
      </c>
      <c r="G33" s="4">
        <v>2</v>
      </c>
    </row>
    <row r="34" spans="1:7" ht="15.75">
      <c r="A34" s="163" t="s">
        <v>836</v>
      </c>
      <c r="B34" s="4">
        <f>+Menu!$C$3</f>
        <v>2013</v>
      </c>
      <c r="C34" s="4" t="str">
        <f>IF(B34&lt;Menu!$C$3,"v2","v1")</f>
        <v>v1</v>
      </c>
      <c r="D34" s="518" t="str">
        <f>CONCATENATE(Pasivos!B19,G34)</f>
        <v>1152</v>
      </c>
      <c r="E34" s="1">
        <f>CONCATENATE(DatosGrls!$D$12)</f>
      </c>
      <c r="F34" s="1">
        <f>Pasivos!E19</f>
        <v>0</v>
      </c>
      <c r="G34" s="4">
        <v>2</v>
      </c>
    </row>
    <row r="35" spans="1:7" ht="15.75">
      <c r="A35" s="163" t="s">
        <v>836</v>
      </c>
      <c r="B35" s="4">
        <f>+Menu!$C$3</f>
        <v>2013</v>
      </c>
      <c r="C35" s="4" t="str">
        <f>IF(B35&lt;Menu!$C$3,"v2","v1")</f>
        <v>v1</v>
      </c>
      <c r="D35" s="518" t="str">
        <f>CONCATENATE(Pasivos!B20,G35)</f>
        <v>1162</v>
      </c>
      <c r="E35" s="1">
        <f>CONCATENATE(DatosGrls!$D$12)</f>
      </c>
      <c r="F35" s="1">
        <f>Pasivos!E20</f>
        <v>0</v>
      </c>
      <c r="G35" s="4">
        <v>2</v>
      </c>
    </row>
    <row r="36" spans="1:7" ht="15.75">
      <c r="A36" s="163" t="s">
        <v>836</v>
      </c>
      <c r="B36" s="4">
        <f>+Menu!$C$3</f>
        <v>2013</v>
      </c>
      <c r="C36" s="4" t="str">
        <f>IF(B36&lt;Menu!$C$3,"v2","v1")</f>
        <v>v1</v>
      </c>
      <c r="D36" s="518" t="str">
        <f>CONCATENATE(Pasivos!B21,G36)</f>
        <v>1202</v>
      </c>
      <c r="E36" s="1">
        <f>CONCATENATE(DatosGrls!$D$12)</f>
      </c>
      <c r="F36" s="1">
        <f>Pasivos!E21</f>
        <v>0</v>
      </c>
      <c r="G36" s="4">
        <v>2</v>
      </c>
    </row>
    <row r="37" spans="1:7" ht="15.75">
      <c r="A37" s="163" t="s">
        <v>836</v>
      </c>
      <c r="B37" s="4">
        <f>+Menu!$C$3</f>
        <v>2013</v>
      </c>
      <c r="C37" s="4" t="str">
        <f>IF(B37&lt;Menu!$C$3,"v2","v1")</f>
        <v>v1</v>
      </c>
      <c r="D37" s="518" t="str">
        <f>CONCATENATE(Pasivos!B22,G37)</f>
        <v>1212</v>
      </c>
      <c r="E37" s="1">
        <f>CONCATENATE(DatosGrls!$D$12)</f>
      </c>
      <c r="F37" s="1">
        <f>Pasivos!E22</f>
        <v>0</v>
      </c>
      <c r="G37" s="4">
        <v>2</v>
      </c>
    </row>
    <row r="38" spans="1:7" ht="15.75">
      <c r="A38" s="163" t="s">
        <v>836</v>
      </c>
      <c r="B38" s="4">
        <f>+Menu!$C$3</f>
        <v>2013</v>
      </c>
      <c r="C38" s="4" t="str">
        <f>IF(B38&lt;Menu!$C$3,"v2","v1")</f>
        <v>v1</v>
      </c>
      <c r="D38" s="518" t="str">
        <f>CONCATENATE(Pasivos!B23,G38)</f>
        <v>1222</v>
      </c>
      <c r="E38" s="1">
        <f>CONCATENATE(DatosGrls!$D$12)</f>
      </c>
      <c r="F38" s="1">
        <f>Pasivos!E23</f>
        <v>0</v>
      </c>
      <c r="G38" s="4">
        <v>2</v>
      </c>
    </row>
    <row r="39" spans="1:7" ht="15.75">
      <c r="A39" s="163" t="s">
        <v>836</v>
      </c>
      <c r="B39" s="4">
        <f>+Menu!$C$3</f>
        <v>2013</v>
      </c>
      <c r="C39" s="4" t="str">
        <f>IF(B39&lt;Menu!$C$3,"v2","v1")</f>
        <v>v1</v>
      </c>
      <c r="D39" s="518" t="str">
        <f>CONCATENATE(Pasivos!B24,G39)</f>
        <v>1302</v>
      </c>
      <c r="E39" s="1">
        <f>CONCATENATE(DatosGrls!$D$12)</f>
      </c>
      <c r="F39" s="1">
        <f>Pasivos!E24</f>
        <v>0</v>
      </c>
      <c r="G39" s="4">
        <v>2</v>
      </c>
    </row>
    <row r="40" spans="1:7" ht="15.75">
      <c r="A40" s="163" t="s">
        <v>836</v>
      </c>
      <c r="B40" s="4">
        <f>+Menu!$C$3</f>
        <v>2013</v>
      </c>
      <c r="C40" s="4" t="str">
        <f>IF(B40&lt;Menu!$C$3,"v2","v1")</f>
        <v>v1</v>
      </c>
      <c r="D40" s="518" t="str">
        <f>CONCATENATE(Pasivos!B25,G40)</f>
        <v>1402</v>
      </c>
      <c r="E40" s="1">
        <f>CONCATENATE(DatosGrls!$D$12)</f>
      </c>
      <c r="F40" s="1">
        <f>Pasivos!E25</f>
        <v>0</v>
      </c>
      <c r="G40" s="4">
        <v>2</v>
      </c>
    </row>
    <row r="41" spans="1:7" ht="15.75">
      <c r="A41" s="163" t="s">
        <v>836</v>
      </c>
      <c r="B41" s="4">
        <f>+Menu!$C$3</f>
        <v>2013</v>
      </c>
      <c r="C41" s="4" t="str">
        <f>IF(B41&lt;Menu!$C$3,"v2","v1")</f>
        <v>v1</v>
      </c>
      <c r="D41" s="518" t="str">
        <f>CONCATENATE(Pasivos!B26,G41)</f>
        <v>1502</v>
      </c>
      <c r="E41" s="1">
        <f>CONCATENATE(DatosGrls!$D$12)</f>
      </c>
      <c r="F41" s="1">
        <f>Pasivos!E26</f>
        <v>0</v>
      </c>
      <c r="G41" s="4">
        <v>2</v>
      </c>
    </row>
    <row r="42" spans="1:8" ht="15.75">
      <c r="A42" s="163" t="s">
        <v>836</v>
      </c>
      <c r="B42" s="4">
        <f>+Menu!$C$3</f>
        <v>2013</v>
      </c>
      <c r="C42" s="4" t="str">
        <f>IF(B42&lt;Menu!$C$3,"v2","v1")</f>
        <v>v1</v>
      </c>
      <c r="D42" s="518" t="str">
        <f>CONCATENATE(Pasivos!B7,G42)</f>
        <v>1003</v>
      </c>
      <c r="E42" s="1">
        <f>CONCATENATE(DatosGrls!$D$12)</f>
      </c>
      <c r="F42" s="1">
        <f>Pasivos!F7</f>
        <v>0</v>
      </c>
      <c r="G42" s="4">
        <v>3</v>
      </c>
      <c r="H42" s="65">
        <v>3</v>
      </c>
    </row>
    <row r="43" spans="1:7" ht="15.75">
      <c r="A43" s="163" t="s">
        <v>836</v>
      </c>
      <c r="B43" s="4">
        <f>+Menu!$C$3</f>
        <v>2013</v>
      </c>
      <c r="C43" s="4" t="str">
        <f>IF(B43&lt;Menu!$C$3,"v2","v1")</f>
        <v>v1</v>
      </c>
      <c r="D43" s="518" t="str">
        <f>CONCATENATE(Pasivos!B8,G43)</f>
        <v>1013</v>
      </c>
      <c r="E43" s="1">
        <f>CONCATENATE(DatosGrls!$D$12)</f>
      </c>
      <c r="F43" s="1">
        <f>Pasivos!F8</f>
        <v>0</v>
      </c>
      <c r="G43" s="4">
        <v>3</v>
      </c>
    </row>
    <row r="44" spans="1:7" ht="15.75">
      <c r="A44" s="163" t="s">
        <v>836</v>
      </c>
      <c r="B44" s="4">
        <f>+Menu!$C$3</f>
        <v>2013</v>
      </c>
      <c r="C44" s="4" t="str">
        <f>IF(B44&lt;Menu!$C$3,"v2","v1")</f>
        <v>v1</v>
      </c>
      <c r="D44" s="518" t="str">
        <f>CONCATENATE(Pasivos!B9,G44)</f>
        <v>1023</v>
      </c>
      <c r="E44" s="1">
        <f>CONCATENATE(DatosGrls!$D$12)</f>
      </c>
      <c r="F44" s="1">
        <f>Pasivos!F9</f>
        <v>0</v>
      </c>
      <c r="G44" s="4">
        <v>3</v>
      </c>
    </row>
    <row r="45" spans="1:7" ht="15.75">
      <c r="A45" s="163" t="s">
        <v>836</v>
      </c>
      <c r="B45" s="4">
        <f>+Menu!$C$3</f>
        <v>2013</v>
      </c>
      <c r="C45" s="4" t="str">
        <f>IF(B45&lt;Menu!$C$3,"v2","v1")</f>
        <v>v1</v>
      </c>
      <c r="D45" s="518" t="str">
        <f>CONCATENATE(Pasivos!B10,G45)</f>
        <v>1033</v>
      </c>
      <c r="E45" s="1">
        <f>CONCATENATE(DatosGrls!$D$12)</f>
      </c>
      <c r="F45" s="1">
        <f>Pasivos!F10</f>
        <v>0</v>
      </c>
      <c r="G45" s="4">
        <v>3</v>
      </c>
    </row>
    <row r="46" spans="1:7" ht="15.75">
      <c r="A46" s="163" t="s">
        <v>836</v>
      </c>
      <c r="B46" s="4">
        <f>+Menu!$C$3</f>
        <v>2013</v>
      </c>
      <c r="C46" s="4" t="str">
        <f>IF(B46&lt;Menu!$C$3,"v2","v1")</f>
        <v>v1</v>
      </c>
      <c r="D46" s="518" t="str">
        <f>CONCATENATE(Pasivos!B11,G46)</f>
        <v>1043</v>
      </c>
      <c r="E46" s="1">
        <f>CONCATENATE(DatosGrls!$D$12)</f>
      </c>
      <c r="F46" s="1">
        <f>Pasivos!F11</f>
        <v>0</v>
      </c>
      <c r="G46" s="4">
        <v>3</v>
      </c>
    </row>
    <row r="47" spans="1:7" ht="15.75">
      <c r="A47" s="163" t="s">
        <v>836</v>
      </c>
      <c r="B47" s="4">
        <f>+Menu!$C$3</f>
        <v>2013</v>
      </c>
      <c r="C47" s="4" t="str">
        <f>IF(B47&lt;Menu!$C$3,"v2","v1")</f>
        <v>v1</v>
      </c>
      <c r="D47" s="518" t="str">
        <f>CONCATENATE(Pasivos!B12,G47)</f>
        <v>1053</v>
      </c>
      <c r="E47" s="1">
        <f>CONCATENATE(DatosGrls!$D$12)</f>
      </c>
      <c r="F47" s="1">
        <f>Pasivos!F12</f>
        <v>0</v>
      </c>
      <c r="G47" s="4">
        <v>3</v>
      </c>
    </row>
    <row r="48" spans="1:7" ht="15.75">
      <c r="A48" s="163" t="s">
        <v>836</v>
      </c>
      <c r="B48" s="4">
        <f>+Menu!$C$3</f>
        <v>2013</v>
      </c>
      <c r="C48" s="4" t="str">
        <f>IF(B48&lt;Menu!$C$3,"v2","v1")</f>
        <v>v1</v>
      </c>
      <c r="D48" s="518" t="str">
        <f>CONCATENATE(Pasivos!B13,G48)</f>
        <v>1063</v>
      </c>
      <c r="E48" s="1">
        <f>CONCATENATE(DatosGrls!$D$12)</f>
      </c>
      <c r="F48" s="1">
        <f>Pasivos!F13</f>
        <v>0</v>
      </c>
      <c r="G48" s="4">
        <v>3</v>
      </c>
    </row>
    <row r="49" spans="1:7" ht="15.75">
      <c r="A49" s="163" t="s">
        <v>836</v>
      </c>
      <c r="B49" s="4">
        <f>+Menu!$C$3</f>
        <v>2013</v>
      </c>
      <c r="C49" s="4" t="str">
        <f>IF(B49&lt;Menu!$C$3,"v2","v1")</f>
        <v>v1</v>
      </c>
      <c r="D49" s="518" t="str">
        <f>CONCATENATE(Pasivos!B14,G49)</f>
        <v>1103</v>
      </c>
      <c r="E49" s="1">
        <f>CONCATENATE(DatosGrls!$D$12)</f>
      </c>
      <c r="F49" s="1">
        <f>Pasivos!F14</f>
        <v>0</v>
      </c>
      <c r="G49" s="4">
        <v>3</v>
      </c>
    </row>
    <row r="50" spans="1:7" ht="15.75">
      <c r="A50" s="163" t="s">
        <v>836</v>
      </c>
      <c r="B50" s="4">
        <f>+Menu!$C$3</f>
        <v>2013</v>
      </c>
      <c r="C50" s="4" t="str">
        <f>IF(B50&lt;Menu!$C$3,"v2","v1")</f>
        <v>v1</v>
      </c>
      <c r="D50" s="518" t="str">
        <f>CONCATENATE(Pasivos!B15,G50)</f>
        <v>1113</v>
      </c>
      <c r="E50" s="1">
        <f>CONCATENATE(DatosGrls!$D$12)</f>
      </c>
      <c r="F50" s="1">
        <f>Pasivos!F15</f>
        <v>0</v>
      </c>
      <c r="G50" s="4">
        <v>3</v>
      </c>
    </row>
    <row r="51" spans="1:7" ht="15.75">
      <c r="A51" s="163" t="s">
        <v>836</v>
      </c>
      <c r="B51" s="4">
        <f>+Menu!$C$3</f>
        <v>2013</v>
      </c>
      <c r="C51" s="4" t="str">
        <f>IF(B51&lt;Menu!$C$3,"v2","v1")</f>
        <v>v1</v>
      </c>
      <c r="D51" s="518" t="str">
        <f>CONCATENATE(Pasivos!B16,G51)</f>
        <v>1123</v>
      </c>
      <c r="E51" s="1">
        <f>CONCATENATE(DatosGrls!$D$12)</f>
      </c>
      <c r="F51" s="1">
        <f>Pasivos!F16</f>
        <v>0</v>
      </c>
      <c r="G51" s="4">
        <v>3</v>
      </c>
    </row>
    <row r="52" spans="1:7" ht="15.75">
      <c r="A52" s="163" t="s">
        <v>836</v>
      </c>
      <c r="B52" s="4">
        <f>+Menu!$C$3</f>
        <v>2013</v>
      </c>
      <c r="C52" s="4" t="str">
        <f>IF(B52&lt;Menu!$C$3,"v2","v1")</f>
        <v>v1</v>
      </c>
      <c r="D52" s="518" t="str">
        <f>CONCATENATE(Pasivos!B17,G52)</f>
        <v>1133</v>
      </c>
      <c r="E52" s="1">
        <f>CONCATENATE(DatosGrls!$D$12)</f>
      </c>
      <c r="F52" s="1">
        <f>Pasivos!F17</f>
        <v>0</v>
      </c>
      <c r="G52" s="4">
        <v>3</v>
      </c>
    </row>
    <row r="53" spans="1:7" ht="15.75">
      <c r="A53" s="163" t="s">
        <v>836</v>
      </c>
      <c r="B53" s="4">
        <f>+Menu!$C$3</f>
        <v>2013</v>
      </c>
      <c r="C53" s="4" t="str">
        <f>IF(B53&lt;Menu!$C$3,"v2","v1")</f>
        <v>v1</v>
      </c>
      <c r="D53" s="518" t="str">
        <f>CONCATENATE(Pasivos!B18,G53)</f>
        <v>1143</v>
      </c>
      <c r="E53" s="1">
        <f>CONCATENATE(DatosGrls!$D$12)</f>
      </c>
      <c r="F53" s="1">
        <f>Pasivos!F18</f>
        <v>0</v>
      </c>
      <c r="G53" s="4">
        <v>3</v>
      </c>
    </row>
    <row r="54" spans="1:7" ht="15.75">
      <c r="A54" s="163" t="s">
        <v>836</v>
      </c>
      <c r="B54" s="4">
        <f>+Menu!$C$3</f>
        <v>2013</v>
      </c>
      <c r="C54" s="4" t="str">
        <f>IF(B54&lt;Menu!$C$3,"v2","v1")</f>
        <v>v1</v>
      </c>
      <c r="D54" s="518" t="str">
        <f>CONCATENATE(Pasivos!B19,G54)</f>
        <v>1153</v>
      </c>
      <c r="E54" s="1">
        <f>CONCATENATE(DatosGrls!$D$12)</f>
      </c>
      <c r="F54" s="1">
        <f>Pasivos!F19</f>
        <v>0</v>
      </c>
      <c r="G54" s="4">
        <v>3</v>
      </c>
    </row>
    <row r="55" spans="1:7" ht="15.75">
      <c r="A55" s="163" t="s">
        <v>836</v>
      </c>
      <c r="B55" s="4">
        <f>+Menu!$C$3</f>
        <v>2013</v>
      </c>
      <c r="C55" s="4" t="str">
        <f>IF(B55&lt;Menu!$C$3,"v2","v1")</f>
        <v>v1</v>
      </c>
      <c r="D55" s="518" t="str">
        <f>CONCATENATE(Pasivos!B20,G55)</f>
        <v>1163</v>
      </c>
      <c r="E55" s="1">
        <f>CONCATENATE(DatosGrls!$D$12)</f>
      </c>
      <c r="F55" s="1">
        <f>Pasivos!F20</f>
        <v>0</v>
      </c>
      <c r="G55" s="4">
        <v>3</v>
      </c>
    </row>
    <row r="56" spans="1:7" ht="15.75">
      <c r="A56" s="163" t="s">
        <v>836</v>
      </c>
      <c r="B56" s="4">
        <f>+Menu!$C$3</f>
        <v>2013</v>
      </c>
      <c r="C56" s="4" t="str">
        <f>IF(B56&lt;Menu!$C$3,"v2","v1")</f>
        <v>v1</v>
      </c>
      <c r="D56" s="518" t="str">
        <f>CONCATENATE(Pasivos!B21,G56)</f>
        <v>1203</v>
      </c>
      <c r="E56" s="1">
        <f>CONCATENATE(DatosGrls!$D$12)</f>
      </c>
      <c r="F56" s="1">
        <f>Pasivos!F21</f>
        <v>0</v>
      </c>
      <c r="G56" s="4">
        <v>3</v>
      </c>
    </row>
    <row r="57" spans="1:7" ht="15.75">
      <c r="A57" s="163" t="s">
        <v>836</v>
      </c>
      <c r="B57" s="4">
        <f>+Menu!$C$3</f>
        <v>2013</v>
      </c>
      <c r="C57" s="4" t="str">
        <f>IF(B57&lt;Menu!$C$3,"v2","v1")</f>
        <v>v1</v>
      </c>
      <c r="D57" s="518" t="str">
        <f>CONCATENATE(Pasivos!B22,G57)</f>
        <v>1213</v>
      </c>
      <c r="E57" s="1">
        <f>CONCATENATE(DatosGrls!$D$12)</f>
      </c>
      <c r="F57" s="1">
        <f>Pasivos!F22</f>
        <v>0</v>
      </c>
      <c r="G57" s="4">
        <v>3</v>
      </c>
    </row>
    <row r="58" spans="1:7" ht="15.75">
      <c r="A58" s="163" t="s">
        <v>836</v>
      </c>
      <c r="B58" s="4">
        <f>+Menu!$C$3</f>
        <v>2013</v>
      </c>
      <c r="C58" s="4" t="str">
        <f>IF(B58&lt;Menu!$C$3,"v2","v1")</f>
        <v>v1</v>
      </c>
      <c r="D58" s="518" t="str">
        <f>CONCATENATE(Pasivos!B23,G58)</f>
        <v>1223</v>
      </c>
      <c r="E58" s="1">
        <f>CONCATENATE(DatosGrls!$D$12)</f>
      </c>
      <c r="F58" s="1">
        <f>Pasivos!F23</f>
        <v>0</v>
      </c>
      <c r="G58" s="4">
        <v>3</v>
      </c>
    </row>
    <row r="59" spans="1:7" ht="15.75">
      <c r="A59" s="163" t="s">
        <v>836</v>
      </c>
      <c r="B59" s="4">
        <f>+Menu!$C$3</f>
        <v>2013</v>
      </c>
      <c r="C59" s="4" t="str">
        <f>IF(B59&lt;Menu!$C$3,"v2","v1")</f>
        <v>v1</v>
      </c>
      <c r="D59" s="518" t="str">
        <f>CONCATENATE(Pasivos!B24,G59)</f>
        <v>1303</v>
      </c>
      <c r="E59" s="1">
        <f>CONCATENATE(DatosGrls!$D$12)</f>
      </c>
      <c r="F59" s="1">
        <f>Pasivos!F24</f>
        <v>0</v>
      </c>
      <c r="G59" s="4">
        <v>3</v>
      </c>
    </row>
    <row r="60" spans="1:7" ht="15.75">
      <c r="A60" s="163" t="s">
        <v>836</v>
      </c>
      <c r="B60" s="4">
        <f>+Menu!$C$3</f>
        <v>2013</v>
      </c>
      <c r="C60" s="4" t="str">
        <f>IF(B60&lt;Menu!$C$3,"v2","v1")</f>
        <v>v1</v>
      </c>
      <c r="D60" s="518" t="str">
        <f>CONCATENATE(Pasivos!B25,G60)</f>
        <v>1403</v>
      </c>
      <c r="E60" s="1">
        <f>CONCATENATE(DatosGrls!$D$12)</f>
      </c>
      <c r="F60" s="1">
        <f>Pasivos!F25</f>
        <v>0</v>
      </c>
      <c r="G60" s="4">
        <v>3</v>
      </c>
    </row>
    <row r="61" spans="1:7" ht="15.75">
      <c r="A61" s="163" t="s">
        <v>836</v>
      </c>
      <c r="B61" s="4">
        <f>+Menu!$C$3</f>
        <v>2013</v>
      </c>
      <c r="C61" s="4" t="str">
        <f>IF(B61&lt;Menu!$C$3,"v2","v1")</f>
        <v>v1</v>
      </c>
      <c r="D61" s="518" t="str">
        <f>CONCATENATE(Pasivos!B26,G61)</f>
        <v>1503</v>
      </c>
      <c r="E61" s="1">
        <f>CONCATENATE(DatosGrls!$D$12)</f>
      </c>
      <c r="F61" s="1">
        <f>Pasivos!F26</f>
        <v>0</v>
      </c>
      <c r="G61" s="4">
        <v>3</v>
      </c>
    </row>
    <row r="62" spans="1:8" ht="15.75">
      <c r="A62" s="163" t="s">
        <v>836</v>
      </c>
      <c r="B62" s="4">
        <f>+Menu!$C$3</f>
        <v>2013</v>
      </c>
      <c r="C62" s="4" t="str">
        <f>IF(B62&lt;Menu!$C$3,"v2","v1")</f>
        <v>v1</v>
      </c>
      <c r="D62" s="518" t="str">
        <f>CONCATENATE(Pasivos!B7,G62)</f>
        <v>1004</v>
      </c>
      <c r="E62" s="1">
        <f>CONCATENATE(DatosGrls!$D$12)</f>
      </c>
      <c r="F62" s="1">
        <f>Pasivos!G7</f>
        <v>0</v>
      </c>
      <c r="G62" s="4">
        <v>4</v>
      </c>
      <c r="H62" s="65">
        <v>4</v>
      </c>
    </row>
    <row r="63" spans="1:7" ht="15.75">
      <c r="A63" s="163" t="s">
        <v>836</v>
      </c>
      <c r="B63" s="4">
        <f>+Menu!$C$3</f>
        <v>2013</v>
      </c>
      <c r="C63" s="4" t="str">
        <f>IF(B63&lt;Menu!$C$3,"v2","v1")</f>
        <v>v1</v>
      </c>
      <c r="D63" s="518" t="str">
        <f>CONCATENATE(Pasivos!B8,G63)</f>
        <v>1014</v>
      </c>
      <c r="E63" s="1">
        <f>CONCATENATE(DatosGrls!$D$12)</f>
      </c>
      <c r="F63" s="1">
        <f>Pasivos!G8</f>
        <v>0</v>
      </c>
      <c r="G63" s="4">
        <v>4</v>
      </c>
    </row>
    <row r="64" spans="1:7" ht="15.75">
      <c r="A64" s="163" t="s">
        <v>836</v>
      </c>
      <c r="B64" s="4">
        <f>+Menu!$C$3</f>
        <v>2013</v>
      </c>
      <c r="C64" s="4" t="str">
        <f>IF(B64&lt;Menu!$C$3,"v2","v1")</f>
        <v>v1</v>
      </c>
      <c r="D64" s="518" t="str">
        <f>CONCATENATE(Pasivos!B9,G64)</f>
        <v>1024</v>
      </c>
      <c r="E64" s="1">
        <f>CONCATENATE(DatosGrls!$D$12)</f>
      </c>
      <c r="F64" s="1">
        <f>Pasivos!G9</f>
        <v>0</v>
      </c>
      <c r="G64" s="4">
        <v>4</v>
      </c>
    </row>
    <row r="65" spans="1:7" ht="15.75">
      <c r="A65" s="163" t="s">
        <v>836</v>
      </c>
      <c r="B65" s="4">
        <f>+Menu!$C$3</f>
        <v>2013</v>
      </c>
      <c r="C65" s="4" t="str">
        <f>IF(B65&lt;Menu!$C$3,"v2","v1")</f>
        <v>v1</v>
      </c>
      <c r="D65" s="518" t="str">
        <f>CONCATENATE(Pasivos!B10,G65)</f>
        <v>1034</v>
      </c>
      <c r="E65" s="1">
        <f>CONCATENATE(DatosGrls!$D$12)</f>
      </c>
      <c r="F65" s="1">
        <f>Pasivos!G10</f>
        <v>0</v>
      </c>
      <c r="G65" s="4">
        <v>4</v>
      </c>
    </row>
    <row r="66" spans="1:7" ht="15.75">
      <c r="A66" s="163" t="s">
        <v>836</v>
      </c>
      <c r="B66" s="4">
        <f>+Menu!$C$3</f>
        <v>2013</v>
      </c>
      <c r="C66" s="4" t="str">
        <f>IF(B66&lt;Menu!$C$3,"v2","v1")</f>
        <v>v1</v>
      </c>
      <c r="D66" s="518" t="str">
        <f>CONCATENATE(Pasivos!B11,G66)</f>
        <v>1044</v>
      </c>
      <c r="E66" s="1">
        <f>CONCATENATE(DatosGrls!$D$12)</f>
      </c>
      <c r="F66" s="1">
        <f>Pasivos!G11</f>
        <v>0</v>
      </c>
      <c r="G66" s="4">
        <v>4</v>
      </c>
    </row>
    <row r="67" spans="1:7" ht="15.75">
      <c r="A67" s="163" t="s">
        <v>836</v>
      </c>
      <c r="B67" s="4">
        <f>+Menu!$C$3</f>
        <v>2013</v>
      </c>
      <c r="C67" s="4" t="str">
        <f>IF(B67&lt;Menu!$C$3,"v2","v1")</f>
        <v>v1</v>
      </c>
      <c r="D67" s="518" t="str">
        <f>CONCATENATE(Pasivos!B12,G67)</f>
        <v>1054</v>
      </c>
      <c r="E67" s="1">
        <f>CONCATENATE(DatosGrls!$D$12)</f>
      </c>
      <c r="F67" s="1">
        <f>Pasivos!G12</f>
        <v>0</v>
      </c>
      <c r="G67" s="4">
        <v>4</v>
      </c>
    </row>
    <row r="68" spans="1:7" ht="15.75">
      <c r="A68" s="163" t="s">
        <v>836</v>
      </c>
      <c r="B68" s="4">
        <f>+Menu!$C$3</f>
        <v>2013</v>
      </c>
      <c r="C68" s="4" t="str">
        <f>IF(B68&lt;Menu!$C$3,"v2","v1")</f>
        <v>v1</v>
      </c>
      <c r="D68" s="518" t="str">
        <f>CONCATENATE(Pasivos!B13,G68)</f>
        <v>1064</v>
      </c>
      <c r="E68" s="1">
        <f>CONCATENATE(DatosGrls!$D$12)</f>
      </c>
      <c r="F68" s="1">
        <f>Pasivos!G13</f>
        <v>0</v>
      </c>
      <c r="G68" s="4">
        <v>4</v>
      </c>
    </row>
    <row r="69" spans="1:7" ht="15.75">
      <c r="A69" s="163" t="s">
        <v>836</v>
      </c>
      <c r="B69" s="4">
        <f>+Menu!$C$3</f>
        <v>2013</v>
      </c>
      <c r="C69" s="4" t="str">
        <f>IF(B69&lt;Menu!$C$3,"v2","v1")</f>
        <v>v1</v>
      </c>
      <c r="D69" s="518" t="str">
        <f>CONCATENATE(Pasivos!B14,G69)</f>
        <v>1104</v>
      </c>
      <c r="E69" s="1">
        <f>CONCATENATE(DatosGrls!$D$12)</f>
      </c>
      <c r="F69" s="1">
        <f>Pasivos!G14</f>
        <v>0</v>
      </c>
      <c r="G69" s="4">
        <v>4</v>
      </c>
    </row>
    <row r="70" spans="1:7" ht="15.75">
      <c r="A70" s="163" t="s">
        <v>836</v>
      </c>
      <c r="B70" s="4">
        <f>+Menu!$C$3</f>
        <v>2013</v>
      </c>
      <c r="C70" s="4" t="str">
        <f>IF(B70&lt;Menu!$C$3,"v2","v1")</f>
        <v>v1</v>
      </c>
      <c r="D70" s="518" t="str">
        <f>CONCATENATE(Pasivos!B15,G70)</f>
        <v>1114</v>
      </c>
      <c r="E70" s="1">
        <f>CONCATENATE(DatosGrls!$D$12)</f>
      </c>
      <c r="F70" s="1">
        <f>Pasivos!G15</f>
        <v>0</v>
      </c>
      <c r="G70" s="4">
        <v>4</v>
      </c>
    </row>
    <row r="71" spans="1:7" ht="15.75">
      <c r="A71" s="163" t="s">
        <v>836</v>
      </c>
      <c r="B71" s="4">
        <f>+Menu!$C$3</f>
        <v>2013</v>
      </c>
      <c r="C71" s="4" t="str">
        <f>IF(B71&lt;Menu!$C$3,"v2","v1")</f>
        <v>v1</v>
      </c>
      <c r="D71" s="518" t="str">
        <f>CONCATENATE(Pasivos!B16,G71)</f>
        <v>1124</v>
      </c>
      <c r="E71" s="1">
        <f>CONCATENATE(DatosGrls!$D$12)</f>
      </c>
      <c r="F71" s="1">
        <f>Pasivos!G16</f>
        <v>0</v>
      </c>
      <c r="G71" s="4">
        <v>4</v>
      </c>
    </row>
    <row r="72" spans="1:7" ht="15.75">
      <c r="A72" s="163" t="s">
        <v>836</v>
      </c>
      <c r="B72" s="4">
        <f>+Menu!$C$3</f>
        <v>2013</v>
      </c>
      <c r="C72" s="4" t="str">
        <f>IF(B72&lt;Menu!$C$3,"v2","v1")</f>
        <v>v1</v>
      </c>
      <c r="D72" s="518" t="str">
        <f>CONCATENATE(Pasivos!B17,G72)</f>
        <v>1134</v>
      </c>
      <c r="E72" s="1">
        <f>CONCATENATE(DatosGrls!$D$12)</f>
      </c>
      <c r="F72" s="1">
        <f>Pasivos!G17</f>
        <v>0</v>
      </c>
      <c r="G72" s="4">
        <v>4</v>
      </c>
    </row>
    <row r="73" spans="1:7" ht="15.75">
      <c r="A73" s="163" t="s">
        <v>836</v>
      </c>
      <c r="B73" s="4">
        <f>+Menu!$C$3</f>
        <v>2013</v>
      </c>
      <c r="C73" s="4" t="str">
        <f>IF(B73&lt;Menu!$C$3,"v2","v1")</f>
        <v>v1</v>
      </c>
      <c r="D73" s="518" t="str">
        <f>CONCATENATE(Pasivos!B18,G73)</f>
        <v>1144</v>
      </c>
      <c r="E73" s="1">
        <f>CONCATENATE(DatosGrls!$D$12)</f>
      </c>
      <c r="F73" s="1">
        <f>Pasivos!G18</f>
        <v>0</v>
      </c>
      <c r="G73" s="4">
        <v>4</v>
      </c>
    </row>
    <row r="74" spans="1:7" ht="15.75">
      <c r="A74" s="163" t="s">
        <v>836</v>
      </c>
      <c r="B74" s="4">
        <f>+Menu!$C$3</f>
        <v>2013</v>
      </c>
      <c r="C74" s="4" t="str">
        <f>IF(B74&lt;Menu!$C$3,"v2","v1")</f>
        <v>v1</v>
      </c>
      <c r="D74" s="518" t="str">
        <f>CONCATENATE(Pasivos!B19,G74)</f>
        <v>1154</v>
      </c>
      <c r="E74" s="1">
        <f>CONCATENATE(DatosGrls!$D$12)</f>
      </c>
      <c r="F74" s="1">
        <f>Pasivos!G19</f>
        <v>0</v>
      </c>
      <c r="G74" s="4">
        <v>4</v>
      </c>
    </row>
    <row r="75" spans="1:7" ht="15.75">
      <c r="A75" s="163" t="s">
        <v>836</v>
      </c>
      <c r="B75" s="4">
        <f>+Menu!$C$3</f>
        <v>2013</v>
      </c>
      <c r="C75" s="4" t="str">
        <f>IF(B75&lt;Menu!$C$3,"v2","v1")</f>
        <v>v1</v>
      </c>
      <c r="D75" s="518" t="str">
        <f>CONCATENATE(Pasivos!B20,G75)</f>
        <v>1164</v>
      </c>
      <c r="E75" s="1">
        <f>CONCATENATE(DatosGrls!$D$12)</f>
      </c>
      <c r="F75" s="1">
        <f>Pasivos!G20</f>
        <v>0</v>
      </c>
      <c r="G75" s="4">
        <v>4</v>
      </c>
    </row>
    <row r="76" spans="1:7" ht="15.75">
      <c r="A76" s="163" t="s">
        <v>836</v>
      </c>
      <c r="B76" s="4">
        <f>+Menu!$C$3</f>
        <v>2013</v>
      </c>
      <c r="C76" s="4" t="str">
        <f>IF(B76&lt;Menu!$C$3,"v2","v1")</f>
        <v>v1</v>
      </c>
      <c r="D76" s="518" t="str">
        <f>CONCATENATE(Pasivos!B21,G76)</f>
        <v>1204</v>
      </c>
      <c r="E76" s="1">
        <f>CONCATENATE(DatosGrls!$D$12)</f>
      </c>
      <c r="F76" s="1">
        <f>Pasivos!G21</f>
        <v>0</v>
      </c>
      <c r="G76" s="4">
        <v>4</v>
      </c>
    </row>
    <row r="77" spans="1:7" ht="15.75">
      <c r="A77" s="163" t="s">
        <v>836</v>
      </c>
      <c r="B77" s="4">
        <f>+Menu!$C$3</f>
        <v>2013</v>
      </c>
      <c r="C77" s="4" t="str">
        <f>IF(B77&lt;Menu!$C$3,"v2","v1")</f>
        <v>v1</v>
      </c>
      <c r="D77" s="518" t="str">
        <f>CONCATENATE(Pasivos!B22,G77)</f>
        <v>1214</v>
      </c>
      <c r="E77" s="1">
        <f>CONCATENATE(DatosGrls!$D$12)</f>
      </c>
      <c r="F77" s="1">
        <f>Pasivos!G22</f>
        <v>0</v>
      </c>
      <c r="G77" s="4">
        <v>4</v>
      </c>
    </row>
    <row r="78" spans="1:7" ht="15.75">
      <c r="A78" s="163" t="s">
        <v>836</v>
      </c>
      <c r="B78" s="4">
        <f>+Menu!$C$3</f>
        <v>2013</v>
      </c>
      <c r="C78" s="4" t="str">
        <f>IF(B78&lt;Menu!$C$3,"v2","v1")</f>
        <v>v1</v>
      </c>
      <c r="D78" s="518" t="str">
        <f>CONCATENATE(Pasivos!B23,G78)</f>
        <v>1224</v>
      </c>
      <c r="E78" s="1">
        <f>CONCATENATE(DatosGrls!$D$12)</f>
      </c>
      <c r="F78" s="1">
        <f>Pasivos!G23</f>
        <v>0</v>
      </c>
      <c r="G78" s="4">
        <v>4</v>
      </c>
    </row>
    <row r="79" spans="1:7" ht="15.75">
      <c r="A79" s="163" t="s">
        <v>836</v>
      </c>
      <c r="B79" s="4">
        <f>+Menu!$C$3</f>
        <v>2013</v>
      </c>
      <c r="C79" s="4" t="str">
        <f>IF(B79&lt;Menu!$C$3,"v2","v1")</f>
        <v>v1</v>
      </c>
      <c r="D79" s="518" t="str">
        <f>CONCATENATE(Pasivos!B24,G79)</f>
        <v>1304</v>
      </c>
      <c r="E79" s="1">
        <f>CONCATENATE(DatosGrls!$D$12)</f>
      </c>
      <c r="F79" s="1">
        <f>Pasivos!G24</f>
        <v>0</v>
      </c>
      <c r="G79" s="4">
        <v>4</v>
      </c>
    </row>
    <row r="80" spans="1:7" ht="15.75">
      <c r="A80" s="163" t="s">
        <v>836</v>
      </c>
      <c r="B80" s="4">
        <f>+Menu!$C$3</f>
        <v>2013</v>
      </c>
      <c r="C80" s="4" t="str">
        <f>IF(B80&lt;Menu!$C$3,"v2","v1")</f>
        <v>v1</v>
      </c>
      <c r="D80" s="518" t="str">
        <f>CONCATENATE(Pasivos!B25,G80)</f>
        <v>1404</v>
      </c>
      <c r="E80" s="1">
        <f>CONCATENATE(DatosGrls!$D$12)</f>
      </c>
      <c r="F80" s="1">
        <f>Pasivos!G25</f>
        <v>0</v>
      </c>
      <c r="G80" s="4">
        <v>4</v>
      </c>
    </row>
    <row r="81" spans="1:7" ht="15.75">
      <c r="A81" s="163" t="s">
        <v>836</v>
      </c>
      <c r="B81" s="4">
        <f>+Menu!$C$3</f>
        <v>2013</v>
      </c>
      <c r="C81" s="4" t="str">
        <f>IF(B81&lt;Menu!$C$3,"v2","v1")</f>
        <v>v1</v>
      </c>
      <c r="D81" s="518" t="str">
        <f>CONCATENATE(Pasivos!B26,G81)</f>
        <v>1504</v>
      </c>
      <c r="E81" s="1">
        <f>CONCATENATE(DatosGrls!$D$12)</f>
      </c>
      <c r="F81" s="1">
        <f>Pasivos!G26</f>
        <v>0</v>
      </c>
      <c r="G81" s="4">
        <v>4</v>
      </c>
    </row>
    <row r="82" spans="1:8" ht="15.75">
      <c r="A82" s="163" t="s">
        <v>836</v>
      </c>
      <c r="B82" s="4">
        <f>+Menu!$C$3</f>
        <v>2013</v>
      </c>
      <c r="C82" s="4" t="str">
        <f>IF(B82&lt;Menu!$C$3,"v2","v1")</f>
        <v>v1</v>
      </c>
      <c r="D82" s="518" t="str">
        <f>CONCATENATE(Pasivos!B7,G82)</f>
        <v>1005</v>
      </c>
      <c r="E82" s="1">
        <f>CONCATENATE(DatosGrls!$D$12)</f>
      </c>
      <c r="F82" s="1">
        <f>Pasivos!H7</f>
        <v>0</v>
      </c>
      <c r="G82" s="4">
        <v>5</v>
      </c>
      <c r="H82" s="65">
        <v>5</v>
      </c>
    </row>
    <row r="83" spans="1:7" ht="15.75">
      <c r="A83" s="163" t="s">
        <v>836</v>
      </c>
      <c r="B83" s="4">
        <f>+Menu!$C$3</f>
        <v>2013</v>
      </c>
      <c r="C83" s="4" t="str">
        <f>IF(B83&lt;Menu!$C$3,"v2","v1")</f>
        <v>v1</v>
      </c>
      <c r="D83" s="518" t="str">
        <f>CONCATENATE(Pasivos!B8,G83)</f>
        <v>1015</v>
      </c>
      <c r="E83" s="1">
        <f>CONCATENATE(DatosGrls!$D$12)</f>
      </c>
      <c r="F83" s="1">
        <f>Pasivos!H8</f>
        <v>0</v>
      </c>
      <c r="G83" s="4">
        <v>5</v>
      </c>
    </row>
    <row r="84" spans="1:7" ht="15.75">
      <c r="A84" s="163" t="s">
        <v>836</v>
      </c>
      <c r="B84" s="4">
        <f>+Menu!$C$3</f>
        <v>2013</v>
      </c>
      <c r="C84" s="4" t="str">
        <f>IF(B84&lt;Menu!$C$3,"v2","v1")</f>
        <v>v1</v>
      </c>
      <c r="D84" s="518" t="str">
        <f>CONCATENATE(Pasivos!B9,G84)</f>
        <v>1025</v>
      </c>
      <c r="E84" s="1">
        <f>CONCATENATE(DatosGrls!$D$12)</f>
      </c>
      <c r="F84" s="1">
        <f>Pasivos!H9</f>
        <v>0</v>
      </c>
      <c r="G84" s="4">
        <v>5</v>
      </c>
    </row>
    <row r="85" spans="1:7" ht="15.75">
      <c r="A85" s="163" t="s">
        <v>836</v>
      </c>
      <c r="B85" s="4">
        <f>+Menu!$C$3</f>
        <v>2013</v>
      </c>
      <c r="C85" s="4" t="str">
        <f>IF(B85&lt;Menu!$C$3,"v2","v1")</f>
        <v>v1</v>
      </c>
      <c r="D85" s="518" t="str">
        <f>CONCATENATE(Pasivos!B10,G85)</f>
        <v>1035</v>
      </c>
      <c r="E85" s="1">
        <f>CONCATENATE(DatosGrls!$D$12)</f>
      </c>
      <c r="F85" s="1">
        <f>Pasivos!H10</f>
        <v>0</v>
      </c>
      <c r="G85" s="4">
        <v>5</v>
      </c>
    </row>
    <row r="86" spans="1:7" ht="15.75">
      <c r="A86" s="163" t="s">
        <v>836</v>
      </c>
      <c r="B86" s="4">
        <f>+Menu!$C$3</f>
        <v>2013</v>
      </c>
      <c r="C86" s="4" t="str">
        <f>IF(B86&lt;Menu!$C$3,"v2","v1")</f>
        <v>v1</v>
      </c>
      <c r="D86" s="518" t="str">
        <f>CONCATENATE(Pasivos!B11,G86)</f>
        <v>1045</v>
      </c>
      <c r="E86" s="1">
        <f>CONCATENATE(DatosGrls!$D$12)</f>
      </c>
      <c r="F86" s="1">
        <f>Pasivos!H11</f>
        <v>0</v>
      </c>
      <c r="G86" s="4">
        <v>5</v>
      </c>
    </row>
    <row r="87" spans="1:7" ht="15.75">
      <c r="A87" s="163" t="s">
        <v>836</v>
      </c>
      <c r="B87" s="4">
        <f>+Menu!$C$3</f>
        <v>2013</v>
      </c>
      <c r="C87" s="4" t="str">
        <f>IF(B87&lt;Menu!$C$3,"v2","v1")</f>
        <v>v1</v>
      </c>
      <c r="D87" s="518" t="str">
        <f>CONCATENATE(Pasivos!B12,G87)</f>
        <v>1055</v>
      </c>
      <c r="E87" s="1">
        <f>CONCATENATE(DatosGrls!$D$12)</f>
      </c>
      <c r="F87" s="1">
        <f>Pasivos!H12</f>
        <v>0</v>
      </c>
      <c r="G87" s="4">
        <v>5</v>
      </c>
    </row>
    <row r="88" spans="1:7" ht="15.75">
      <c r="A88" s="163" t="s">
        <v>836</v>
      </c>
      <c r="B88" s="4">
        <f>+Menu!$C$3</f>
        <v>2013</v>
      </c>
      <c r="C88" s="4" t="str">
        <f>IF(B88&lt;Menu!$C$3,"v2","v1")</f>
        <v>v1</v>
      </c>
      <c r="D88" s="518" t="str">
        <f>CONCATENATE(Pasivos!B13,G88)</f>
        <v>1065</v>
      </c>
      <c r="E88" s="1">
        <f>CONCATENATE(DatosGrls!$D$12)</f>
      </c>
      <c r="F88" s="1">
        <f>Pasivos!H13</f>
        <v>0</v>
      </c>
      <c r="G88" s="4">
        <v>5</v>
      </c>
    </row>
    <row r="89" spans="1:7" ht="15.75">
      <c r="A89" s="163" t="s">
        <v>836</v>
      </c>
      <c r="B89" s="4">
        <f>+Menu!$C$3</f>
        <v>2013</v>
      </c>
      <c r="C89" s="4" t="str">
        <f>IF(B89&lt;Menu!$C$3,"v2","v1")</f>
        <v>v1</v>
      </c>
      <c r="D89" s="518" t="str">
        <f>CONCATENATE(Pasivos!B14,G89)</f>
        <v>1105</v>
      </c>
      <c r="E89" s="1">
        <f>CONCATENATE(DatosGrls!$D$12)</f>
      </c>
      <c r="F89" s="1">
        <f>Pasivos!H14</f>
        <v>0</v>
      </c>
      <c r="G89" s="4">
        <v>5</v>
      </c>
    </row>
    <row r="90" spans="1:7" ht="15.75">
      <c r="A90" s="163" t="s">
        <v>836</v>
      </c>
      <c r="B90" s="4">
        <f>+Menu!$C$3</f>
        <v>2013</v>
      </c>
      <c r="C90" s="4" t="str">
        <f>IF(B90&lt;Menu!$C$3,"v2","v1")</f>
        <v>v1</v>
      </c>
      <c r="D90" s="518" t="str">
        <f>CONCATENATE(Pasivos!B15,G90)</f>
        <v>1115</v>
      </c>
      <c r="E90" s="1">
        <f>CONCATENATE(DatosGrls!$D$12)</f>
      </c>
      <c r="F90" s="1">
        <f>Pasivos!H15</f>
        <v>0</v>
      </c>
      <c r="G90" s="4">
        <v>5</v>
      </c>
    </row>
    <row r="91" spans="1:7" ht="15.75">
      <c r="A91" s="163" t="s">
        <v>836</v>
      </c>
      <c r="B91" s="4">
        <f>+Menu!$C$3</f>
        <v>2013</v>
      </c>
      <c r="C91" s="4" t="str">
        <f>IF(B91&lt;Menu!$C$3,"v2","v1")</f>
        <v>v1</v>
      </c>
      <c r="D91" s="518" t="str">
        <f>CONCATENATE(Pasivos!B16,G91)</f>
        <v>1125</v>
      </c>
      <c r="E91" s="1">
        <f>CONCATENATE(DatosGrls!$D$12)</f>
      </c>
      <c r="F91" s="1">
        <f>Pasivos!H16</f>
        <v>0</v>
      </c>
      <c r="G91" s="4">
        <v>5</v>
      </c>
    </row>
    <row r="92" spans="1:7" ht="15.75">
      <c r="A92" s="163" t="s">
        <v>836</v>
      </c>
      <c r="B92" s="4">
        <f>+Menu!$C$3</f>
        <v>2013</v>
      </c>
      <c r="C92" s="4" t="str">
        <f>IF(B92&lt;Menu!$C$3,"v2","v1")</f>
        <v>v1</v>
      </c>
      <c r="D92" s="518" t="str">
        <f>CONCATENATE(Pasivos!B17,G92)</f>
        <v>1135</v>
      </c>
      <c r="E92" s="1">
        <f>CONCATENATE(DatosGrls!$D$12)</f>
      </c>
      <c r="F92" s="1">
        <f>Pasivos!H17</f>
        <v>0</v>
      </c>
      <c r="G92" s="4">
        <v>5</v>
      </c>
    </row>
    <row r="93" spans="1:7" ht="15.75">
      <c r="A93" s="163" t="s">
        <v>836</v>
      </c>
      <c r="B93" s="4">
        <f>+Menu!$C$3</f>
        <v>2013</v>
      </c>
      <c r="C93" s="4" t="str">
        <f>IF(B93&lt;Menu!$C$3,"v2","v1")</f>
        <v>v1</v>
      </c>
      <c r="D93" s="518" t="str">
        <f>CONCATENATE(Pasivos!B18,G93)</f>
        <v>1145</v>
      </c>
      <c r="E93" s="1">
        <f>CONCATENATE(DatosGrls!$D$12)</f>
      </c>
      <c r="F93" s="1">
        <f>Pasivos!H18</f>
        <v>0</v>
      </c>
      <c r="G93" s="4">
        <v>5</v>
      </c>
    </row>
    <row r="94" spans="1:7" ht="15.75">
      <c r="A94" s="163" t="s">
        <v>836</v>
      </c>
      <c r="B94" s="4">
        <f>+Menu!$C$3</f>
        <v>2013</v>
      </c>
      <c r="C94" s="4" t="str">
        <f>IF(B94&lt;Menu!$C$3,"v2","v1")</f>
        <v>v1</v>
      </c>
      <c r="D94" s="518" t="str">
        <f>CONCATENATE(Pasivos!B19,G94)</f>
        <v>1155</v>
      </c>
      <c r="E94" s="1">
        <f>CONCATENATE(DatosGrls!$D$12)</f>
      </c>
      <c r="F94" s="1">
        <f>Pasivos!H19</f>
        <v>0</v>
      </c>
      <c r="G94" s="4">
        <v>5</v>
      </c>
    </row>
    <row r="95" spans="1:7" ht="15.75">
      <c r="A95" s="163" t="s">
        <v>836</v>
      </c>
      <c r="B95" s="4">
        <f>+Menu!$C$3</f>
        <v>2013</v>
      </c>
      <c r="C95" s="4" t="str">
        <f>IF(B95&lt;Menu!$C$3,"v2","v1")</f>
        <v>v1</v>
      </c>
      <c r="D95" s="518" t="str">
        <f>CONCATENATE(Pasivos!B20,G95)</f>
        <v>1165</v>
      </c>
      <c r="E95" s="1">
        <f>CONCATENATE(DatosGrls!$D$12)</f>
      </c>
      <c r="F95" s="1">
        <f>Pasivos!H20</f>
        <v>0</v>
      </c>
      <c r="G95" s="4">
        <v>5</v>
      </c>
    </row>
    <row r="96" spans="1:7" ht="15.75">
      <c r="A96" s="163" t="s">
        <v>836</v>
      </c>
      <c r="B96" s="4">
        <f>+Menu!$C$3</f>
        <v>2013</v>
      </c>
      <c r="C96" s="4" t="str">
        <f>IF(B96&lt;Menu!$C$3,"v2","v1")</f>
        <v>v1</v>
      </c>
      <c r="D96" s="518" t="str">
        <f>CONCATENATE(Pasivos!B21,G96)</f>
        <v>1205</v>
      </c>
      <c r="E96" s="1">
        <f>CONCATENATE(DatosGrls!$D$12)</f>
      </c>
      <c r="F96" s="1">
        <f>Pasivos!H21</f>
        <v>0</v>
      </c>
      <c r="G96" s="4">
        <v>5</v>
      </c>
    </row>
    <row r="97" spans="1:7" ht="15.75">
      <c r="A97" s="163" t="s">
        <v>836</v>
      </c>
      <c r="B97" s="4">
        <f>+Menu!$C$3</f>
        <v>2013</v>
      </c>
      <c r="C97" s="4" t="str">
        <f>IF(B97&lt;Menu!$C$3,"v2","v1")</f>
        <v>v1</v>
      </c>
      <c r="D97" s="518" t="str">
        <f>CONCATENATE(Pasivos!B22,G97)</f>
        <v>1215</v>
      </c>
      <c r="E97" s="1">
        <f>CONCATENATE(DatosGrls!$D$12)</f>
      </c>
      <c r="F97" s="1">
        <f>Pasivos!H22</f>
        <v>0</v>
      </c>
      <c r="G97" s="4">
        <v>5</v>
      </c>
    </row>
    <row r="98" spans="1:7" ht="15.75">
      <c r="A98" s="163" t="s">
        <v>836</v>
      </c>
      <c r="B98" s="4">
        <f>+Menu!$C$3</f>
        <v>2013</v>
      </c>
      <c r="C98" s="4" t="str">
        <f>IF(B98&lt;Menu!$C$3,"v2","v1")</f>
        <v>v1</v>
      </c>
      <c r="D98" s="518" t="str">
        <f>CONCATENATE(Pasivos!B23,G98)</f>
        <v>1225</v>
      </c>
      <c r="E98" s="1">
        <f>CONCATENATE(DatosGrls!$D$12)</f>
      </c>
      <c r="F98" s="1">
        <f>Pasivos!H23</f>
        <v>0</v>
      </c>
      <c r="G98" s="4">
        <v>5</v>
      </c>
    </row>
    <row r="99" spans="1:7" ht="15.75">
      <c r="A99" s="163" t="s">
        <v>836</v>
      </c>
      <c r="B99" s="4">
        <f>+Menu!$C$3</f>
        <v>2013</v>
      </c>
      <c r="C99" s="4" t="str">
        <f>IF(B99&lt;Menu!$C$3,"v2","v1")</f>
        <v>v1</v>
      </c>
      <c r="D99" s="518" t="str">
        <f>CONCATENATE(Pasivos!B24,G99)</f>
        <v>1305</v>
      </c>
      <c r="E99" s="1">
        <f>CONCATENATE(DatosGrls!$D$12)</f>
      </c>
      <c r="F99" s="1">
        <f>Pasivos!H24</f>
        <v>0</v>
      </c>
      <c r="G99" s="4">
        <v>5</v>
      </c>
    </row>
    <row r="100" spans="1:7" ht="15.75">
      <c r="A100" s="163" t="s">
        <v>836</v>
      </c>
      <c r="B100" s="4">
        <f>+Menu!$C$3</f>
        <v>2013</v>
      </c>
      <c r="C100" s="4" t="str">
        <f>IF(B100&lt;Menu!$C$3,"v2","v1")</f>
        <v>v1</v>
      </c>
      <c r="D100" s="518" t="str">
        <f>CONCATENATE(Pasivos!B25,G100)</f>
        <v>1405</v>
      </c>
      <c r="E100" s="1">
        <f>CONCATENATE(DatosGrls!$D$12)</f>
      </c>
      <c r="F100" s="1">
        <f>Pasivos!H25</f>
        <v>0</v>
      </c>
      <c r="G100" s="4">
        <v>5</v>
      </c>
    </row>
    <row r="101" spans="1:7" ht="15.75">
      <c r="A101" s="163" t="s">
        <v>836</v>
      </c>
      <c r="B101" s="4">
        <f>+Menu!$C$3</f>
        <v>2013</v>
      </c>
      <c r="C101" s="4" t="str">
        <f>IF(B101&lt;Menu!$C$3,"v2","v1")</f>
        <v>v1</v>
      </c>
      <c r="D101" s="518" t="str">
        <f>CONCATENATE(Pasivos!B26,G101)</f>
        <v>1505</v>
      </c>
      <c r="E101" s="1">
        <f>CONCATENATE(DatosGrls!$D$12)</f>
      </c>
      <c r="F101" s="1">
        <f>Pasivos!H26</f>
        <v>0</v>
      </c>
      <c r="G101" s="4">
        <v>5</v>
      </c>
    </row>
    <row r="102" spans="1:8" ht="15.75">
      <c r="A102" s="163" t="s">
        <v>836</v>
      </c>
      <c r="B102" s="4">
        <f>+Menu!$C$3</f>
        <v>2013</v>
      </c>
      <c r="C102" s="4" t="str">
        <f>IF(B102&lt;Menu!$C$3,"v2","v1")</f>
        <v>v1</v>
      </c>
      <c r="D102" s="518" t="str">
        <f>CONCATENATE(Pasivos!B7,G102)</f>
        <v>1006</v>
      </c>
      <c r="E102" s="1">
        <f>CONCATENATE(DatosGrls!$D$12)</f>
      </c>
      <c r="F102" s="1">
        <f>Pasivos!I7</f>
        <v>0</v>
      </c>
      <c r="G102" s="4">
        <v>6</v>
      </c>
      <c r="H102" s="65">
        <v>6</v>
      </c>
    </row>
    <row r="103" spans="1:7" ht="15.75">
      <c r="A103" s="163" t="s">
        <v>836</v>
      </c>
      <c r="B103" s="4">
        <f>+Menu!$C$3</f>
        <v>2013</v>
      </c>
      <c r="C103" s="4" t="str">
        <f>IF(B103&lt;Menu!$C$3,"v2","v1")</f>
        <v>v1</v>
      </c>
      <c r="D103" s="518" t="str">
        <f>CONCATENATE(Pasivos!B8,G103)</f>
        <v>1016</v>
      </c>
      <c r="E103" s="1">
        <f>CONCATENATE(DatosGrls!$D$12)</f>
      </c>
      <c r="F103" s="1">
        <f>Pasivos!I8</f>
        <v>0</v>
      </c>
      <c r="G103" s="4">
        <v>6</v>
      </c>
    </row>
    <row r="104" spans="1:7" ht="15.75">
      <c r="A104" s="163" t="s">
        <v>836</v>
      </c>
      <c r="B104" s="4">
        <f>+Menu!$C$3</f>
        <v>2013</v>
      </c>
      <c r="C104" s="4" t="str">
        <f>IF(B104&lt;Menu!$C$3,"v2","v1")</f>
        <v>v1</v>
      </c>
      <c r="D104" s="518" t="str">
        <f>CONCATENATE(Pasivos!B9,G104)</f>
        <v>1026</v>
      </c>
      <c r="E104" s="1">
        <f>CONCATENATE(DatosGrls!$D$12)</f>
      </c>
      <c r="F104" s="1">
        <f>Pasivos!I9</f>
        <v>0</v>
      </c>
      <c r="G104" s="4">
        <v>6</v>
      </c>
    </row>
    <row r="105" spans="1:7" ht="15.75">
      <c r="A105" s="163" t="s">
        <v>836</v>
      </c>
      <c r="B105" s="4">
        <f>+Menu!$C$3</f>
        <v>2013</v>
      </c>
      <c r="C105" s="4" t="str">
        <f>IF(B105&lt;Menu!$C$3,"v2","v1")</f>
        <v>v1</v>
      </c>
      <c r="D105" s="518" t="str">
        <f>CONCATENATE(Pasivos!B10,G105)</f>
        <v>1036</v>
      </c>
      <c r="E105" s="1">
        <f>CONCATENATE(DatosGrls!$D$12)</f>
      </c>
      <c r="F105" s="1">
        <f>Pasivos!I10</f>
        <v>0</v>
      </c>
      <c r="G105" s="4">
        <v>6</v>
      </c>
    </row>
    <row r="106" spans="1:7" ht="15.75">
      <c r="A106" s="163" t="s">
        <v>836</v>
      </c>
      <c r="B106" s="4">
        <f>+Menu!$C$3</f>
        <v>2013</v>
      </c>
      <c r="C106" s="4" t="str">
        <f>IF(B106&lt;Menu!$C$3,"v2","v1")</f>
        <v>v1</v>
      </c>
      <c r="D106" s="518" t="str">
        <f>CONCATENATE(Pasivos!B11,G106)</f>
        <v>1046</v>
      </c>
      <c r="E106" s="1">
        <f>CONCATENATE(DatosGrls!$D$12)</f>
      </c>
      <c r="F106" s="1">
        <f>Pasivos!I11</f>
        <v>0</v>
      </c>
      <c r="G106" s="4">
        <v>6</v>
      </c>
    </row>
    <row r="107" spans="1:7" ht="15.75">
      <c r="A107" s="163" t="s">
        <v>836</v>
      </c>
      <c r="B107" s="4">
        <f>+Menu!$C$3</f>
        <v>2013</v>
      </c>
      <c r="C107" s="4" t="str">
        <f>IF(B107&lt;Menu!$C$3,"v2","v1")</f>
        <v>v1</v>
      </c>
      <c r="D107" s="518" t="str">
        <f>CONCATENATE(Pasivos!B12,G107)</f>
        <v>1056</v>
      </c>
      <c r="E107" s="1">
        <f>CONCATENATE(DatosGrls!$D$12)</f>
      </c>
      <c r="F107" s="1">
        <f>Pasivos!I12</f>
        <v>0</v>
      </c>
      <c r="G107" s="4">
        <v>6</v>
      </c>
    </row>
    <row r="108" spans="1:7" ht="15.75">
      <c r="A108" s="163" t="s">
        <v>836</v>
      </c>
      <c r="B108" s="4">
        <f>+Menu!$C$3</f>
        <v>2013</v>
      </c>
      <c r="C108" s="4" t="str">
        <f>IF(B108&lt;Menu!$C$3,"v2","v1")</f>
        <v>v1</v>
      </c>
      <c r="D108" s="518" t="str">
        <f>CONCATENATE(Pasivos!B13,G108)</f>
        <v>1066</v>
      </c>
      <c r="E108" s="1">
        <f>CONCATENATE(DatosGrls!$D$12)</f>
      </c>
      <c r="F108" s="1">
        <f>Pasivos!I13</f>
        <v>0</v>
      </c>
      <c r="G108" s="4">
        <v>6</v>
      </c>
    </row>
    <row r="109" spans="1:7" ht="15.75">
      <c r="A109" s="163" t="s">
        <v>836</v>
      </c>
      <c r="B109" s="4">
        <f>+Menu!$C$3</f>
        <v>2013</v>
      </c>
      <c r="C109" s="4" t="str">
        <f>IF(B109&lt;Menu!$C$3,"v2","v1")</f>
        <v>v1</v>
      </c>
      <c r="D109" s="518" t="str">
        <f>CONCATENATE(Pasivos!B14,G109)</f>
        <v>1106</v>
      </c>
      <c r="E109" s="1">
        <f>CONCATENATE(DatosGrls!$D$12)</f>
      </c>
      <c r="F109" s="1">
        <f>Pasivos!I14</f>
        <v>0</v>
      </c>
      <c r="G109" s="4">
        <v>6</v>
      </c>
    </row>
    <row r="110" spans="1:7" ht="15.75">
      <c r="A110" s="163" t="s">
        <v>836</v>
      </c>
      <c r="B110" s="4">
        <f>+Menu!$C$3</f>
        <v>2013</v>
      </c>
      <c r="C110" s="4" t="str">
        <f>IF(B110&lt;Menu!$C$3,"v2","v1")</f>
        <v>v1</v>
      </c>
      <c r="D110" s="518" t="str">
        <f>CONCATENATE(Pasivos!B15,G110)</f>
        <v>1116</v>
      </c>
      <c r="E110" s="1">
        <f>CONCATENATE(DatosGrls!$D$12)</f>
      </c>
      <c r="F110" s="1">
        <f>Pasivos!I15</f>
        <v>0</v>
      </c>
      <c r="G110" s="4">
        <v>6</v>
      </c>
    </row>
    <row r="111" spans="1:7" ht="15.75">
      <c r="A111" s="163" t="s">
        <v>836</v>
      </c>
      <c r="B111" s="4">
        <f>+Menu!$C$3</f>
        <v>2013</v>
      </c>
      <c r="C111" s="4" t="str">
        <f>IF(B111&lt;Menu!$C$3,"v2","v1")</f>
        <v>v1</v>
      </c>
      <c r="D111" s="518" t="str">
        <f>CONCATENATE(Pasivos!B16,G111)</f>
        <v>1126</v>
      </c>
      <c r="E111" s="1">
        <f>CONCATENATE(DatosGrls!$D$12)</f>
      </c>
      <c r="F111" s="1">
        <f>Pasivos!I16</f>
        <v>0</v>
      </c>
      <c r="G111" s="4">
        <v>6</v>
      </c>
    </row>
    <row r="112" spans="1:7" ht="15.75">
      <c r="A112" s="163" t="s">
        <v>836</v>
      </c>
      <c r="B112" s="4">
        <f>+Menu!$C$3</f>
        <v>2013</v>
      </c>
      <c r="C112" s="4" t="str">
        <f>IF(B112&lt;Menu!$C$3,"v2","v1")</f>
        <v>v1</v>
      </c>
      <c r="D112" s="518" t="str">
        <f>CONCATENATE(Pasivos!B17,G112)</f>
        <v>1136</v>
      </c>
      <c r="E112" s="1">
        <f>CONCATENATE(DatosGrls!$D$12)</f>
      </c>
      <c r="F112" s="1">
        <f>Pasivos!I17</f>
        <v>0</v>
      </c>
      <c r="G112" s="4">
        <v>6</v>
      </c>
    </row>
    <row r="113" spans="1:7" ht="15.75">
      <c r="A113" s="163" t="s">
        <v>836</v>
      </c>
      <c r="B113" s="4">
        <f>+Menu!$C$3</f>
        <v>2013</v>
      </c>
      <c r="C113" s="4" t="str">
        <f>IF(B113&lt;Menu!$C$3,"v2","v1")</f>
        <v>v1</v>
      </c>
      <c r="D113" s="518" t="str">
        <f>CONCATENATE(Pasivos!B18,G113)</f>
        <v>1146</v>
      </c>
      <c r="E113" s="1">
        <f>CONCATENATE(DatosGrls!$D$12)</f>
      </c>
      <c r="F113" s="1">
        <f>Pasivos!I18</f>
        <v>0</v>
      </c>
      <c r="G113" s="4">
        <v>6</v>
      </c>
    </row>
    <row r="114" spans="1:7" ht="15.75">
      <c r="A114" s="163" t="s">
        <v>836</v>
      </c>
      <c r="B114" s="4">
        <f>+Menu!$C$3</f>
        <v>2013</v>
      </c>
      <c r="C114" s="4" t="str">
        <f>IF(B114&lt;Menu!$C$3,"v2","v1")</f>
        <v>v1</v>
      </c>
      <c r="D114" s="518" t="str">
        <f>CONCATENATE(Pasivos!B19,G114)</f>
        <v>1156</v>
      </c>
      <c r="E114" s="1">
        <f>CONCATENATE(DatosGrls!$D$12)</f>
      </c>
      <c r="F114" s="1">
        <f>Pasivos!I19</f>
        <v>0</v>
      </c>
      <c r="G114" s="4">
        <v>6</v>
      </c>
    </row>
    <row r="115" spans="1:7" ht="15.75">
      <c r="A115" s="163" t="s">
        <v>836</v>
      </c>
      <c r="B115" s="4">
        <f>+Menu!$C$3</f>
        <v>2013</v>
      </c>
      <c r="C115" s="4" t="str">
        <f>IF(B115&lt;Menu!$C$3,"v2","v1")</f>
        <v>v1</v>
      </c>
      <c r="D115" s="518" t="str">
        <f>CONCATENATE(Pasivos!B20,G115)</f>
        <v>1166</v>
      </c>
      <c r="E115" s="1">
        <f>CONCATENATE(DatosGrls!$D$12)</f>
      </c>
      <c r="F115" s="1">
        <f>Pasivos!I20</f>
        <v>0</v>
      </c>
      <c r="G115" s="4">
        <v>6</v>
      </c>
    </row>
    <row r="116" spans="1:7" ht="15.75">
      <c r="A116" s="163" t="s">
        <v>836</v>
      </c>
      <c r="B116" s="4">
        <f>+Menu!$C$3</f>
        <v>2013</v>
      </c>
      <c r="C116" s="4" t="str">
        <f>IF(B116&lt;Menu!$C$3,"v2","v1")</f>
        <v>v1</v>
      </c>
      <c r="D116" s="518" t="str">
        <f>CONCATENATE(Pasivos!B21,G116)</f>
        <v>1206</v>
      </c>
      <c r="E116" s="1">
        <f>CONCATENATE(DatosGrls!$D$12)</f>
      </c>
      <c r="F116" s="1">
        <f>Pasivos!I21</f>
        <v>0</v>
      </c>
      <c r="G116" s="4">
        <v>6</v>
      </c>
    </row>
    <row r="117" spans="1:7" ht="15.75">
      <c r="A117" s="163" t="s">
        <v>836</v>
      </c>
      <c r="B117" s="4">
        <f>+Menu!$C$3</f>
        <v>2013</v>
      </c>
      <c r="C117" s="4" t="str">
        <f>IF(B117&lt;Menu!$C$3,"v2","v1")</f>
        <v>v1</v>
      </c>
      <c r="D117" s="518" t="str">
        <f>CONCATENATE(Pasivos!B22,G117)</f>
        <v>1216</v>
      </c>
      <c r="E117" s="1">
        <f>CONCATENATE(DatosGrls!$D$12)</f>
      </c>
      <c r="F117" s="1">
        <f>Pasivos!I22</f>
        <v>0</v>
      </c>
      <c r="G117" s="4">
        <v>6</v>
      </c>
    </row>
    <row r="118" spans="1:7" ht="15.75">
      <c r="A118" s="163" t="s">
        <v>836</v>
      </c>
      <c r="B118" s="4">
        <f>+Menu!$C$3</f>
        <v>2013</v>
      </c>
      <c r="C118" s="4" t="str">
        <f>IF(B118&lt;Menu!$C$3,"v2","v1")</f>
        <v>v1</v>
      </c>
      <c r="D118" s="518" t="str">
        <f>CONCATENATE(Pasivos!B23,G118)</f>
        <v>1226</v>
      </c>
      <c r="E118" s="1">
        <f>CONCATENATE(DatosGrls!$D$12)</f>
      </c>
      <c r="F118" s="1">
        <f>Pasivos!I23</f>
        <v>0</v>
      </c>
      <c r="G118" s="4">
        <v>6</v>
      </c>
    </row>
    <row r="119" spans="1:7" ht="15.75">
      <c r="A119" s="163" t="s">
        <v>836</v>
      </c>
      <c r="B119" s="4">
        <f>+Menu!$C$3</f>
        <v>2013</v>
      </c>
      <c r="C119" s="4" t="str">
        <f>IF(B119&lt;Menu!$C$3,"v2","v1")</f>
        <v>v1</v>
      </c>
      <c r="D119" s="518" t="str">
        <f>CONCATENATE(Pasivos!B24,G119)</f>
        <v>1306</v>
      </c>
      <c r="E119" s="1">
        <f>CONCATENATE(DatosGrls!$D$12)</f>
      </c>
      <c r="F119" s="1">
        <f>Pasivos!I24</f>
        <v>0</v>
      </c>
      <c r="G119" s="4">
        <v>6</v>
      </c>
    </row>
    <row r="120" spans="1:7" ht="15.75">
      <c r="A120" s="163" t="s">
        <v>836</v>
      </c>
      <c r="B120" s="4">
        <f>+Menu!$C$3</f>
        <v>2013</v>
      </c>
      <c r="C120" s="4" t="str">
        <f>IF(B120&lt;Menu!$C$3,"v2","v1")</f>
        <v>v1</v>
      </c>
      <c r="D120" s="518" t="str">
        <f>CONCATENATE(Pasivos!B25,G120)</f>
        <v>1406</v>
      </c>
      <c r="E120" s="1">
        <f>CONCATENATE(DatosGrls!$D$12)</f>
      </c>
      <c r="F120" s="1">
        <f>Pasivos!I25</f>
        <v>0</v>
      </c>
      <c r="G120" s="4">
        <v>6</v>
      </c>
    </row>
    <row r="121" spans="1:7" ht="15.75">
      <c r="A121" s="163" t="s">
        <v>836</v>
      </c>
      <c r="B121" s="4">
        <f>+Menu!$C$3</f>
        <v>2013</v>
      </c>
      <c r="C121" s="4" t="str">
        <f>IF(B121&lt;Menu!$C$3,"v2","v1")</f>
        <v>v1</v>
      </c>
      <c r="D121" s="518" t="str">
        <f>CONCATENATE(Pasivos!B26,G121)</f>
        <v>1506</v>
      </c>
      <c r="E121" s="1">
        <f>CONCATENATE(DatosGrls!$D$12)</f>
      </c>
      <c r="F121" s="1">
        <f>Pasivos!I26</f>
        <v>0</v>
      </c>
      <c r="G121" s="4">
        <v>6</v>
      </c>
    </row>
    <row r="122" spans="1:8" ht="15.75">
      <c r="A122" s="163" t="s">
        <v>836</v>
      </c>
      <c r="B122" s="4">
        <f>+Menu!$C$3</f>
        <v>2013</v>
      </c>
      <c r="C122" s="4" t="str">
        <f>IF(B122&lt;Menu!$C$3,"v2","v1")</f>
        <v>v1</v>
      </c>
      <c r="D122" s="518" t="str">
        <f>CONCATENATE(Pasivos!B7,G122)</f>
        <v>1007</v>
      </c>
      <c r="E122" s="1">
        <f>CONCATENATE(DatosGrls!$D$12)</f>
      </c>
      <c r="F122" s="1">
        <f>Pasivos!J7</f>
        <v>0</v>
      </c>
      <c r="G122" s="4">
        <v>7</v>
      </c>
      <c r="H122" s="65">
        <v>7</v>
      </c>
    </row>
    <row r="123" spans="1:7" ht="15.75">
      <c r="A123" s="163" t="s">
        <v>836</v>
      </c>
      <c r="B123" s="4">
        <f>+Menu!$C$3</f>
        <v>2013</v>
      </c>
      <c r="C123" s="4" t="str">
        <f>IF(B123&lt;Menu!$C$3,"v2","v1")</f>
        <v>v1</v>
      </c>
      <c r="D123" s="518" t="str">
        <f>CONCATENATE(Pasivos!B8,G123)</f>
        <v>1017</v>
      </c>
      <c r="E123" s="1">
        <f>CONCATENATE(DatosGrls!$D$12)</f>
      </c>
      <c r="F123" s="1">
        <f>Pasivos!J8</f>
        <v>0</v>
      </c>
      <c r="G123" s="4">
        <v>7</v>
      </c>
    </row>
    <row r="124" spans="1:7" ht="15.75">
      <c r="A124" s="163" t="s">
        <v>836</v>
      </c>
      <c r="B124" s="4">
        <f>+Menu!$C$3</f>
        <v>2013</v>
      </c>
      <c r="C124" s="4" t="str">
        <f>IF(B124&lt;Menu!$C$3,"v2","v1")</f>
        <v>v1</v>
      </c>
      <c r="D124" s="518" t="str">
        <f>CONCATENATE(Pasivos!B9,G124)</f>
        <v>1027</v>
      </c>
      <c r="E124" s="1">
        <f>CONCATENATE(DatosGrls!$D$12)</f>
      </c>
      <c r="F124" s="1">
        <f>Pasivos!J9</f>
        <v>0</v>
      </c>
      <c r="G124" s="4">
        <v>7</v>
      </c>
    </row>
    <row r="125" spans="1:7" ht="15.75">
      <c r="A125" s="163" t="s">
        <v>836</v>
      </c>
      <c r="B125" s="4">
        <f>+Menu!$C$3</f>
        <v>2013</v>
      </c>
      <c r="C125" s="4" t="str">
        <f>IF(B125&lt;Menu!$C$3,"v2","v1")</f>
        <v>v1</v>
      </c>
      <c r="D125" s="518" t="str">
        <f>CONCATENATE(Pasivos!B10,G125)</f>
        <v>1037</v>
      </c>
      <c r="E125" s="1">
        <f>CONCATENATE(DatosGrls!$D$12)</f>
      </c>
      <c r="F125" s="1">
        <f>Pasivos!J10</f>
        <v>0</v>
      </c>
      <c r="G125" s="4">
        <v>7</v>
      </c>
    </row>
    <row r="126" spans="1:7" ht="15.75">
      <c r="A126" s="163" t="s">
        <v>836</v>
      </c>
      <c r="B126" s="4">
        <f>+Menu!$C$3</f>
        <v>2013</v>
      </c>
      <c r="C126" s="4" t="str">
        <f>IF(B126&lt;Menu!$C$3,"v2","v1")</f>
        <v>v1</v>
      </c>
      <c r="D126" s="518" t="str">
        <f>CONCATENATE(Pasivos!B11,G126)</f>
        <v>1047</v>
      </c>
      <c r="E126" s="1">
        <f>CONCATENATE(DatosGrls!$D$12)</f>
      </c>
      <c r="F126" s="1">
        <f>Pasivos!J11</f>
        <v>0</v>
      </c>
      <c r="G126" s="4">
        <v>7</v>
      </c>
    </row>
    <row r="127" spans="1:7" ht="15.75">
      <c r="A127" s="163" t="s">
        <v>836</v>
      </c>
      <c r="B127" s="4">
        <f>+Menu!$C$3</f>
        <v>2013</v>
      </c>
      <c r="C127" s="4" t="str">
        <f>IF(B127&lt;Menu!$C$3,"v2","v1")</f>
        <v>v1</v>
      </c>
      <c r="D127" s="518" t="str">
        <f>CONCATENATE(Pasivos!B12,G127)</f>
        <v>1057</v>
      </c>
      <c r="E127" s="1">
        <f>CONCATENATE(DatosGrls!$D$12)</f>
      </c>
      <c r="F127" s="1">
        <f>Pasivos!J12</f>
        <v>0</v>
      </c>
      <c r="G127" s="4">
        <v>7</v>
      </c>
    </row>
    <row r="128" spans="1:7" ht="15.75">
      <c r="A128" s="163" t="s">
        <v>836</v>
      </c>
      <c r="B128" s="4">
        <f>+Menu!$C$3</f>
        <v>2013</v>
      </c>
      <c r="C128" s="4" t="str">
        <f>IF(B128&lt;Menu!$C$3,"v2","v1")</f>
        <v>v1</v>
      </c>
      <c r="D128" s="518" t="str">
        <f>CONCATENATE(Pasivos!B13,G128)</f>
        <v>1067</v>
      </c>
      <c r="E128" s="1">
        <f>CONCATENATE(DatosGrls!$D$12)</f>
      </c>
      <c r="F128" s="1">
        <f>Pasivos!J13</f>
        <v>0</v>
      </c>
      <c r="G128" s="4">
        <v>7</v>
      </c>
    </row>
    <row r="129" spans="1:7" ht="15.75">
      <c r="A129" s="163" t="s">
        <v>836</v>
      </c>
      <c r="B129" s="4">
        <f>+Menu!$C$3</f>
        <v>2013</v>
      </c>
      <c r="C129" s="4" t="str">
        <f>IF(B129&lt;Menu!$C$3,"v2","v1")</f>
        <v>v1</v>
      </c>
      <c r="D129" s="518" t="str">
        <f>CONCATENATE(Pasivos!B14,G129)</f>
        <v>1107</v>
      </c>
      <c r="E129" s="1">
        <f>CONCATENATE(DatosGrls!$D$12)</f>
      </c>
      <c r="F129" s="1">
        <f>Pasivos!J14</f>
        <v>0</v>
      </c>
      <c r="G129" s="4">
        <v>7</v>
      </c>
    </row>
    <row r="130" spans="1:7" ht="15.75">
      <c r="A130" s="163" t="s">
        <v>836</v>
      </c>
      <c r="B130" s="4">
        <f>+Menu!$C$3</f>
        <v>2013</v>
      </c>
      <c r="C130" s="4" t="str">
        <f>IF(B130&lt;Menu!$C$3,"v2","v1")</f>
        <v>v1</v>
      </c>
      <c r="D130" s="518" t="str">
        <f>CONCATENATE(Pasivos!B15,G130)</f>
        <v>1117</v>
      </c>
      <c r="E130" s="1">
        <f>CONCATENATE(DatosGrls!$D$12)</f>
      </c>
      <c r="F130" s="1">
        <f>Pasivos!J15</f>
        <v>0</v>
      </c>
      <c r="G130" s="4">
        <v>7</v>
      </c>
    </row>
    <row r="131" spans="1:7" ht="15.75">
      <c r="A131" s="163" t="s">
        <v>836</v>
      </c>
      <c r="B131" s="4">
        <f>+Menu!$C$3</f>
        <v>2013</v>
      </c>
      <c r="C131" s="4" t="str">
        <f>IF(B131&lt;Menu!$C$3,"v2","v1")</f>
        <v>v1</v>
      </c>
      <c r="D131" s="518" t="str">
        <f>CONCATENATE(Pasivos!B16,G131)</f>
        <v>1127</v>
      </c>
      <c r="E131" s="1">
        <f>CONCATENATE(DatosGrls!$D$12)</f>
      </c>
      <c r="F131" s="1">
        <f>Pasivos!J16</f>
        <v>0</v>
      </c>
      <c r="G131" s="4">
        <v>7</v>
      </c>
    </row>
    <row r="132" spans="1:7" ht="15.75">
      <c r="A132" s="163" t="s">
        <v>836</v>
      </c>
      <c r="B132" s="4">
        <f>+Menu!$C$3</f>
        <v>2013</v>
      </c>
      <c r="C132" s="4" t="str">
        <f>IF(B132&lt;Menu!$C$3,"v2","v1")</f>
        <v>v1</v>
      </c>
      <c r="D132" s="518" t="str">
        <f>CONCATENATE(Pasivos!B17,G132)</f>
        <v>1137</v>
      </c>
      <c r="E132" s="1">
        <f>CONCATENATE(DatosGrls!$D$12)</f>
      </c>
      <c r="F132" s="1">
        <f>Pasivos!J17</f>
        <v>0</v>
      </c>
      <c r="G132" s="4">
        <v>7</v>
      </c>
    </row>
    <row r="133" spans="1:7" ht="15.75">
      <c r="A133" s="163" t="s">
        <v>836</v>
      </c>
      <c r="B133" s="4">
        <f>+Menu!$C$3</f>
        <v>2013</v>
      </c>
      <c r="C133" s="4" t="str">
        <f>IF(B133&lt;Menu!$C$3,"v2","v1")</f>
        <v>v1</v>
      </c>
      <c r="D133" s="518" t="str">
        <f>CONCATENATE(Pasivos!B18,G133)</f>
        <v>1147</v>
      </c>
      <c r="E133" s="1">
        <f>CONCATENATE(DatosGrls!$D$12)</f>
      </c>
      <c r="F133" s="1">
        <f>Pasivos!J18</f>
        <v>0</v>
      </c>
      <c r="G133" s="4">
        <v>7</v>
      </c>
    </row>
    <row r="134" spans="1:7" ht="15.75">
      <c r="A134" s="163" t="s">
        <v>836</v>
      </c>
      <c r="B134" s="4">
        <f>+Menu!$C$3</f>
        <v>2013</v>
      </c>
      <c r="C134" s="4" t="str">
        <f>IF(B134&lt;Menu!$C$3,"v2","v1")</f>
        <v>v1</v>
      </c>
      <c r="D134" s="518" t="str">
        <f>CONCATENATE(Pasivos!B19,G134)</f>
        <v>1157</v>
      </c>
      <c r="E134" s="1">
        <f>CONCATENATE(DatosGrls!$D$12)</f>
      </c>
      <c r="F134" s="1">
        <f>Pasivos!J19</f>
        <v>0</v>
      </c>
      <c r="G134" s="4">
        <v>7</v>
      </c>
    </row>
    <row r="135" spans="1:7" ht="15.75">
      <c r="A135" s="163" t="s">
        <v>836</v>
      </c>
      <c r="B135" s="4">
        <f>+Menu!$C$3</f>
        <v>2013</v>
      </c>
      <c r="C135" s="4" t="str">
        <f>IF(B135&lt;Menu!$C$3,"v2","v1")</f>
        <v>v1</v>
      </c>
      <c r="D135" s="518" t="str">
        <f>CONCATENATE(Pasivos!B20,G135)</f>
        <v>1167</v>
      </c>
      <c r="E135" s="1">
        <f>CONCATENATE(DatosGrls!$D$12)</f>
      </c>
      <c r="F135" s="1">
        <f>Pasivos!J20</f>
        <v>0</v>
      </c>
      <c r="G135" s="4">
        <v>7</v>
      </c>
    </row>
    <row r="136" spans="1:7" ht="15.75">
      <c r="A136" s="163" t="s">
        <v>836</v>
      </c>
      <c r="B136" s="4">
        <f>+Menu!$C$3</f>
        <v>2013</v>
      </c>
      <c r="C136" s="4" t="str">
        <f>IF(B136&lt;Menu!$C$3,"v2","v1")</f>
        <v>v1</v>
      </c>
      <c r="D136" s="518" t="str">
        <f>CONCATENATE(Pasivos!B21,G136)</f>
        <v>1207</v>
      </c>
      <c r="E136" s="1">
        <f>CONCATENATE(DatosGrls!$D$12)</f>
      </c>
      <c r="F136" s="1">
        <f>Pasivos!J21</f>
        <v>0</v>
      </c>
      <c r="G136" s="4">
        <v>7</v>
      </c>
    </row>
    <row r="137" spans="1:7" ht="15.75">
      <c r="A137" s="163" t="s">
        <v>836</v>
      </c>
      <c r="B137" s="4">
        <f>+Menu!$C$3</f>
        <v>2013</v>
      </c>
      <c r="C137" s="4" t="str">
        <f>IF(B137&lt;Menu!$C$3,"v2","v1")</f>
        <v>v1</v>
      </c>
      <c r="D137" s="518" t="str">
        <f>CONCATENATE(Pasivos!B22,G137)</f>
        <v>1217</v>
      </c>
      <c r="E137" s="1">
        <f>CONCATENATE(DatosGrls!$D$12)</f>
      </c>
      <c r="F137" s="1">
        <f>Pasivos!J22</f>
        <v>0</v>
      </c>
      <c r="G137" s="4">
        <v>7</v>
      </c>
    </row>
    <row r="138" spans="1:7" ht="15.75">
      <c r="A138" s="163" t="s">
        <v>836</v>
      </c>
      <c r="B138" s="4">
        <f>+Menu!$C$3</f>
        <v>2013</v>
      </c>
      <c r="C138" s="4" t="str">
        <f>IF(B138&lt;Menu!$C$3,"v2","v1")</f>
        <v>v1</v>
      </c>
      <c r="D138" s="518" t="str">
        <f>CONCATENATE(Pasivos!B23,G138)</f>
        <v>1227</v>
      </c>
      <c r="E138" s="1">
        <f>CONCATENATE(DatosGrls!$D$12)</f>
      </c>
      <c r="F138" s="1">
        <f>Pasivos!J23</f>
        <v>0</v>
      </c>
      <c r="G138" s="4">
        <v>7</v>
      </c>
    </row>
    <row r="139" spans="1:7" ht="15.75">
      <c r="A139" s="163" t="s">
        <v>836</v>
      </c>
      <c r="B139" s="4">
        <f>+Menu!$C$3</f>
        <v>2013</v>
      </c>
      <c r="C139" s="4" t="str">
        <f>IF(B139&lt;Menu!$C$3,"v2","v1")</f>
        <v>v1</v>
      </c>
      <c r="D139" s="518" t="str">
        <f>CONCATENATE(Pasivos!B24,G139)</f>
        <v>1307</v>
      </c>
      <c r="E139" s="1">
        <f>CONCATENATE(DatosGrls!$D$12)</f>
      </c>
      <c r="F139" s="1">
        <f>Pasivos!J24</f>
        <v>0</v>
      </c>
      <c r="G139" s="4">
        <v>7</v>
      </c>
    </row>
    <row r="140" spans="1:7" ht="15.75">
      <c r="A140" s="163" t="s">
        <v>836</v>
      </c>
      <c r="B140" s="4">
        <f>+Menu!$C$3</f>
        <v>2013</v>
      </c>
      <c r="C140" s="4" t="str">
        <f>IF(B140&lt;Menu!$C$3,"v2","v1")</f>
        <v>v1</v>
      </c>
      <c r="D140" s="518" t="str">
        <f>CONCATENATE(Pasivos!B25,G140)</f>
        <v>1407</v>
      </c>
      <c r="E140" s="1">
        <f>CONCATENATE(DatosGrls!$D$12)</f>
      </c>
      <c r="F140" s="1">
        <f>Pasivos!J25</f>
        <v>0</v>
      </c>
      <c r="G140" s="4">
        <v>7</v>
      </c>
    </row>
    <row r="141" spans="1:7" ht="15.75">
      <c r="A141" s="163" t="s">
        <v>836</v>
      </c>
      <c r="B141" s="4">
        <f>+Menu!$C$3</f>
        <v>2013</v>
      </c>
      <c r="C141" s="4" t="str">
        <f>IF(B141&lt;Menu!$C$3,"v2","v1")</f>
        <v>v1</v>
      </c>
      <c r="D141" s="518" t="str">
        <f>CONCATENATE(Pasivos!B26,G141)</f>
        <v>1507</v>
      </c>
      <c r="E141" s="1">
        <f>CONCATENATE(DatosGrls!$D$12)</f>
      </c>
      <c r="F141" s="1">
        <f>Pasivos!J26</f>
        <v>0</v>
      </c>
      <c r="G141" s="4">
        <v>7</v>
      </c>
    </row>
    <row r="142" spans="1:8" ht="15.75">
      <c r="A142" s="163" t="s">
        <v>836</v>
      </c>
      <c r="B142" s="4">
        <f>+Menu!$C$3</f>
        <v>2013</v>
      </c>
      <c r="C142" s="4" t="str">
        <f>IF(B142&lt;Menu!$C$3,"v2","v1")</f>
        <v>v1</v>
      </c>
      <c r="D142" s="518" t="str">
        <f>CONCATENATE(Pasivos!$B$30,G142)</f>
        <v>1511</v>
      </c>
      <c r="E142" s="1">
        <f>CONCATENATE(DatosGrls!$D$12)</f>
      </c>
      <c r="F142" s="1">
        <f>Pasivos!D30</f>
        <v>0</v>
      </c>
      <c r="G142" s="4">
        <v>1</v>
      </c>
      <c r="H142" s="65">
        <v>1</v>
      </c>
    </row>
    <row r="143" spans="1:8" ht="15.75">
      <c r="A143" s="163" t="s">
        <v>836</v>
      </c>
      <c r="B143" s="4">
        <f>+Menu!$C$3</f>
        <v>2013</v>
      </c>
      <c r="C143" s="4" t="str">
        <f>IF(B143&lt;Menu!$C$3,"v2","v1")</f>
        <v>v1</v>
      </c>
      <c r="D143" s="518" t="str">
        <f>CONCATENATE(Pasivos!$B$30,G143)</f>
        <v>1512</v>
      </c>
      <c r="E143" s="1">
        <f>CONCATENATE(DatosGrls!$D$12)</f>
      </c>
      <c r="F143" s="1">
        <f>Pasivos!E30</f>
        <v>0</v>
      </c>
      <c r="G143" s="4">
        <v>2</v>
      </c>
      <c r="H143" s="65">
        <v>2</v>
      </c>
    </row>
    <row r="144" spans="1:8" ht="15.75">
      <c r="A144" s="163" t="s">
        <v>836</v>
      </c>
      <c r="B144" s="4">
        <f>+Menu!$C$3</f>
        <v>2013</v>
      </c>
      <c r="C144" s="4" t="str">
        <f>IF(B144&lt;Menu!$C$3,"v2","v1")</f>
        <v>v1</v>
      </c>
      <c r="D144" s="518" t="str">
        <f>CONCATENATE(Pasivos!$B$30,G144)</f>
        <v>1513</v>
      </c>
      <c r="E144" s="1">
        <f>CONCATENATE(DatosGrls!$D$12)</f>
      </c>
      <c r="F144" s="1">
        <f>Pasivos!F30</f>
        <v>0</v>
      </c>
      <c r="G144" s="4">
        <v>3</v>
      </c>
      <c r="H144" s="65">
        <v>3</v>
      </c>
    </row>
    <row r="145" spans="1:8" ht="15.75">
      <c r="A145" s="509" t="s">
        <v>836</v>
      </c>
      <c r="B145" s="4">
        <f>+Menu!$C$3</f>
        <v>2013</v>
      </c>
      <c r="C145" s="4" t="str">
        <f>IF(B145&lt;Menu!$C$3,"v2","v1")</f>
        <v>v1</v>
      </c>
      <c r="D145" s="511" t="str">
        <f>CONCATENATE(Pasivos!$B$7,G145)</f>
        <v>1008</v>
      </c>
      <c r="E145" s="507">
        <f>CONCATENATE(DatosGrls!$D$12)</f>
      </c>
      <c r="F145" s="512">
        <f>+Pasivos!K7</f>
        <v>0</v>
      </c>
      <c r="G145" s="508">
        <v>8</v>
      </c>
      <c r="H145" s="508">
        <v>1</v>
      </c>
    </row>
    <row r="146" spans="1:8" ht="15.75">
      <c r="A146" s="509" t="s">
        <v>836</v>
      </c>
      <c r="B146" s="4">
        <f>+Menu!$C$3</f>
        <v>2013</v>
      </c>
      <c r="C146" s="4" t="str">
        <f>IF(B146&lt;Menu!$C$3,"v2","v1")</f>
        <v>v1</v>
      </c>
      <c r="D146" s="510" t="str">
        <f>CONCATENATE(Pasivos!$B$7,G146)</f>
        <v>1009</v>
      </c>
      <c r="E146" s="507">
        <f>CONCATENATE(DatosGrls!$D$12)</f>
      </c>
      <c r="F146" s="1">
        <f>+Pasivos!L7</f>
        <v>0</v>
      </c>
      <c r="G146" s="508">
        <f>+G145+1</f>
        <v>9</v>
      </c>
      <c r="H146" s="508"/>
    </row>
    <row r="147" spans="1:8" ht="15.75">
      <c r="A147" s="509" t="s">
        <v>836</v>
      </c>
      <c r="B147" s="4">
        <f>+Menu!$C$3</f>
        <v>2013</v>
      </c>
      <c r="C147" s="4" t="str">
        <f>IF(B147&lt;Menu!$C$3,"v2","v1")</f>
        <v>v1</v>
      </c>
      <c r="D147" s="510" t="str">
        <f>CONCATENATE(Pasivos!$B$7,G147)</f>
        <v>10010</v>
      </c>
      <c r="E147" s="507">
        <f>CONCATENATE(DatosGrls!$D$12)</f>
      </c>
      <c r="F147" s="1">
        <f>+Pasivos!M7</f>
        <v>0</v>
      </c>
      <c r="G147" s="508">
        <f>+G146+1</f>
        <v>10</v>
      </c>
      <c r="H147" s="508"/>
    </row>
    <row r="148" spans="1:8" ht="15.75">
      <c r="A148" s="509" t="s">
        <v>836</v>
      </c>
      <c r="B148" s="4">
        <f>+Menu!$C$3</f>
        <v>2013</v>
      </c>
      <c r="C148" s="4" t="str">
        <f>IF(B148&lt;Menu!$C$3,"v2","v1")</f>
        <v>v1</v>
      </c>
      <c r="D148" s="510" t="str">
        <f>CONCATENATE(Pasivos!$B$7,G148)</f>
        <v>10011</v>
      </c>
      <c r="E148" s="507">
        <f>CONCATENATE(DatosGrls!$D$12)</f>
      </c>
      <c r="F148" s="1">
        <f>+Pasivos!N7</f>
        <v>0</v>
      </c>
      <c r="G148" s="508">
        <f>+G147+1</f>
        <v>11</v>
      </c>
      <c r="H148" s="508"/>
    </row>
    <row r="149" spans="1:8" ht="15.75">
      <c r="A149" s="509" t="s">
        <v>836</v>
      </c>
      <c r="B149" s="4">
        <f>+Menu!$C$3</f>
        <v>2013</v>
      </c>
      <c r="C149" s="4" t="str">
        <f>IF(B149&lt;Menu!$C$3,"v2","v1")</f>
        <v>v1</v>
      </c>
      <c r="D149" s="510" t="str">
        <f>CONCATENATE(Pasivos!$B$7,G149)</f>
        <v>10012</v>
      </c>
      <c r="E149" s="507">
        <f>CONCATENATE(DatosGrls!$D$12)</f>
      </c>
      <c r="F149" s="1">
        <f>+Pasivos!O7</f>
        <v>0</v>
      </c>
      <c r="G149" s="508">
        <f>+G148+1</f>
        <v>12</v>
      </c>
      <c r="H149" s="508"/>
    </row>
    <row r="150" spans="1:8" ht="15.75">
      <c r="A150" s="509" t="s">
        <v>836</v>
      </c>
      <c r="B150" s="4">
        <f>+Menu!$C$3</f>
        <v>2013</v>
      </c>
      <c r="C150" s="4" t="str">
        <f>IF(B150&lt;Menu!$C$3,"v2","v1")</f>
        <v>v1</v>
      </c>
      <c r="D150" s="511" t="str">
        <f>CONCATENATE(Pasivos!$B$8,G150)</f>
        <v>1018</v>
      </c>
      <c r="E150" s="507">
        <f>CONCATENATE(DatosGrls!$D$12)</f>
      </c>
      <c r="F150" s="512">
        <f>+Pasivos!K8</f>
        <v>0</v>
      </c>
      <c r="G150" s="508">
        <v>8</v>
      </c>
      <c r="H150" s="508">
        <f>+H145+1</f>
        <v>2</v>
      </c>
    </row>
    <row r="151" spans="1:8" ht="15.75">
      <c r="A151" s="509" t="s">
        <v>836</v>
      </c>
      <c r="B151" s="4">
        <f>+Menu!$C$3</f>
        <v>2013</v>
      </c>
      <c r="C151" s="4" t="str">
        <f>IF(B151&lt;Menu!$C$3,"v2","v1")</f>
        <v>v1</v>
      </c>
      <c r="D151" s="510" t="str">
        <f>CONCATENATE(Pasivos!$B$8,G151)</f>
        <v>1019</v>
      </c>
      <c r="E151" s="507">
        <f>CONCATENATE(DatosGrls!$D$12)</f>
      </c>
      <c r="F151" s="1">
        <f>+Pasivos!L8</f>
        <v>0</v>
      </c>
      <c r="G151" s="508">
        <f>+G150+1</f>
        <v>9</v>
      </c>
      <c r="H151" s="508"/>
    </row>
    <row r="152" spans="1:8" ht="15.75">
      <c r="A152" s="509" t="s">
        <v>836</v>
      </c>
      <c r="B152" s="4">
        <f>+Menu!$C$3</f>
        <v>2013</v>
      </c>
      <c r="C152" s="4" t="str">
        <f>IF(B152&lt;Menu!$C$3,"v2","v1")</f>
        <v>v1</v>
      </c>
      <c r="D152" s="510" t="str">
        <f>CONCATENATE(Pasivos!$B$8,G152)</f>
        <v>10110</v>
      </c>
      <c r="E152" s="507">
        <f>CONCATENATE(DatosGrls!$D$12)</f>
      </c>
      <c r="F152" s="1">
        <f>+Pasivos!M8</f>
        <v>0</v>
      </c>
      <c r="G152" s="508">
        <f>+G151+1</f>
        <v>10</v>
      </c>
      <c r="H152" s="508"/>
    </row>
    <row r="153" spans="1:8" ht="15.75">
      <c r="A153" s="509" t="s">
        <v>836</v>
      </c>
      <c r="B153" s="4">
        <f>+Menu!$C$3</f>
        <v>2013</v>
      </c>
      <c r="C153" s="4" t="str">
        <f>IF(B153&lt;Menu!$C$3,"v2","v1")</f>
        <v>v1</v>
      </c>
      <c r="D153" s="510" t="str">
        <f>CONCATENATE(Pasivos!$B$8,G153)</f>
        <v>10111</v>
      </c>
      <c r="E153" s="507">
        <f>CONCATENATE(DatosGrls!$D$12)</f>
      </c>
      <c r="F153" s="1">
        <f>+Pasivos!N8</f>
        <v>0</v>
      </c>
      <c r="G153" s="508">
        <f>+G152+1</f>
        <v>11</v>
      </c>
      <c r="H153" s="508"/>
    </row>
    <row r="154" spans="1:8" ht="15.75">
      <c r="A154" s="509" t="s">
        <v>836</v>
      </c>
      <c r="B154" s="4">
        <f>+Menu!$C$3</f>
        <v>2013</v>
      </c>
      <c r="C154" s="4" t="str">
        <f>IF(B154&lt;Menu!$C$3,"v2","v1")</f>
        <v>v1</v>
      </c>
      <c r="D154" s="510" t="str">
        <f>CONCATENATE(Pasivos!$B$8,G154)</f>
        <v>10112</v>
      </c>
      <c r="E154" s="507">
        <f>CONCATENATE(DatosGrls!$D$12)</f>
      </c>
      <c r="F154" s="1">
        <f>+Pasivos!O8</f>
        <v>0</v>
      </c>
      <c r="G154" s="508">
        <f>+G153+1</f>
        <v>12</v>
      </c>
      <c r="H154" s="508"/>
    </row>
    <row r="155" spans="1:8" ht="15.75">
      <c r="A155" s="509" t="s">
        <v>836</v>
      </c>
      <c r="B155" s="4">
        <f>+Menu!$C$3</f>
        <v>2013</v>
      </c>
      <c r="C155" s="4" t="str">
        <f>IF(B155&lt;Menu!$C$3,"v2","v1")</f>
        <v>v1</v>
      </c>
      <c r="D155" s="511" t="str">
        <f>CONCATENATE(Pasivos!$B$9,G155)</f>
        <v>1028</v>
      </c>
      <c r="E155" s="507">
        <f>CONCATENATE(DatosGrls!$D$12)</f>
      </c>
      <c r="F155" s="512">
        <f>+Pasivos!K9</f>
        <v>0</v>
      </c>
      <c r="G155" s="508">
        <v>8</v>
      </c>
      <c r="H155" s="508">
        <f>+H150+1</f>
        <v>3</v>
      </c>
    </row>
    <row r="156" spans="1:8" ht="15.75">
      <c r="A156" s="509" t="s">
        <v>836</v>
      </c>
      <c r="B156" s="4">
        <f>+Menu!$C$3</f>
        <v>2013</v>
      </c>
      <c r="C156" s="4" t="str">
        <f>IF(B156&lt;Menu!$C$3,"v2","v1")</f>
        <v>v1</v>
      </c>
      <c r="D156" s="510" t="str">
        <f>CONCATENATE(Pasivos!$B$9,G156)</f>
        <v>1029</v>
      </c>
      <c r="E156" s="507">
        <f>CONCATENATE(DatosGrls!$D$12)</f>
      </c>
      <c r="F156" s="1">
        <f>+Pasivos!L9</f>
        <v>0</v>
      </c>
      <c r="G156" s="508">
        <f>+G155+1</f>
        <v>9</v>
      </c>
      <c r="H156" s="508"/>
    </row>
    <row r="157" spans="1:8" ht="15.75">
      <c r="A157" s="509" t="s">
        <v>836</v>
      </c>
      <c r="B157" s="4">
        <f>+Menu!$C$3</f>
        <v>2013</v>
      </c>
      <c r="C157" s="4" t="str">
        <f>IF(B157&lt;Menu!$C$3,"v2","v1")</f>
        <v>v1</v>
      </c>
      <c r="D157" s="510" t="str">
        <f>CONCATENATE(Pasivos!$B$9,G157)</f>
        <v>10210</v>
      </c>
      <c r="E157" s="507">
        <f>CONCATENATE(DatosGrls!$D$12)</f>
      </c>
      <c r="F157" s="1">
        <f>+Pasivos!M9</f>
        <v>0</v>
      </c>
      <c r="G157" s="508">
        <f>+G156+1</f>
        <v>10</v>
      </c>
      <c r="H157" s="508"/>
    </row>
    <row r="158" spans="1:8" ht="15.75">
      <c r="A158" s="509" t="s">
        <v>836</v>
      </c>
      <c r="B158" s="4">
        <f>+Menu!$C$3</f>
        <v>2013</v>
      </c>
      <c r="C158" s="4" t="str">
        <f>IF(B158&lt;Menu!$C$3,"v2","v1")</f>
        <v>v1</v>
      </c>
      <c r="D158" s="510" t="str">
        <f>CONCATENATE(Pasivos!$B$9,G158)</f>
        <v>10211</v>
      </c>
      <c r="E158" s="507">
        <f>CONCATENATE(DatosGrls!$D$12)</f>
      </c>
      <c r="F158" s="1">
        <f>+Pasivos!N9</f>
        <v>0</v>
      </c>
      <c r="G158" s="508">
        <f>+G157+1</f>
        <v>11</v>
      </c>
      <c r="H158" s="508"/>
    </row>
    <row r="159" spans="1:8" ht="15.75">
      <c r="A159" s="509" t="s">
        <v>836</v>
      </c>
      <c r="B159" s="4">
        <f>+Menu!$C$3</f>
        <v>2013</v>
      </c>
      <c r="C159" s="4" t="str">
        <f>IF(B159&lt;Menu!$C$3,"v2","v1")</f>
        <v>v1</v>
      </c>
      <c r="D159" s="510" t="str">
        <f>CONCATENATE(Pasivos!$B$9,G159)</f>
        <v>10212</v>
      </c>
      <c r="E159" s="507">
        <f>CONCATENATE(DatosGrls!$D$12)</f>
      </c>
      <c r="F159" s="1">
        <f>+Pasivos!O9</f>
        <v>0</v>
      </c>
      <c r="G159" s="508">
        <f>+G158+1</f>
        <v>12</v>
      </c>
      <c r="H159" s="508"/>
    </row>
    <row r="160" spans="1:8" ht="15.75">
      <c r="A160" s="509" t="s">
        <v>836</v>
      </c>
      <c r="B160" s="4">
        <f>+Menu!$C$3</f>
        <v>2013</v>
      </c>
      <c r="C160" s="4" t="str">
        <f>IF(B160&lt;Menu!$C$3,"v2","v1")</f>
        <v>v1</v>
      </c>
      <c r="D160" s="511" t="str">
        <f>CONCATENATE(Pasivos!$B$10,G160)</f>
        <v>1038</v>
      </c>
      <c r="E160" s="507">
        <f>CONCATENATE(DatosGrls!$D$12)</f>
      </c>
      <c r="F160" s="512">
        <f>+Pasivos!K10</f>
        <v>0</v>
      </c>
      <c r="G160" s="508">
        <v>8</v>
      </c>
      <c r="H160" s="508">
        <f>+H155+1</f>
        <v>4</v>
      </c>
    </row>
    <row r="161" spans="1:8" ht="15.75">
      <c r="A161" s="509" t="s">
        <v>836</v>
      </c>
      <c r="B161" s="4">
        <f>+Menu!$C$3</f>
        <v>2013</v>
      </c>
      <c r="C161" s="4" t="str">
        <f>IF(B161&lt;Menu!$C$3,"v2","v1")</f>
        <v>v1</v>
      </c>
      <c r="D161" s="510" t="str">
        <f>CONCATENATE(Pasivos!$B$10,G161)</f>
        <v>1039</v>
      </c>
      <c r="E161" s="507">
        <f>CONCATENATE(DatosGrls!$D$12)</f>
      </c>
      <c r="F161" s="1">
        <f>+Pasivos!L10</f>
        <v>0</v>
      </c>
      <c r="G161" s="508">
        <f>+G160+1</f>
        <v>9</v>
      </c>
      <c r="H161" s="508"/>
    </row>
    <row r="162" spans="1:8" ht="15.75">
      <c r="A162" s="509" t="s">
        <v>836</v>
      </c>
      <c r="B162" s="4">
        <f>+Menu!$C$3</f>
        <v>2013</v>
      </c>
      <c r="C162" s="4" t="str">
        <f>IF(B162&lt;Menu!$C$3,"v2","v1")</f>
        <v>v1</v>
      </c>
      <c r="D162" s="510" t="str">
        <f>CONCATENATE(Pasivos!$B$10,G162)</f>
        <v>10310</v>
      </c>
      <c r="E162" s="507">
        <f>CONCATENATE(DatosGrls!$D$12)</f>
      </c>
      <c r="F162" s="1">
        <f>+Pasivos!M10</f>
        <v>0</v>
      </c>
      <c r="G162" s="508">
        <f>+G161+1</f>
        <v>10</v>
      </c>
      <c r="H162" s="508"/>
    </row>
    <row r="163" spans="1:8" ht="15.75">
      <c r="A163" s="509" t="s">
        <v>836</v>
      </c>
      <c r="B163" s="4">
        <f>+Menu!$C$3</f>
        <v>2013</v>
      </c>
      <c r="C163" s="4" t="str">
        <f>IF(B163&lt;Menu!$C$3,"v2","v1")</f>
        <v>v1</v>
      </c>
      <c r="D163" s="510" t="str">
        <f>CONCATENATE(Pasivos!$B$10,G163)</f>
        <v>10311</v>
      </c>
      <c r="E163" s="507">
        <f>CONCATENATE(DatosGrls!$D$12)</f>
      </c>
      <c r="F163" s="1">
        <f>+Pasivos!N10</f>
        <v>0</v>
      </c>
      <c r="G163" s="508">
        <f>+G162+1</f>
        <v>11</v>
      </c>
      <c r="H163" s="508"/>
    </row>
    <row r="164" spans="1:8" ht="15.75">
      <c r="A164" s="509" t="s">
        <v>836</v>
      </c>
      <c r="B164" s="4">
        <f>+Menu!$C$3</f>
        <v>2013</v>
      </c>
      <c r="C164" s="4" t="str">
        <f>IF(B164&lt;Menu!$C$3,"v2","v1")</f>
        <v>v1</v>
      </c>
      <c r="D164" s="510" t="str">
        <f>CONCATENATE(Pasivos!$B$10,G164)</f>
        <v>10312</v>
      </c>
      <c r="E164" s="507">
        <f>CONCATENATE(DatosGrls!$D$12)</f>
      </c>
      <c r="F164" s="1">
        <f>+Pasivos!O10</f>
        <v>0</v>
      </c>
      <c r="G164" s="508">
        <f>+G163+1</f>
        <v>12</v>
      </c>
      <c r="H164" s="508"/>
    </row>
    <row r="165" spans="1:8" ht="15.75">
      <c r="A165" s="509" t="s">
        <v>836</v>
      </c>
      <c r="B165" s="4">
        <f>+Menu!$C$3</f>
        <v>2013</v>
      </c>
      <c r="C165" s="4" t="str">
        <f>IF(B165&lt;Menu!$C$3,"v2","v1")</f>
        <v>v1</v>
      </c>
      <c r="D165" s="511" t="str">
        <f>CONCATENATE(Pasivos!$B$11,G165)</f>
        <v>1048</v>
      </c>
      <c r="E165" s="507">
        <f>CONCATENATE(DatosGrls!$D$12)</f>
      </c>
      <c r="F165" s="512">
        <f>+Pasivos!K11</f>
        <v>0</v>
      </c>
      <c r="G165" s="508">
        <v>8</v>
      </c>
      <c r="H165" s="508">
        <f>+H160+1</f>
        <v>5</v>
      </c>
    </row>
    <row r="166" spans="1:8" ht="15.75">
      <c r="A166" s="509" t="s">
        <v>836</v>
      </c>
      <c r="B166" s="4">
        <f>+Menu!$C$3</f>
        <v>2013</v>
      </c>
      <c r="C166" s="4" t="str">
        <f>IF(B166&lt;Menu!$C$3,"v2","v1")</f>
        <v>v1</v>
      </c>
      <c r="D166" s="510" t="str">
        <f>CONCATENATE(Pasivos!$B$11,G166)</f>
        <v>1049</v>
      </c>
      <c r="E166" s="507">
        <f>CONCATENATE(DatosGrls!$D$12)</f>
      </c>
      <c r="F166" s="1">
        <f>+Pasivos!L11</f>
        <v>0</v>
      </c>
      <c r="G166" s="508">
        <f>+G165+1</f>
        <v>9</v>
      </c>
      <c r="H166" s="508"/>
    </row>
    <row r="167" spans="1:8" ht="15.75">
      <c r="A167" s="509" t="s">
        <v>836</v>
      </c>
      <c r="B167" s="4">
        <f>+Menu!$C$3</f>
        <v>2013</v>
      </c>
      <c r="C167" s="4" t="str">
        <f>IF(B167&lt;Menu!$C$3,"v2","v1")</f>
        <v>v1</v>
      </c>
      <c r="D167" s="510" t="str">
        <f>CONCATENATE(Pasivos!$B$11,G167)</f>
        <v>10410</v>
      </c>
      <c r="E167" s="507">
        <f>CONCATENATE(DatosGrls!$D$12)</f>
      </c>
      <c r="F167" s="1">
        <f>+Pasivos!M11</f>
        <v>0</v>
      </c>
      <c r="G167" s="508">
        <f>+G166+1</f>
        <v>10</v>
      </c>
      <c r="H167" s="508"/>
    </row>
    <row r="168" spans="1:8" ht="15.75">
      <c r="A168" s="509" t="s">
        <v>836</v>
      </c>
      <c r="B168" s="4">
        <f>+Menu!$C$3</f>
        <v>2013</v>
      </c>
      <c r="C168" s="4" t="str">
        <f>IF(B168&lt;Menu!$C$3,"v2","v1")</f>
        <v>v1</v>
      </c>
      <c r="D168" s="510" t="str">
        <f>CONCATENATE(Pasivos!$B$11,G168)</f>
        <v>10411</v>
      </c>
      <c r="E168" s="507">
        <f>CONCATENATE(DatosGrls!$D$12)</f>
      </c>
      <c r="F168" s="1">
        <f>+Pasivos!N11</f>
        <v>0</v>
      </c>
      <c r="G168" s="508">
        <f>+G167+1</f>
        <v>11</v>
      </c>
      <c r="H168" s="508"/>
    </row>
    <row r="169" spans="1:8" ht="15.75">
      <c r="A169" s="509" t="s">
        <v>836</v>
      </c>
      <c r="B169" s="4">
        <f>+Menu!$C$3</f>
        <v>2013</v>
      </c>
      <c r="C169" s="4" t="str">
        <f>IF(B169&lt;Menu!$C$3,"v2","v1")</f>
        <v>v1</v>
      </c>
      <c r="D169" s="510" t="str">
        <f>CONCATENATE(Pasivos!$B$11,G169)</f>
        <v>10412</v>
      </c>
      <c r="E169" s="507">
        <f>CONCATENATE(DatosGrls!$D$12)</f>
      </c>
      <c r="F169" s="1">
        <f>+Pasivos!O11</f>
        <v>0</v>
      </c>
      <c r="G169" s="508">
        <f>+G168+1</f>
        <v>12</v>
      </c>
      <c r="H169" s="508"/>
    </row>
    <row r="170" spans="1:8" ht="15.75">
      <c r="A170" s="509" t="s">
        <v>836</v>
      </c>
      <c r="B170" s="4">
        <f>+Menu!$C$3</f>
        <v>2013</v>
      </c>
      <c r="C170" s="4" t="str">
        <f>IF(B170&lt;Menu!$C$3,"v2","v1")</f>
        <v>v1</v>
      </c>
      <c r="D170" s="511" t="str">
        <f>CONCATENATE(Pasivos!$B$12,G170)</f>
        <v>1058</v>
      </c>
      <c r="E170" s="507">
        <f>CONCATENATE(DatosGrls!$D$12)</f>
      </c>
      <c r="F170" s="512">
        <f>+Pasivos!K12</f>
        <v>0</v>
      </c>
      <c r="G170" s="508">
        <v>8</v>
      </c>
      <c r="H170" s="508">
        <f>+H165+1</f>
        <v>6</v>
      </c>
    </row>
    <row r="171" spans="1:8" ht="15.75">
      <c r="A171" s="509" t="s">
        <v>836</v>
      </c>
      <c r="B171" s="4">
        <f>+Menu!$C$3</f>
        <v>2013</v>
      </c>
      <c r="C171" s="4" t="str">
        <f>IF(B171&lt;Menu!$C$3,"v2","v1")</f>
        <v>v1</v>
      </c>
      <c r="D171" s="510" t="str">
        <f>CONCATENATE(Pasivos!$B$12,G171)</f>
        <v>1059</v>
      </c>
      <c r="E171" s="507">
        <f>CONCATENATE(DatosGrls!$D$12)</f>
      </c>
      <c r="F171" s="1">
        <f>+Pasivos!L12</f>
        <v>0</v>
      </c>
      <c r="G171" s="508">
        <f>+G170+1</f>
        <v>9</v>
      </c>
      <c r="H171" s="508"/>
    </row>
    <row r="172" spans="1:8" ht="15.75">
      <c r="A172" s="509" t="s">
        <v>836</v>
      </c>
      <c r="B172" s="4">
        <f>+Menu!$C$3</f>
        <v>2013</v>
      </c>
      <c r="C172" s="4" t="str">
        <f>IF(B172&lt;Menu!$C$3,"v2","v1")</f>
        <v>v1</v>
      </c>
      <c r="D172" s="510" t="str">
        <f>CONCATENATE(Pasivos!$B$12,G172)</f>
        <v>10510</v>
      </c>
      <c r="E172" s="507">
        <f>CONCATENATE(DatosGrls!$D$12)</f>
      </c>
      <c r="F172" s="1">
        <f>+Pasivos!M12</f>
        <v>0</v>
      </c>
      <c r="G172" s="508">
        <f>+G171+1</f>
        <v>10</v>
      </c>
      <c r="H172" s="508"/>
    </row>
    <row r="173" spans="1:8" ht="15.75">
      <c r="A173" s="509" t="s">
        <v>836</v>
      </c>
      <c r="B173" s="4">
        <f>+Menu!$C$3</f>
        <v>2013</v>
      </c>
      <c r="C173" s="4" t="str">
        <f>IF(B173&lt;Menu!$C$3,"v2","v1")</f>
        <v>v1</v>
      </c>
      <c r="D173" s="510" t="str">
        <f>CONCATENATE(Pasivos!$B$12,G173)</f>
        <v>10511</v>
      </c>
      <c r="E173" s="507">
        <f>CONCATENATE(DatosGrls!$D$12)</f>
      </c>
      <c r="F173" s="1">
        <f>+Pasivos!N12</f>
        <v>0</v>
      </c>
      <c r="G173" s="508">
        <f>+G172+1</f>
        <v>11</v>
      </c>
      <c r="H173" s="508"/>
    </row>
    <row r="174" spans="1:8" ht="15.75">
      <c r="A174" s="509" t="s">
        <v>836</v>
      </c>
      <c r="B174" s="4">
        <f>+Menu!$C$3</f>
        <v>2013</v>
      </c>
      <c r="C174" s="4" t="str">
        <f>IF(B174&lt;Menu!$C$3,"v2","v1")</f>
        <v>v1</v>
      </c>
      <c r="D174" s="510" t="str">
        <f>CONCATENATE(Pasivos!$B$12,G174)</f>
        <v>10512</v>
      </c>
      <c r="E174" s="507">
        <f>CONCATENATE(DatosGrls!$D$12)</f>
      </c>
      <c r="F174" s="1">
        <f>+Pasivos!O12</f>
        <v>0</v>
      </c>
      <c r="G174" s="508">
        <f>+G173+1</f>
        <v>12</v>
      </c>
      <c r="H174" s="508"/>
    </row>
    <row r="175" spans="1:8" ht="15.75">
      <c r="A175" s="509" t="s">
        <v>836</v>
      </c>
      <c r="B175" s="4">
        <f>+Menu!$C$3</f>
        <v>2013</v>
      </c>
      <c r="C175" s="4" t="str">
        <f>IF(B175&lt;Menu!$C$3,"v2","v1")</f>
        <v>v1</v>
      </c>
      <c r="D175" s="511" t="str">
        <f>CONCATENATE(Pasivos!$B$13,G175)</f>
        <v>1068</v>
      </c>
      <c r="E175" s="507">
        <f>CONCATENATE(DatosGrls!$D$12)</f>
      </c>
      <c r="F175" s="512">
        <f>+Pasivos!K13</f>
        <v>0</v>
      </c>
      <c r="G175" s="508">
        <v>8</v>
      </c>
      <c r="H175" s="508">
        <f>+H170+1</f>
        <v>7</v>
      </c>
    </row>
    <row r="176" spans="1:8" ht="15.75">
      <c r="A176" s="509" t="s">
        <v>836</v>
      </c>
      <c r="B176" s="4">
        <f>+Menu!$C$3</f>
        <v>2013</v>
      </c>
      <c r="C176" s="4" t="str">
        <f>IF(B176&lt;Menu!$C$3,"v2","v1")</f>
        <v>v1</v>
      </c>
      <c r="D176" s="510" t="str">
        <f>CONCATENATE(Pasivos!$B$13,G176)</f>
        <v>1069</v>
      </c>
      <c r="E176" s="507">
        <f>CONCATENATE(DatosGrls!$D$12)</f>
      </c>
      <c r="F176" s="1">
        <f>+Pasivos!L13</f>
        <v>0</v>
      </c>
      <c r="G176" s="508">
        <f>+G175+1</f>
        <v>9</v>
      </c>
      <c r="H176" s="508"/>
    </row>
    <row r="177" spans="1:8" ht="15.75">
      <c r="A177" s="509" t="s">
        <v>836</v>
      </c>
      <c r="B177" s="4">
        <f>+Menu!$C$3</f>
        <v>2013</v>
      </c>
      <c r="C177" s="4" t="str">
        <f>IF(B177&lt;Menu!$C$3,"v2","v1")</f>
        <v>v1</v>
      </c>
      <c r="D177" s="510" t="str">
        <f>CONCATENATE(Pasivos!$B$13,G177)</f>
        <v>10610</v>
      </c>
      <c r="E177" s="507">
        <f>CONCATENATE(DatosGrls!$D$12)</f>
      </c>
      <c r="F177" s="1">
        <f>+Pasivos!M13</f>
        <v>0</v>
      </c>
      <c r="G177" s="508">
        <f>+G176+1</f>
        <v>10</v>
      </c>
      <c r="H177" s="508"/>
    </row>
    <row r="178" spans="1:8" ht="15.75">
      <c r="A178" s="509" t="s">
        <v>836</v>
      </c>
      <c r="B178" s="4">
        <f>+Menu!$C$3</f>
        <v>2013</v>
      </c>
      <c r="C178" s="4" t="str">
        <f>IF(B178&lt;Menu!$C$3,"v2","v1")</f>
        <v>v1</v>
      </c>
      <c r="D178" s="510" t="str">
        <f>CONCATENATE(Pasivos!$B$13,G178)</f>
        <v>10611</v>
      </c>
      <c r="E178" s="507">
        <f>CONCATENATE(DatosGrls!$D$12)</f>
      </c>
      <c r="F178" s="1">
        <f>+Pasivos!N13</f>
        <v>0</v>
      </c>
      <c r="G178" s="508">
        <f>+G177+1</f>
        <v>11</v>
      </c>
      <c r="H178" s="508"/>
    </row>
    <row r="179" spans="1:8" ht="15.75">
      <c r="A179" s="509" t="s">
        <v>836</v>
      </c>
      <c r="B179" s="4">
        <f>+Menu!$C$3</f>
        <v>2013</v>
      </c>
      <c r="C179" s="4" t="str">
        <f>IF(B179&lt;Menu!$C$3,"v2","v1")</f>
        <v>v1</v>
      </c>
      <c r="D179" s="510" t="str">
        <f>CONCATENATE(Pasivos!$B$13,G179)</f>
        <v>10612</v>
      </c>
      <c r="E179" s="507">
        <f>CONCATENATE(DatosGrls!$D$12)</f>
      </c>
      <c r="F179" s="1">
        <f>+Pasivos!O13</f>
        <v>0</v>
      </c>
      <c r="G179" s="508">
        <f>+G178+1</f>
        <v>12</v>
      </c>
      <c r="H179" s="508"/>
    </row>
    <row r="180" spans="1:8" ht="15.75">
      <c r="A180" s="509" t="s">
        <v>836</v>
      </c>
      <c r="B180" s="4">
        <f>+Menu!$C$3</f>
        <v>2013</v>
      </c>
      <c r="C180" s="4" t="str">
        <f>IF(B180&lt;Menu!$C$3,"v2","v1")</f>
        <v>v1</v>
      </c>
      <c r="D180" s="511" t="str">
        <f>CONCATENATE(Pasivos!$B$14,G180)</f>
        <v>1108</v>
      </c>
      <c r="E180" s="507">
        <f>CONCATENATE(DatosGrls!$D$12)</f>
      </c>
      <c r="F180" s="512">
        <f>+Pasivos!K14</f>
        <v>0</v>
      </c>
      <c r="G180" s="508">
        <v>8</v>
      </c>
      <c r="H180" s="508">
        <f>+H175+1</f>
        <v>8</v>
      </c>
    </row>
    <row r="181" spans="1:8" ht="15.75">
      <c r="A181" s="509" t="s">
        <v>836</v>
      </c>
      <c r="B181" s="4">
        <f>+Menu!$C$3</f>
        <v>2013</v>
      </c>
      <c r="C181" s="4" t="str">
        <f>IF(B181&lt;Menu!$C$3,"v2","v1")</f>
        <v>v1</v>
      </c>
      <c r="D181" s="510" t="str">
        <f>CONCATENATE(Pasivos!$B$14,G181)</f>
        <v>1109</v>
      </c>
      <c r="E181" s="507">
        <f>CONCATENATE(DatosGrls!$D$12)</f>
      </c>
      <c r="F181" s="1">
        <f>+Pasivos!L14</f>
        <v>0</v>
      </c>
      <c r="G181" s="508">
        <f>+G180+1</f>
        <v>9</v>
      </c>
      <c r="H181" s="508"/>
    </row>
    <row r="182" spans="1:8" ht="15.75">
      <c r="A182" s="509" t="s">
        <v>836</v>
      </c>
      <c r="B182" s="4">
        <f>+Menu!$C$3</f>
        <v>2013</v>
      </c>
      <c r="C182" s="4" t="str">
        <f>IF(B182&lt;Menu!$C$3,"v2","v1")</f>
        <v>v1</v>
      </c>
      <c r="D182" s="510" t="str">
        <f>CONCATENATE(Pasivos!$B$14,G182)</f>
        <v>11010</v>
      </c>
      <c r="E182" s="507">
        <f>CONCATENATE(DatosGrls!$D$12)</f>
      </c>
      <c r="F182" s="1">
        <f>+Pasivos!M14</f>
        <v>0</v>
      </c>
      <c r="G182" s="508">
        <f>+G181+1</f>
        <v>10</v>
      </c>
      <c r="H182" s="508"/>
    </row>
    <row r="183" spans="1:8" ht="15.75">
      <c r="A183" s="509" t="s">
        <v>836</v>
      </c>
      <c r="B183" s="4">
        <f>+Menu!$C$3</f>
        <v>2013</v>
      </c>
      <c r="C183" s="4" t="str">
        <f>IF(B183&lt;Menu!$C$3,"v2","v1")</f>
        <v>v1</v>
      </c>
      <c r="D183" s="510" t="str">
        <f>CONCATENATE(Pasivos!$B$14,G183)</f>
        <v>11011</v>
      </c>
      <c r="E183" s="507">
        <f>CONCATENATE(DatosGrls!$D$12)</f>
      </c>
      <c r="F183" s="1">
        <f>+Pasivos!N14</f>
        <v>0</v>
      </c>
      <c r="G183" s="508">
        <f>+G182+1</f>
        <v>11</v>
      </c>
      <c r="H183" s="508"/>
    </row>
    <row r="184" spans="1:8" ht="15.75">
      <c r="A184" s="509" t="s">
        <v>836</v>
      </c>
      <c r="B184" s="4">
        <f>+Menu!$C$3</f>
        <v>2013</v>
      </c>
      <c r="C184" s="4" t="str">
        <f>IF(B184&lt;Menu!$C$3,"v2","v1")</f>
        <v>v1</v>
      </c>
      <c r="D184" s="510" t="str">
        <f>CONCATENATE(Pasivos!$B$14,G184)</f>
        <v>11012</v>
      </c>
      <c r="E184" s="507">
        <f>CONCATENATE(DatosGrls!$D$12)</f>
      </c>
      <c r="F184" s="1">
        <f>+Pasivos!O14</f>
        <v>0</v>
      </c>
      <c r="G184" s="508">
        <f>+G183+1</f>
        <v>12</v>
      </c>
      <c r="H184" s="508"/>
    </row>
    <row r="185" spans="1:8" ht="15.75">
      <c r="A185" s="509" t="s">
        <v>836</v>
      </c>
      <c r="B185" s="4">
        <f>+Menu!$C$3</f>
        <v>2013</v>
      </c>
      <c r="C185" s="4" t="str">
        <f>IF(B185&lt;Menu!$C$3,"v2","v1")</f>
        <v>v1</v>
      </c>
      <c r="D185" s="511" t="str">
        <f>CONCATENATE(Pasivos!$B$15,G185)</f>
        <v>1118</v>
      </c>
      <c r="E185" s="507">
        <f>CONCATENATE(DatosGrls!$D$12)</f>
      </c>
      <c r="F185" s="512">
        <f>+Pasivos!K15</f>
        <v>0</v>
      </c>
      <c r="G185" s="508">
        <v>8</v>
      </c>
      <c r="H185" s="508">
        <f>+H180+1</f>
        <v>9</v>
      </c>
    </row>
    <row r="186" spans="1:8" ht="15.75">
      <c r="A186" s="509" t="s">
        <v>836</v>
      </c>
      <c r="B186" s="4">
        <f>+Menu!$C$3</f>
        <v>2013</v>
      </c>
      <c r="C186" s="4" t="str">
        <f>IF(B186&lt;Menu!$C$3,"v2","v1")</f>
        <v>v1</v>
      </c>
      <c r="D186" s="510" t="str">
        <f>CONCATENATE(Pasivos!$B$15,G186)</f>
        <v>1119</v>
      </c>
      <c r="E186" s="507">
        <f>CONCATENATE(DatosGrls!$D$12)</f>
      </c>
      <c r="F186" s="1">
        <f>+Pasivos!L15</f>
        <v>0</v>
      </c>
      <c r="G186" s="508">
        <f>+G185+1</f>
        <v>9</v>
      </c>
      <c r="H186" s="508"/>
    </row>
    <row r="187" spans="1:8" ht="15.75">
      <c r="A187" s="509" t="s">
        <v>836</v>
      </c>
      <c r="B187" s="4">
        <f>+Menu!$C$3</f>
        <v>2013</v>
      </c>
      <c r="C187" s="4" t="str">
        <f>IF(B187&lt;Menu!$C$3,"v2","v1")</f>
        <v>v1</v>
      </c>
      <c r="D187" s="510" t="str">
        <f>CONCATENATE(Pasivos!$B$15,G187)</f>
        <v>11110</v>
      </c>
      <c r="E187" s="507">
        <f>CONCATENATE(DatosGrls!$D$12)</f>
      </c>
      <c r="F187" s="1">
        <f>+Pasivos!M15</f>
        <v>0</v>
      </c>
      <c r="G187" s="508">
        <f>+G186+1</f>
        <v>10</v>
      </c>
      <c r="H187" s="508"/>
    </row>
    <row r="188" spans="1:8" ht="15.75">
      <c r="A188" s="509" t="s">
        <v>836</v>
      </c>
      <c r="B188" s="4">
        <f>+Menu!$C$3</f>
        <v>2013</v>
      </c>
      <c r="C188" s="4" t="str">
        <f>IF(B188&lt;Menu!$C$3,"v2","v1")</f>
        <v>v1</v>
      </c>
      <c r="D188" s="510" t="str">
        <f>CONCATENATE(Pasivos!$B$15,G188)</f>
        <v>11111</v>
      </c>
      <c r="E188" s="507">
        <f>CONCATENATE(DatosGrls!$D$12)</f>
      </c>
      <c r="F188" s="1">
        <f>+Pasivos!N15</f>
        <v>0</v>
      </c>
      <c r="G188" s="508">
        <f>+G187+1</f>
        <v>11</v>
      </c>
      <c r="H188" s="508"/>
    </row>
    <row r="189" spans="1:8" ht="15.75">
      <c r="A189" s="509" t="s">
        <v>836</v>
      </c>
      <c r="B189" s="4">
        <f>+Menu!$C$3</f>
        <v>2013</v>
      </c>
      <c r="C189" s="4" t="str">
        <f>IF(B189&lt;Menu!$C$3,"v2","v1")</f>
        <v>v1</v>
      </c>
      <c r="D189" s="510" t="str">
        <f>CONCATENATE(Pasivos!$B$15,G189)</f>
        <v>11112</v>
      </c>
      <c r="E189" s="507">
        <f>CONCATENATE(DatosGrls!$D$12)</f>
      </c>
      <c r="F189" s="1">
        <f>+Pasivos!O15</f>
        <v>0</v>
      </c>
      <c r="G189" s="508">
        <f>+G188+1</f>
        <v>12</v>
      </c>
      <c r="H189" s="508"/>
    </row>
    <row r="190" spans="1:8" ht="15.75">
      <c r="A190" s="509" t="s">
        <v>836</v>
      </c>
      <c r="B190" s="4">
        <f>+Menu!$C$3</f>
        <v>2013</v>
      </c>
      <c r="C190" s="4" t="str">
        <f>IF(B190&lt;Menu!$C$3,"v2","v1")</f>
        <v>v1</v>
      </c>
      <c r="D190" s="511" t="str">
        <f>CONCATENATE(Pasivos!$B$16,G190)</f>
        <v>1128</v>
      </c>
      <c r="E190" s="507">
        <f>CONCATENATE(DatosGrls!$D$12)</f>
      </c>
      <c r="F190" s="512">
        <f>+Pasivos!K16</f>
        <v>0</v>
      </c>
      <c r="G190" s="508">
        <v>8</v>
      </c>
      <c r="H190" s="508">
        <f>+H185+1</f>
        <v>10</v>
      </c>
    </row>
    <row r="191" spans="1:8" ht="15.75">
      <c r="A191" s="509" t="s">
        <v>836</v>
      </c>
      <c r="B191" s="4">
        <f>+Menu!$C$3</f>
        <v>2013</v>
      </c>
      <c r="C191" s="4" t="str">
        <f>IF(B191&lt;Menu!$C$3,"v2","v1")</f>
        <v>v1</v>
      </c>
      <c r="D191" s="510" t="str">
        <f>CONCATENATE(Pasivos!$B$16,G191)</f>
        <v>1129</v>
      </c>
      <c r="E191" s="507">
        <f>CONCATENATE(DatosGrls!$D$12)</f>
      </c>
      <c r="F191" s="1">
        <f>+Pasivos!L16</f>
        <v>0</v>
      </c>
      <c r="G191" s="508">
        <f>+G190+1</f>
        <v>9</v>
      </c>
      <c r="H191" s="508"/>
    </row>
    <row r="192" spans="1:8" ht="15.75">
      <c r="A192" s="509" t="s">
        <v>836</v>
      </c>
      <c r="B192" s="4">
        <f>+Menu!$C$3</f>
        <v>2013</v>
      </c>
      <c r="C192" s="4" t="str">
        <f>IF(B192&lt;Menu!$C$3,"v2","v1")</f>
        <v>v1</v>
      </c>
      <c r="D192" s="510" t="str">
        <f>CONCATENATE(Pasivos!$B$16,G192)</f>
        <v>11210</v>
      </c>
      <c r="E192" s="507">
        <f>CONCATENATE(DatosGrls!$D$12)</f>
      </c>
      <c r="F192" s="1">
        <f>+Pasivos!M16</f>
        <v>0</v>
      </c>
      <c r="G192" s="508">
        <f>+G191+1</f>
        <v>10</v>
      </c>
      <c r="H192" s="508"/>
    </row>
    <row r="193" spans="1:8" ht="15.75">
      <c r="A193" s="509" t="s">
        <v>836</v>
      </c>
      <c r="B193" s="4">
        <f>+Menu!$C$3</f>
        <v>2013</v>
      </c>
      <c r="C193" s="4" t="str">
        <f>IF(B193&lt;Menu!$C$3,"v2","v1")</f>
        <v>v1</v>
      </c>
      <c r="D193" s="510" t="str">
        <f>CONCATENATE(Pasivos!$B$16,G193)</f>
        <v>11211</v>
      </c>
      <c r="E193" s="507">
        <f>CONCATENATE(DatosGrls!$D$12)</f>
      </c>
      <c r="F193" s="1">
        <f>+Pasivos!N16</f>
        <v>0</v>
      </c>
      <c r="G193" s="508">
        <f>+G192+1</f>
        <v>11</v>
      </c>
      <c r="H193" s="508"/>
    </row>
    <row r="194" spans="1:8" ht="15.75">
      <c r="A194" s="509" t="s">
        <v>836</v>
      </c>
      <c r="B194" s="4">
        <f>+Menu!$C$3</f>
        <v>2013</v>
      </c>
      <c r="C194" s="4" t="str">
        <f>IF(B194&lt;Menu!$C$3,"v2","v1")</f>
        <v>v1</v>
      </c>
      <c r="D194" s="510" t="str">
        <f>CONCATENATE(Pasivos!$B$16,G194)</f>
        <v>11212</v>
      </c>
      <c r="E194" s="507">
        <f>CONCATENATE(DatosGrls!$D$12)</f>
      </c>
      <c r="F194" s="1">
        <f>+Pasivos!O16</f>
        <v>0</v>
      </c>
      <c r="G194" s="508">
        <f>+G193+1</f>
        <v>12</v>
      </c>
      <c r="H194" s="508"/>
    </row>
    <row r="195" spans="1:8" ht="15.75">
      <c r="A195" s="509" t="s">
        <v>836</v>
      </c>
      <c r="B195" s="4">
        <f>+Menu!$C$3</f>
        <v>2013</v>
      </c>
      <c r="C195" s="4" t="str">
        <f>IF(B195&lt;Menu!$C$3,"v2","v1")</f>
        <v>v1</v>
      </c>
      <c r="D195" s="511" t="str">
        <f>CONCATENATE(Pasivos!$B$17,G195)</f>
        <v>1138</v>
      </c>
      <c r="E195" s="507">
        <f>CONCATENATE(DatosGrls!$D$12)</f>
      </c>
      <c r="F195" s="512">
        <f>+Pasivos!K17</f>
        <v>0</v>
      </c>
      <c r="G195" s="508">
        <v>8</v>
      </c>
      <c r="H195" s="508">
        <f>+H190+1</f>
        <v>11</v>
      </c>
    </row>
    <row r="196" spans="1:8" ht="15.75">
      <c r="A196" s="509" t="s">
        <v>836</v>
      </c>
      <c r="B196" s="4">
        <f>+Menu!$C$3</f>
        <v>2013</v>
      </c>
      <c r="C196" s="4" t="str">
        <f>IF(B196&lt;Menu!$C$3,"v2","v1")</f>
        <v>v1</v>
      </c>
      <c r="D196" s="510" t="str">
        <f>CONCATENATE(Pasivos!$B$17,G196)</f>
        <v>1139</v>
      </c>
      <c r="E196" s="507">
        <f>CONCATENATE(DatosGrls!$D$12)</f>
      </c>
      <c r="F196" s="1">
        <f>+Pasivos!L17</f>
        <v>0</v>
      </c>
      <c r="G196" s="508">
        <f>+G195+1</f>
        <v>9</v>
      </c>
      <c r="H196" s="508"/>
    </row>
    <row r="197" spans="1:8" ht="15.75">
      <c r="A197" s="509" t="s">
        <v>836</v>
      </c>
      <c r="B197" s="4">
        <f>+Menu!$C$3</f>
        <v>2013</v>
      </c>
      <c r="C197" s="4" t="str">
        <f>IF(B197&lt;Menu!$C$3,"v2","v1")</f>
        <v>v1</v>
      </c>
      <c r="D197" s="510" t="str">
        <f>CONCATENATE(Pasivos!$B$17,G197)</f>
        <v>11310</v>
      </c>
      <c r="E197" s="507">
        <f>CONCATENATE(DatosGrls!$D$12)</f>
      </c>
      <c r="F197" s="1">
        <f>+Pasivos!M17</f>
        <v>0</v>
      </c>
      <c r="G197" s="508">
        <f>+G196+1</f>
        <v>10</v>
      </c>
      <c r="H197" s="508"/>
    </row>
    <row r="198" spans="1:8" ht="15.75">
      <c r="A198" s="509" t="s">
        <v>836</v>
      </c>
      <c r="B198" s="4">
        <f>+Menu!$C$3</f>
        <v>2013</v>
      </c>
      <c r="C198" s="4" t="str">
        <f>IF(B198&lt;Menu!$C$3,"v2","v1")</f>
        <v>v1</v>
      </c>
      <c r="D198" s="510" t="str">
        <f>CONCATENATE(Pasivos!$B$17,G198)</f>
        <v>11311</v>
      </c>
      <c r="E198" s="507">
        <f>CONCATENATE(DatosGrls!$D$12)</f>
      </c>
      <c r="F198" s="1">
        <f>+Pasivos!N17</f>
        <v>0</v>
      </c>
      <c r="G198" s="508">
        <f>+G197+1</f>
        <v>11</v>
      </c>
      <c r="H198" s="508"/>
    </row>
    <row r="199" spans="1:8" ht="15.75">
      <c r="A199" s="509" t="s">
        <v>836</v>
      </c>
      <c r="B199" s="4">
        <f>+Menu!$C$3</f>
        <v>2013</v>
      </c>
      <c r="C199" s="4" t="str">
        <f>IF(B199&lt;Menu!$C$3,"v2","v1")</f>
        <v>v1</v>
      </c>
      <c r="D199" s="510" t="str">
        <f>CONCATENATE(Pasivos!$B$17,G199)</f>
        <v>11312</v>
      </c>
      <c r="E199" s="507">
        <f>CONCATENATE(DatosGrls!$D$12)</f>
      </c>
      <c r="F199" s="1">
        <f>+Pasivos!O17</f>
        <v>0</v>
      </c>
      <c r="G199" s="508">
        <f>+G198+1</f>
        <v>12</v>
      </c>
      <c r="H199" s="508"/>
    </row>
    <row r="200" spans="1:8" ht="15.75">
      <c r="A200" s="509" t="s">
        <v>836</v>
      </c>
      <c r="B200" s="4">
        <f>+Menu!$C$3</f>
        <v>2013</v>
      </c>
      <c r="C200" s="4" t="str">
        <f>IF(B200&lt;Menu!$C$3,"v2","v1")</f>
        <v>v1</v>
      </c>
      <c r="D200" s="511" t="str">
        <f>CONCATENATE(Pasivos!$B$18,G200)</f>
        <v>1148</v>
      </c>
      <c r="E200" s="507">
        <f>CONCATENATE(DatosGrls!$D$12)</f>
      </c>
      <c r="F200" s="512">
        <f>+Pasivos!K18</f>
        <v>0</v>
      </c>
      <c r="G200" s="508">
        <v>8</v>
      </c>
      <c r="H200" s="508">
        <f>+H195+1</f>
        <v>12</v>
      </c>
    </row>
    <row r="201" spans="1:8" ht="15.75">
      <c r="A201" s="509" t="s">
        <v>836</v>
      </c>
      <c r="B201" s="4">
        <f>+Menu!$C$3</f>
        <v>2013</v>
      </c>
      <c r="C201" s="4" t="str">
        <f>IF(B201&lt;Menu!$C$3,"v2","v1")</f>
        <v>v1</v>
      </c>
      <c r="D201" s="510" t="str">
        <f>CONCATENATE(Pasivos!$B$18,G201)</f>
        <v>1149</v>
      </c>
      <c r="E201" s="507">
        <f>CONCATENATE(DatosGrls!$D$12)</f>
      </c>
      <c r="F201" s="1">
        <f>+Pasivos!L18</f>
        <v>0</v>
      </c>
      <c r="G201" s="508">
        <f>+G200+1</f>
        <v>9</v>
      </c>
      <c r="H201" s="508"/>
    </row>
    <row r="202" spans="1:8" ht="15.75">
      <c r="A202" s="509" t="s">
        <v>836</v>
      </c>
      <c r="B202" s="4">
        <f>+Menu!$C$3</f>
        <v>2013</v>
      </c>
      <c r="C202" s="4" t="str">
        <f>IF(B202&lt;Menu!$C$3,"v2","v1")</f>
        <v>v1</v>
      </c>
      <c r="D202" s="510" t="str">
        <f>CONCATENATE(Pasivos!$B$18,G202)</f>
        <v>11410</v>
      </c>
      <c r="E202" s="507">
        <f>CONCATENATE(DatosGrls!$D$12)</f>
      </c>
      <c r="F202" s="1">
        <f>+Pasivos!M18</f>
        <v>0</v>
      </c>
      <c r="G202" s="508">
        <f>+G201+1</f>
        <v>10</v>
      </c>
      <c r="H202" s="508"/>
    </row>
    <row r="203" spans="1:8" ht="15.75">
      <c r="A203" s="509" t="s">
        <v>836</v>
      </c>
      <c r="B203" s="4">
        <f>+Menu!$C$3</f>
        <v>2013</v>
      </c>
      <c r="C203" s="4" t="str">
        <f>IF(B203&lt;Menu!$C$3,"v2","v1")</f>
        <v>v1</v>
      </c>
      <c r="D203" s="510" t="str">
        <f>CONCATENATE(Pasivos!$B$18,G203)</f>
        <v>11411</v>
      </c>
      <c r="E203" s="507">
        <f>CONCATENATE(DatosGrls!$D$12)</f>
      </c>
      <c r="F203" s="1">
        <f>+Pasivos!N18</f>
        <v>0</v>
      </c>
      <c r="G203" s="508">
        <f>+G202+1</f>
        <v>11</v>
      </c>
      <c r="H203" s="508"/>
    </row>
    <row r="204" spans="1:8" ht="15.75">
      <c r="A204" s="509" t="s">
        <v>836</v>
      </c>
      <c r="B204" s="4">
        <f>+Menu!$C$3</f>
        <v>2013</v>
      </c>
      <c r="C204" s="4" t="str">
        <f>IF(B204&lt;Menu!$C$3,"v2","v1")</f>
        <v>v1</v>
      </c>
      <c r="D204" s="510" t="str">
        <f>CONCATENATE(Pasivos!$B$18,G204)</f>
        <v>11412</v>
      </c>
      <c r="E204" s="507">
        <f>CONCATENATE(DatosGrls!$D$12)</f>
      </c>
      <c r="F204" s="1">
        <f>+Pasivos!O18</f>
        <v>0</v>
      </c>
      <c r="G204" s="508">
        <f>+G203+1</f>
        <v>12</v>
      </c>
      <c r="H204" s="508"/>
    </row>
    <row r="205" spans="1:8" ht="15.75">
      <c r="A205" s="509" t="s">
        <v>836</v>
      </c>
      <c r="B205" s="4">
        <f>+Menu!$C$3</f>
        <v>2013</v>
      </c>
      <c r="C205" s="4" t="str">
        <f>IF(B205&lt;Menu!$C$3,"v2","v1")</f>
        <v>v1</v>
      </c>
      <c r="D205" s="511" t="str">
        <f>CONCATENATE(Pasivos!$B$19,G205)</f>
        <v>1158</v>
      </c>
      <c r="E205" s="507">
        <f>CONCATENATE(DatosGrls!$D$12)</f>
      </c>
      <c r="F205" s="512">
        <f>+Pasivos!K19</f>
        <v>0</v>
      </c>
      <c r="G205" s="508">
        <v>8</v>
      </c>
      <c r="H205" s="508">
        <f>+H200+1</f>
        <v>13</v>
      </c>
    </row>
    <row r="206" spans="1:8" ht="15.75">
      <c r="A206" s="509" t="s">
        <v>836</v>
      </c>
      <c r="B206" s="4">
        <f>+Menu!$C$3</f>
        <v>2013</v>
      </c>
      <c r="C206" s="4" t="str">
        <f>IF(B206&lt;Menu!$C$3,"v2","v1")</f>
        <v>v1</v>
      </c>
      <c r="D206" s="510" t="str">
        <f>CONCATENATE(Pasivos!$B$19,G206)</f>
        <v>1159</v>
      </c>
      <c r="E206" s="507">
        <f>CONCATENATE(DatosGrls!$D$12)</f>
      </c>
      <c r="F206" s="1">
        <f>+Pasivos!L19</f>
        <v>0</v>
      </c>
      <c r="G206" s="508">
        <f>+G205+1</f>
        <v>9</v>
      </c>
      <c r="H206" s="508"/>
    </row>
    <row r="207" spans="1:8" ht="15.75">
      <c r="A207" s="509" t="s">
        <v>836</v>
      </c>
      <c r="B207" s="4">
        <f>+Menu!$C$3</f>
        <v>2013</v>
      </c>
      <c r="C207" s="4" t="str">
        <f>IF(B207&lt;Menu!$C$3,"v2","v1")</f>
        <v>v1</v>
      </c>
      <c r="D207" s="510" t="str">
        <f>CONCATENATE(Pasivos!$B$19,G207)</f>
        <v>11510</v>
      </c>
      <c r="E207" s="507">
        <f>CONCATENATE(DatosGrls!$D$12)</f>
      </c>
      <c r="F207" s="1">
        <f>+Pasivos!M19</f>
        <v>0</v>
      </c>
      <c r="G207" s="508">
        <f>+G206+1</f>
        <v>10</v>
      </c>
      <c r="H207" s="508"/>
    </row>
    <row r="208" spans="1:8" ht="15.75">
      <c r="A208" s="509" t="s">
        <v>836</v>
      </c>
      <c r="B208" s="4">
        <f>+Menu!$C$3</f>
        <v>2013</v>
      </c>
      <c r="C208" s="4" t="str">
        <f>IF(B208&lt;Menu!$C$3,"v2","v1")</f>
        <v>v1</v>
      </c>
      <c r="D208" s="510" t="str">
        <f>CONCATENATE(Pasivos!$B$19,G208)</f>
        <v>11511</v>
      </c>
      <c r="E208" s="507">
        <f>CONCATENATE(DatosGrls!$D$12)</f>
      </c>
      <c r="F208" s="1">
        <f>+Pasivos!N19</f>
        <v>0</v>
      </c>
      <c r="G208" s="508">
        <f>+G207+1</f>
        <v>11</v>
      </c>
      <c r="H208" s="508"/>
    </row>
    <row r="209" spans="1:8" ht="15.75">
      <c r="A209" s="509" t="s">
        <v>836</v>
      </c>
      <c r="B209" s="4">
        <f>+Menu!$C$3</f>
        <v>2013</v>
      </c>
      <c r="C209" s="4" t="str">
        <f>IF(B209&lt;Menu!$C$3,"v2","v1")</f>
        <v>v1</v>
      </c>
      <c r="D209" s="510" t="str">
        <f>CONCATENATE(Pasivos!$B$19,G209)</f>
        <v>11512</v>
      </c>
      <c r="E209" s="507">
        <f>CONCATENATE(DatosGrls!$D$12)</f>
      </c>
      <c r="F209" s="1">
        <f>+Pasivos!O19</f>
        <v>0</v>
      </c>
      <c r="G209" s="508">
        <f>+G208+1</f>
        <v>12</v>
      </c>
      <c r="H209" s="508"/>
    </row>
    <row r="210" spans="1:8" ht="15.75">
      <c r="A210" s="509" t="s">
        <v>836</v>
      </c>
      <c r="B210" s="4">
        <f>+Menu!$C$3</f>
        <v>2013</v>
      </c>
      <c r="C210" s="4" t="str">
        <f>IF(B210&lt;Menu!$C$3,"v2","v1")</f>
        <v>v1</v>
      </c>
      <c r="D210" s="511" t="str">
        <f>CONCATENATE(Pasivos!$B$20,G210)</f>
        <v>1168</v>
      </c>
      <c r="E210" s="507">
        <f>CONCATENATE(DatosGrls!$D$12)</f>
      </c>
      <c r="F210" s="512">
        <f>+Pasivos!K20</f>
        <v>0</v>
      </c>
      <c r="G210" s="508">
        <v>8</v>
      </c>
      <c r="H210" s="508">
        <f>+H205+1</f>
        <v>14</v>
      </c>
    </row>
    <row r="211" spans="1:8" ht="15.75">
      <c r="A211" s="509" t="s">
        <v>836</v>
      </c>
      <c r="B211" s="4">
        <f>+Menu!$C$3</f>
        <v>2013</v>
      </c>
      <c r="C211" s="4" t="str">
        <f>IF(B211&lt;Menu!$C$3,"v2","v1")</f>
        <v>v1</v>
      </c>
      <c r="D211" s="510" t="str">
        <f>CONCATENATE(Pasivos!$B$20,G211)</f>
        <v>1169</v>
      </c>
      <c r="E211" s="507">
        <f>CONCATENATE(DatosGrls!$D$12)</f>
      </c>
      <c r="F211" s="1">
        <f>+Pasivos!L20</f>
        <v>0</v>
      </c>
      <c r="G211" s="508">
        <f>+G210+1</f>
        <v>9</v>
      </c>
      <c r="H211" s="508"/>
    </row>
    <row r="212" spans="1:8" ht="15.75">
      <c r="A212" s="509" t="s">
        <v>836</v>
      </c>
      <c r="B212" s="4">
        <f>+Menu!$C$3</f>
        <v>2013</v>
      </c>
      <c r="C212" s="4" t="str">
        <f>IF(B212&lt;Menu!$C$3,"v2","v1")</f>
        <v>v1</v>
      </c>
      <c r="D212" s="510" t="str">
        <f>CONCATENATE(Pasivos!$B$20,G212)</f>
        <v>11610</v>
      </c>
      <c r="E212" s="507">
        <f>CONCATENATE(DatosGrls!$D$12)</f>
      </c>
      <c r="F212" s="1">
        <f>+Pasivos!M20</f>
        <v>0</v>
      </c>
      <c r="G212" s="508">
        <f>+G211+1</f>
        <v>10</v>
      </c>
      <c r="H212" s="508"/>
    </row>
    <row r="213" spans="1:8" ht="15.75">
      <c r="A213" s="509" t="s">
        <v>836</v>
      </c>
      <c r="B213" s="4">
        <f>+Menu!$C$3</f>
        <v>2013</v>
      </c>
      <c r="C213" s="4" t="str">
        <f>IF(B213&lt;Menu!$C$3,"v2","v1")</f>
        <v>v1</v>
      </c>
      <c r="D213" s="510" t="str">
        <f>CONCATENATE(Pasivos!$B$20,G213)</f>
        <v>11611</v>
      </c>
      <c r="E213" s="507">
        <f>CONCATENATE(DatosGrls!$D$12)</f>
      </c>
      <c r="F213" s="1">
        <f>+Pasivos!N20</f>
        <v>0</v>
      </c>
      <c r="G213" s="508">
        <f>+G212+1</f>
        <v>11</v>
      </c>
      <c r="H213" s="508"/>
    </row>
    <row r="214" spans="1:8" ht="15.75">
      <c r="A214" s="509" t="s">
        <v>836</v>
      </c>
      <c r="B214" s="4">
        <f>+Menu!$C$3</f>
        <v>2013</v>
      </c>
      <c r="C214" s="4" t="str">
        <f>IF(B214&lt;Menu!$C$3,"v2","v1")</f>
        <v>v1</v>
      </c>
      <c r="D214" s="510" t="str">
        <f>CONCATENATE(Pasivos!$B$20,G214)</f>
        <v>11612</v>
      </c>
      <c r="E214" s="507">
        <f>CONCATENATE(DatosGrls!$D$12)</f>
      </c>
      <c r="F214" s="1">
        <f>+Pasivos!O20</f>
        <v>0</v>
      </c>
      <c r="G214" s="508">
        <f>+G213+1</f>
        <v>12</v>
      </c>
      <c r="H214" s="508"/>
    </row>
    <row r="215" spans="1:8" ht="15.75">
      <c r="A215" s="509" t="s">
        <v>836</v>
      </c>
      <c r="B215" s="4">
        <f>+Menu!$C$3</f>
        <v>2013</v>
      </c>
      <c r="C215" s="4" t="str">
        <f>IF(B215&lt;Menu!$C$3,"v2","v1")</f>
        <v>v1</v>
      </c>
      <c r="D215" s="511" t="str">
        <f>CONCATENATE(Pasivos!$B$21,G215)</f>
        <v>1208</v>
      </c>
      <c r="E215" s="507">
        <f>CONCATENATE(DatosGrls!$D$12)</f>
      </c>
      <c r="F215" s="512">
        <f>+Pasivos!K21</f>
        <v>0</v>
      </c>
      <c r="G215" s="508">
        <v>8</v>
      </c>
      <c r="H215" s="508">
        <f>+H210+1</f>
        <v>15</v>
      </c>
    </row>
    <row r="216" spans="1:8" ht="15.75">
      <c r="A216" s="509" t="s">
        <v>836</v>
      </c>
      <c r="B216" s="4">
        <f>+Menu!$C$3</f>
        <v>2013</v>
      </c>
      <c r="C216" s="4" t="str">
        <f>IF(B216&lt;Menu!$C$3,"v2","v1")</f>
        <v>v1</v>
      </c>
      <c r="D216" s="510" t="str">
        <f>CONCATENATE(Pasivos!$B$21,G216)</f>
        <v>1209</v>
      </c>
      <c r="E216" s="507">
        <f>CONCATENATE(DatosGrls!$D$12)</f>
      </c>
      <c r="F216" s="1">
        <f>+Pasivos!L21</f>
        <v>0</v>
      </c>
      <c r="G216" s="508">
        <f>+G215+1</f>
        <v>9</v>
      </c>
      <c r="H216" s="508"/>
    </row>
    <row r="217" spans="1:8" ht="15.75">
      <c r="A217" s="509" t="s">
        <v>836</v>
      </c>
      <c r="B217" s="4">
        <f>+Menu!$C$3</f>
        <v>2013</v>
      </c>
      <c r="C217" s="4" t="str">
        <f>IF(B217&lt;Menu!$C$3,"v2","v1")</f>
        <v>v1</v>
      </c>
      <c r="D217" s="510" t="str">
        <f>CONCATENATE(Pasivos!$B$21,G217)</f>
        <v>12010</v>
      </c>
      <c r="E217" s="507">
        <f>CONCATENATE(DatosGrls!$D$12)</f>
      </c>
      <c r="F217" s="1">
        <f>+Pasivos!M21</f>
        <v>0</v>
      </c>
      <c r="G217" s="508">
        <f>+G216+1</f>
        <v>10</v>
      </c>
      <c r="H217" s="508"/>
    </row>
    <row r="218" spans="1:8" ht="15.75">
      <c r="A218" s="509" t="s">
        <v>836</v>
      </c>
      <c r="B218" s="4">
        <f>+Menu!$C$3</f>
        <v>2013</v>
      </c>
      <c r="C218" s="4" t="str">
        <f>IF(B218&lt;Menu!$C$3,"v2","v1")</f>
        <v>v1</v>
      </c>
      <c r="D218" s="510" t="str">
        <f>CONCATENATE(Pasivos!$B$21,G218)</f>
        <v>12011</v>
      </c>
      <c r="E218" s="507">
        <f>CONCATENATE(DatosGrls!$D$12)</f>
      </c>
      <c r="F218" s="1">
        <f>+Pasivos!N21</f>
        <v>0</v>
      </c>
      <c r="G218" s="508">
        <f>+G217+1</f>
        <v>11</v>
      </c>
      <c r="H218" s="508"/>
    </row>
    <row r="219" spans="1:8" ht="15.75">
      <c r="A219" s="509" t="s">
        <v>836</v>
      </c>
      <c r="B219" s="4">
        <f>+Menu!$C$3</f>
        <v>2013</v>
      </c>
      <c r="C219" s="4" t="str">
        <f>IF(B219&lt;Menu!$C$3,"v2","v1")</f>
        <v>v1</v>
      </c>
      <c r="D219" s="510" t="str">
        <f>CONCATENATE(Pasivos!$B$21,G219)</f>
        <v>12012</v>
      </c>
      <c r="E219" s="507">
        <f>CONCATENATE(DatosGrls!$D$12)</f>
      </c>
      <c r="F219" s="1">
        <f>+Pasivos!O21</f>
        <v>0</v>
      </c>
      <c r="G219" s="508">
        <f>+G218+1</f>
        <v>12</v>
      </c>
      <c r="H219" s="508"/>
    </row>
    <row r="220" spans="1:8" ht="15.75">
      <c r="A220" s="509" t="s">
        <v>836</v>
      </c>
      <c r="B220" s="4">
        <f>+Menu!$C$3</f>
        <v>2013</v>
      </c>
      <c r="C220" s="4" t="str">
        <f>IF(B220&lt;Menu!$C$3,"v2","v1")</f>
        <v>v1</v>
      </c>
      <c r="D220" s="511" t="str">
        <f>CONCATENATE(Pasivos!$B$22,G220)</f>
        <v>1218</v>
      </c>
      <c r="E220" s="507">
        <f>CONCATENATE(DatosGrls!$D$12)</f>
      </c>
      <c r="F220" s="512">
        <f>+Pasivos!K22</f>
        <v>0</v>
      </c>
      <c r="G220" s="508">
        <v>8</v>
      </c>
      <c r="H220" s="508">
        <f>+H215+1</f>
        <v>16</v>
      </c>
    </row>
    <row r="221" spans="1:8" ht="15.75">
      <c r="A221" s="509" t="s">
        <v>836</v>
      </c>
      <c r="B221" s="4">
        <f>+Menu!$C$3</f>
        <v>2013</v>
      </c>
      <c r="C221" s="4" t="str">
        <f>IF(B221&lt;Menu!$C$3,"v2","v1")</f>
        <v>v1</v>
      </c>
      <c r="D221" s="510" t="str">
        <f>CONCATENATE(Pasivos!$B$22,G221)</f>
        <v>1219</v>
      </c>
      <c r="E221" s="507">
        <f>CONCATENATE(DatosGrls!$D$12)</f>
      </c>
      <c r="F221" s="1">
        <f>+Pasivos!L22</f>
        <v>0</v>
      </c>
      <c r="G221" s="508">
        <f>+G220+1</f>
        <v>9</v>
      </c>
      <c r="H221" s="508"/>
    </row>
    <row r="222" spans="1:8" ht="15.75">
      <c r="A222" s="509" t="s">
        <v>836</v>
      </c>
      <c r="B222" s="4">
        <f>+Menu!$C$3</f>
        <v>2013</v>
      </c>
      <c r="C222" s="4" t="str">
        <f>IF(B222&lt;Menu!$C$3,"v2","v1")</f>
        <v>v1</v>
      </c>
      <c r="D222" s="510" t="str">
        <f>CONCATENATE(Pasivos!$B$22,G222)</f>
        <v>12110</v>
      </c>
      <c r="E222" s="507">
        <f>CONCATENATE(DatosGrls!$D$12)</f>
      </c>
      <c r="F222" s="1">
        <f>+Pasivos!M22</f>
        <v>0</v>
      </c>
      <c r="G222" s="508">
        <f>+G221+1</f>
        <v>10</v>
      </c>
      <c r="H222" s="508"/>
    </row>
    <row r="223" spans="1:8" ht="15.75">
      <c r="A223" s="509" t="s">
        <v>836</v>
      </c>
      <c r="B223" s="4">
        <f>+Menu!$C$3</f>
        <v>2013</v>
      </c>
      <c r="C223" s="4" t="str">
        <f>IF(B223&lt;Menu!$C$3,"v2","v1")</f>
        <v>v1</v>
      </c>
      <c r="D223" s="510" t="str">
        <f>CONCATENATE(Pasivos!$B$22,G223)</f>
        <v>12111</v>
      </c>
      <c r="E223" s="507">
        <f>CONCATENATE(DatosGrls!$D$12)</f>
      </c>
      <c r="F223" s="1">
        <f>+Pasivos!N22</f>
        <v>0</v>
      </c>
      <c r="G223" s="508">
        <f>+G222+1</f>
        <v>11</v>
      </c>
      <c r="H223" s="508"/>
    </row>
    <row r="224" spans="1:8" ht="15.75">
      <c r="A224" s="509" t="s">
        <v>836</v>
      </c>
      <c r="B224" s="4">
        <f>+Menu!$C$3</f>
        <v>2013</v>
      </c>
      <c r="C224" s="4" t="str">
        <f>IF(B224&lt;Menu!$C$3,"v2","v1")</f>
        <v>v1</v>
      </c>
      <c r="D224" s="510" t="str">
        <f>CONCATENATE(Pasivos!$B$22,G224)</f>
        <v>12112</v>
      </c>
      <c r="E224" s="507">
        <f>CONCATENATE(DatosGrls!$D$12)</f>
      </c>
      <c r="F224" s="1">
        <f>+Pasivos!O22</f>
        <v>0</v>
      </c>
      <c r="G224" s="508">
        <f>+G223+1</f>
        <v>12</v>
      </c>
      <c r="H224" s="508"/>
    </row>
    <row r="225" spans="1:8" ht="15.75">
      <c r="A225" s="509" t="s">
        <v>836</v>
      </c>
      <c r="B225" s="4">
        <f>+Menu!$C$3</f>
        <v>2013</v>
      </c>
      <c r="C225" s="4" t="str">
        <f>IF(B225&lt;Menu!$C$3,"v2","v1")</f>
        <v>v1</v>
      </c>
      <c r="D225" s="511" t="str">
        <f>CONCATENATE(Pasivos!$B$23,G225)</f>
        <v>1228</v>
      </c>
      <c r="E225" s="507">
        <f>CONCATENATE(DatosGrls!$D$12)</f>
      </c>
      <c r="F225" s="512">
        <f>+Pasivos!K23</f>
        <v>0</v>
      </c>
      <c r="G225" s="508">
        <v>8</v>
      </c>
      <c r="H225" s="508">
        <f>+H220+1</f>
        <v>17</v>
      </c>
    </row>
    <row r="226" spans="1:8" ht="15.75">
      <c r="A226" s="509" t="s">
        <v>836</v>
      </c>
      <c r="B226" s="4">
        <f>+Menu!$C$3</f>
        <v>2013</v>
      </c>
      <c r="C226" s="4" t="str">
        <f>IF(B226&lt;Menu!$C$3,"v2","v1")</f>
        <v>v1</v>
      </c>
      <c r="D226" s="510" t="str">
        <f>CONCATENATE(Pasivos!$B$23,G226)</f>
        <v>1229</v>
      </c>
      <c r="E226" s="507">
        <f>CONCATENATE(DatosGrls!$D$12)</f>
      </c>
      <c r="F226" s="1">
        <f>+Pasivos!L23</f>
        <v>0</v>
      </c>
      <c r="G226" s="508">
        <f>+G225+1</f>
        <v>9</v>
      </c>
      <c r="H226" s="508"/>
    </row>
    <row r="227" spans="1:8" ht="15.75">
      <c r="A227" s="509" t="s">
        <v>836</v>
      </c>
      <c r="B227" s="4">
        <f>+Menu!$C$3</f>
        <v>2013</v>
      </c>
      <c r="C227" s="4" t="str">
        <f>IF(B227&lt;Menu!$C$3,"v2","v1")</f>
        <v>v1</v>
      </c>
      <c r="D227" s="510" t="str">
        <f>CONCATENATE(Pasivos!$B$23,G227)</f>
        <v>12210</v>
      </c>
      <c r="E227" s="507">
        <f>CONCATENATE(DatosGrls!$D$12)</f>
      </c>
      <c r="F227" s="1">
        <f>+Pasivos!M23</f>
        <v>0</v>
      </c>
      <c r="G227" s="508">
        <f>+G226+1</f>
        <v>10</v>
      </c>
      <c r="H227" s="508"/>
    </row>
    <row r="228" spans="1:8" ht="15.75">
      <c r="A228" s="509" t="s">
        <v>836</v>
      </c>
      <c r="B228" s="4">
        <f>+Menu!$C$3</f>
        <v>2013</v>
      </c>
      <c r="C228" s="4" t="str">
        <f>IF(B228&lt;Menu!$C$3,"v2","v1")</f>
        <v>v1</v>
      </c>
      <c r="D228" s="510" t="str">
        <f>CONCATENATE(Pasivos!$B$23,G228)</f>
        <v>12211</v>
      </c>
      <c r="E228" s="507">
        <f>CONCATENATE(DatosGrls!$D$12)</f>
      </c>
      <c r="F228" s="1">
        <f>+Pasivos!N23</f>
        <v>0</v>
      </c>
      <c r="G228" s="508">
        <f>+G227+1</f>
        <v>11</v>
      </c>
      <c r="H228" s="508"/>
    </row>
    <row r="229" spans="1:8" ht="15.75">
      <c r="A229" s="509" t="s">
        <v>836</v>
      </c>
      <c r="B229" s="4">
        <f>+Menu!$C$3</f>
        <v>2013</v>
      </c>
      <c r="C229" s="4" t="str">
        <f>IF(B229&lt;Menu!$C$3,"v2","v1")</f>
        <v>v1</v>
      </c>
      <c r="D229" s="510" t="str">
        <f>CONCATENATE(Pasivos!$B$23,G229)</f>
        <v>12212</v>
      </c>
      <c r="E229" s="507">
        <f>CONCATENATE(DatosGrls!$D$12)</f>
      </c>
      <c r="F229" s="1">
        <f>+Pasivos!O23</f>
        <v>0</v>
      </c>
      <c r="G229" s="508">
        <f>+G228+1</f>
        <v>12</v>
      </c>
      <c r="H229" s="508"/>
    </row>
    <row r="230" spans="1:8" ht="15.75">
      <c r="A230" s="509" t="s">
        <v>836</v>
      </c>
      <c r="B230" s="4">
        <f>+Menu!$C$3</f>
        <v>2013</v>
      </c>
      <c r="C230" s="4" t="str">
        <f>IF(B230&lt;Menu!$C$3,"v2","v1")</f>
        <v>v1</v>
      </c>
      <c r="D230" s="511" t="str">
        <f>CONCATENATE(Pasivos!$B$24,G230)</f>
        <v>1308</v>
      </c>
      <c r="E230" s="507">
        <f>CONCATENATE(DatosGrls!$D$12)</f>
      </c>
      <c r="F230" s="512">
        <f>+Pasivos!K24</f>
        <v>0</v>
      </c>
      <c r="G230" s="508">
        <v>8</v>
      </c>
      <c r="H230" s="508">
        <f>+H225+1</f>
        <v>18</v>
      </c>
    </row>
    <row r="231" spans="1:8" ht="15.75">
      <c r="A231" s="509" t="s">
        <v>836</v>
      </c>
      <c r="B231" s="4">
        <f>+Menu!$C$3</f>
        <v>2013</v>
      </c>
      <c r="C231" s="4" t="str">
        <f>IF(B231&lt;Menu!$C$3,"v2","v1")</f>
        <v>v1</v>
      </c>
      <c r="D231" s="510" t="str">
        <f>CONCATENATE(Pasivos!$B$24,G231)</f>
        <v>1309</v>
      </c>
      <c r="E231" s="507">
        <f>CONCATENATE(DatosGrls!$D$12)</f>
      </c>
      <c r="F231" s="1">
        <f>+Pasivos!L24</f>
        <v>0</v>
      </c>
      <c r="G231" s="508">
        <f>+G230+1</f>
        <v>9</v>
      </c>
      <c r="H231" s="508"/>
    </row>
    <row r="232" spans="1:8" ht="15.75">
      <c r="A232" s="509" t="s">
        <v>836</v>
      </c>
      <c r="B232" s="4">
        <f>+Menu!$C$3</f>
        <v>2013</v>
      </c>
      <c r="C232" s="4" t="str">
        <f>IF(B232&lt;Menu!$C$3,"v2","v1")</f>
        <v>v1</v>
      </c>
      <c r="D232" s="510" t="str">
        <f>CONCATENATE(Pasivos!$B$24,G232)</f>
        <v>13010</v>
      </c>
      <c r="E232" s="507">
        <f>CONCATENATE(DatosGrls!$D$12)</f>
      </c>
      <c r="F232" s="1">
        <f>+Pasivos!M24</f>
        <v>0</v>
      </c>
      <c r="G232" s="508">
        <f>+G231+1</f>
        <v>10</v>
      </c>
      <c r="H232" s="508"/>
    </row>
    <row r="233" spans="1:8" ht="15.75">
      <c r="A233" s="509" t="s">
        <v>836</v>
      </c>
      <c r="B233" s="4">
        <f>+Menu!$C$3</f>
        <v>2013</v>
      </c>
      <c r="C233" s="4" t="str">
        <f>IF(B233&lt;Menu!$C$3,"v2","v1")</f>
        <v>v1</v>
      </c>
      <c r="D233" s="510" t="str">
        <f>CONCATENATE(Pasivos!$B$24,G233)</f>
        <v>13011</v>
      </c>
      <c r="E233" s="507">
        <f>CONCATENATE(DatosGrls!$D$12)</f>
      </c>
      <c r="F233" s="1">
        <f>+Pasivos!N24</f>
        <v>0</v>
      </c>
      <c r="G233" s="508">
        <f>+G232+1</f>
        <v>11</v>
      </c>
      <c r="H233" s="508"/>
    </row>
    <row r="234" spans="1:8" ht="15.75">
      <c r="A234" s="509" t="s">
        <v>836</v>
      </c>
      <c r="B234" s="4">
        <f>+Menu!$C$3</f>
        <v>2013</v>
      </c>
      <c r="C234" s="4" t="str">
        <f>IF(B234&lt;Menu!$C$3,"v2","v1")</f>
        <v>v1</v>
      </c>
      <c r="D234" s="510" t="str">
        <f>CONCATENATE(Pasivos!$B$24,G234)</f>
        <v>13012</v>
      </c>
      <c r="E234" s="507">
        <f>CONCATENATE(DatosGrls!$D$12)</f>
      </c>
      <c r="F234" s="1">
        <f>+Pasivos!O24</f>
        <v>0</v>
      </c>
      <c r="G234" s="508">
        <f>+G233+1</f>
        <v>12</v>
      </c>
      <c r="H234" s="508"/>
    </row>
    <row r="235" spans="1:8" ht="15.75">
      <c r="A235" s="509" t="s">
        <v>836</v>
      </c>
      <c r="B235" s="4">
        <f>+Menu!$C$3</f>
        <v>2013</v>
      </c>
      <c r="C235" s="4" t="str">
        <f>IF(B235&lt;Menu!$C$3,"v2","v1")</f>
        <v>v1</v>
      </c>
      <c r="D235" s="511" t="str">
        <f>CONCATENATE(Pasivos!$B$25,G235)</f>
        <v>1408</v>
      </c>
      <c r="E235" s="507">
        <f>CONCATENATE(DatosGrls!$D$12)</f>
      </c>
      <c r="F235" s="512">
        <f>+Pasivos!K25</f>
        <v>0</v>
      </c>
      <c r="G235" s="508">
        <v>8</v>
      </c>
      <c r="H235" s="508">
        <f>+H230+1</f>
        <v>19</v>
      </c>
    </row>
    <row r="236" spans="1:8" ht="15.75">
      <c r="A236" s="509" t="s">
        <v>836</v>
      </c>
      <c r="B236" s="4">
        <f>+Menu!$C$3</f>
        <v>2013</v>
      </c>
      <c r="C236" s="4" t="str">
        <f>IF(B236&lt;Menu!$C$3,"v2","v1")</f>
        <v>v1</v>
      </c>
      <c r="D236" s="510" t="str">
        <f>CONCATENATE(Pasivos!$B$25,G236)</f>
        <v>1409</v>
      </c>
      <c r="E236" s="507">
        <f>CONCATENATE(DatosGrls!$D$12)</f>
      </c>
      <c r="F236" s="1">
        <f>+Pasivos!L25</f>
        <v>0</v>
      </c>
      <c r="G236" s="508">
        <f>+G235+1</f>
        <v>9</v>
      </c>
      <c r="H236" s="508"/>
    </row>
    <row r="237" spans="1:8" ht="15.75">
      <c r="A237" s="509" t="s">
        <v>836</v>
      </c>
      <c r="B237" s="4">
        <f>+Menu!$C$3</f>
        <v>2013</v>
      </c>
      <c r="C237" s="4" t="str">
        <f>IF(B237&lt;Menu!$C$3,"v2","v1")</f>
        <v>v1</v>
      </c>
      <c r="D237" s="510" t="str">
        <f>CONCATENATE(Pasivos!$B$25,G237)</f>
        <v>14010</v>
      </c>
      <c r="E237" s="507">
        <f>CONCATENATE(DatosGrls!$D$12)</f>
      </c>
      <c r="F237" s="1">
        <f>+Pasivos!M25</f>
        <v>0</v>
      </c>
      <c r="G237" s="508">
        <f>+G236+1</f>
        <v>10</v>
      </c>
      <c r="H237" s="508"/>
    </row>
    <row r="238" spans="1:8" ht="15.75">
      <c r="A238" s="509" t="s">
        <v>836</v>
      </c>
      <c r="B238" s="4">
        <f>+Menu!$C$3</f>
        <v>2013</v>
      </c>
      <c r="C238" s="4" t="str">
        <f>IF(B238&lt;Menu!$C$3,"v2","v1")</f>
        <v>v1</v>
      </c>
      <c r="D238" s="510" t="str">
        <f>CONCATENATE(Pasivos!$B$25,G238)</f>
        <v>14011</v>
      </c>
      <c r="E238" s="507">
        <f>CONCATENATE(DatosGrls!$D$12)</f>
      </c>
      <c r="F238" s="1">
        <f>+Pasivos!N25</f>
        <v>0</v>
      </c>
      <c r="G238" s="508">
        <f>+G237+1</f>
        <v>11</v>
      </c>
      <c r="H238" s="508"/>
    </row>
    <row r="239" spans="1:8" ht="15.75">
      <c r="A239" s="509" t="s">
        <v>836</v>
      </c>
      <c r="B239" s="4">
        <f>+Menu!$C$3</f>
        <v>2013</v>
      </c>
      <c r="C239" s="4" t="str">
        <f>IF(B239&lt;Menu!$C$3,"v2","v1")</f>
        <v>v1</v>
      </c>
      <c r="D239" s="510" t="str">
        <f>CONCATENATE(Pasivos!$B$25,G239)</f>
        <v>14012</v>
      </c>
      <c r="E239" s="507">
        <f>CONCATENATE(DatosGrls!$D$12)</f>
      </c>
      <c r="F239" s="1">
        <f>+Pasivos!O25</f>
        <v>0</v>
      </c>
      <c r="G239" s="508">
        <f>+G238+1</f>
        <v>12</v>
      </c>
      <c r="H239" s="508"/>
    </row>
    <row r="240" spans="1:8" ht="15.75">
      <c r="A240" s="509" t="s">
        <v>836</v>
      </c>
      <c r="B240" s="4">
        <f>+Menu!$C$3</f>
        <v>2013</v>
      </c>
      <c r="C240" s="4" t="str">
        <f>IF(B240&lt;Menu!$C$3,"v2","v1")</f>
        <v>v1</v>
      </c>
      <c r="D240" s="511" t="str">
        <f>CONCATENATE(Pasivos!$B$26,G240)</f>
        <v>1508</v>
      </c>
      <c r="E240" s="507">
        <f>CONCATENATE(DatosGrls!$D$12)</f>
      </c>
      <c r="F240" s="512">
        <f>+Pasivos!K26</f>
        <v>0</v>
      </c>
      <c r="G240" s="508">
        <v>8</v>
      </c>
      <c r="H240" s="508">
        <f>+H235+1</f>
        <v>20</v>
      </c>
    </row>
    <row r="241" spans="1:8" ht="15.75">
      <c r="A241" s="509" t="s">
        <v>836</v>
      </c>
      <c r="B241" s="4">
        <f>+Menu!$C$3</f>
        <v>2013</v>
      </c>
      <c r="C241" s="4" t="str">
        <f>IF(B241&lt;Menu!$C$3,"v2","v1")</f>
        <v>v1</v>
      </c>
      <c r="D241" s="510" t="str">
        <f>CONCATENATE(Pasivos!$B$26,G241)</f>
        <v>1509</v>
      </c>
      <c r="E241" s="507">
        <f>CONCATENATE(DatosGrls!$D$12)</f>
      </c>
      <c r="F241" s="1">
        <f>+Pasivos!L26</f>
        <v>0</v>
      </c>
      <c r="G241" s="508">
        <f>+G240+1</f>
        <v>9</v>
      </c>
      <c r="H241" s="508"/>
    </row>
    <row r="242" spans="1:8" ht="15.75">
      <c r="A242" s="509" t="s">
        <v>836</v>
      </c>
      <c r="B242" s="4">
        <f>+Menu!$C$3</f>
        <v>2013</v>
      </c>
      <c r="C242" s="4" t="str">
        <f>IF(B242&lt;Menu!$C$3,"v2","v1")</f>
        <v>v1</v>
      </c>
      <c r="D242" s="510" t="str">
        <f>CONCATENATE(Pasivos!$B$26,G242)</f>
        <v>15010</v>
      </c>
      <c r="E242" s="507">
        <f>CONCATENATE(DatosGrls!$D$12)</f>
      </c>
      <c r="F242" s="1">
        <f>+Pasivos!M26</f>
        <v>0</v>
      </c>
      <c r="G242" s="508">
        <f>+G241+1</f>
        <v>10</v>
      </c>
      <c r="H242" s="508"/>
    </row>
    <row r="243" spans="1:8" ht="15.75">
      <c r="A243" s="509" t="s">
        <v>836</v>
      </c>
      <c r="B243" s="4">
        <f>+Menu!$C$3</f>
        <v>2013</v>
      </c>
      <c r="C243" s="4" t="str">
        <f>IF(B243&lt;Menu!$C$3,"v2","v1")</f>
        <v>v1</v>
      </c>
      <c r="D243" s="510" t="str">
        <f>CONCATENATE(Pasivos!$B$26,G243)</f>
        <v>15011</v>
      </c>
      <c r="E243" s="507">
        <f>CONCATENATE(DatosGrls!$D$12)</f>
      </c>
      <c r="F243" s="1">
        <f>+Pasivos!N26</f>
        <v>0</v>
      </c>
      <c r="G243" s="508">
        <f>+G242+1</f>
        <v>11</v>
      </c>
      <c r="H243" s="508"/>
    </row>
    <row r="244" spans="1:8" ht="15.75">
      <c r="A244" s="509" t="s">
        <v>836</v>
      </c>
      <c r="B244" s="4">
        <f>+Menu!$C$3</f>
        <v>2013</v>
      </c>
      <c r="C244" s="4" t="str">
        <f>IF(B244&lt;Menu!$C$3,"v2","v1")</f>
        <v>v1</v>
      </c>
      <c r="D244" s="510" t="str">
        <f>CONCATENATE(Pasivos!$B$26,G244)</f>
        <v>15012</v>
      </c>
      <c r="E244" s="507">
        <f>CONCATENATE(DatosGrls!$D$12)</f>
      </c>
      <c r="F244" s="1">
        <f>+Pasivos!O26</f>
        <v>0</v>
      </c>
      <c r="G244" s="508">
        <f>+G243+1</f>
        <v>12</v>
      </c>
      <c r="H244" s="508"/>
    </row>
    <row r="245" spans="1:8" ht="15.75">
      <c r="A245" s="163" t="s">
        <v>836</v>
      </c>
      <c r="B245" s="4">
        <f>+Menu!$C$3</f>
        <v>2013</v>
      </c>
      <c r="C245" s="4" t="str">
        <f>IF(B245&lt;Menu!$C$3,"v2","v1")</f>
        <v>v1</v>
      </c>
      <c r="D245" s="518" t="str">
        <f>CONCATENATE(Pasivos!B38,G245)</f>
        <v>M101</v>
      </c>
      <c r="E245" s="1">
        <f>CONCATENATE(DatosGrls!$D$12)</f>
      </c>
      <c r="F245" s="1">
        <f>Pasivos!D38</f>
        <v>0</v>
      </c>
      <c r="G245" s="4">
        <v>1</v>
      </c>
      <c r="H245" s="65">
        <v>1</v>
      </c>
    </row>
    <row r="246" spans="1:7" ht="15.75">
      <c r="A246" s="163" t="s">
        <v>836</v>
      </c>
      <c r="B246" s="4">
        <f>+Menu!$C$3</f>
        <v>2013</v>
      </c>
      <c r="C246" s="4" t="str">
        <f>IF(B246&lt;Menu!$C$3,"v2","v1")</f>
        <v>v1</v>
      </c>
      <c r="D246" s="518" t="str">
        <f>CONCATENATE(Pasivos!B39,G246)</f>
        <v>M111</v>
      </c>
      <c r="E246" s="1">
        <f>CONCATENATE(DatosGrls!$D$12)</f>
      </c>
      <c r="F246" s="1">
        <f>Pasivos!D39</f>
        <v>0</v>
      </c>
      <c r="G246" s="4">
        <v>1</v>
      </c>
    </row>
    <row r="247" spans="1:7" ht="15.75">
      <c r="A247" s="163" t="s">
        <v>836</v>
      </c>
      <c r="B247" s="4">
        <f>+Menu!$C$3</f>
        <v>2013</v>
      </c>
      <c r="C247" s="4" t="str">
        <f>IF(B247&lt;Menu!$C$3,"v2","v1")</f>
        <v>v1</v>
      </c>
      <c r="D247" s="518" t="str">
        <f>CONCATENATE(Pasivos!B40,G247)</f>
        <v>M191</v>
      </c>
      <c r="E247" s="1">
        <f>CONCATENATE(DatosGrls!$D$12)</f>
      </c>
      <c r="F247" s="1">
        <f>Pasivos!D40</f>
        <v>0</v>
      </c>
      <c r="G247" s="4">
        <v>1</v>
      </c>
    </row>
    <row r="248" spans="1:7" ht="15.75">
      <c r="A248" s="163" t="s">
        <v>836</v>
      </c>
      <c r="B248" s="4">
        <f>+Menu!$C$3</f>
        <v>2013</v>
      </c>
      <c r="C248" s="4" t="str">
        <f>IF(B248&lt;Menu!$C$3,"v2","v1")</f>
        <v>v1</v>
      </c>
      <c r="D248" s="518" t="str">
        <f>CONCATENATE(Pasivos!B41,G248)</f>
        <v>M201</v>
      </c>
      <c r="E248" s="1">
        <f>CONCATENATE(DatosGrls!$D$12)</f>
      </c>
      <c r="F248" s="1">
        <f>Pasivos!D41</f>
        <v>0</v>
      </c>
      <c r="G248" s="4">
        <v>1</v>
      </c>
    </row>
    <row r="249" spans="1:8" ht="15.75">
      <c r="A249" s="163" t="s">
        <v>836</v>
      </c>
      <c r="B249" s="4">
        <f>+Menu!$C$3</f>
        <v>2013</v>
      </c>
      <c r="C249" s="4" t="str">
        <f>IF(B249&lt;Menu!$C$3,"v2","v1")</f>
        <v>v1</v>
      </c>
      <c r="D249" s="518" t="str">
        <f>CONCATENATE(Pasivos!B38,G249)</f>
        <v>M102</v>
      </c>
      <c r="E249" s="1">
        <f>CONCATENATE(DatosGrls!$D$12)</f>
      </c>
      <c r="F249" s="1">
        <f>Pasivos!E38</f>
        <v>0</v>
      </c>
      <c r="G249" s="4">
        <v>2</v>
      </c>
      <c r="H249" s="65">
        <v>2</v>
      </c>
    </row>
    <row r="250" spans="1:7" ht="15.75">
      <c r="A250" s="163" t="s">
        <v>836</v>
      </c>
      <c r="B250" s="4">
        <f>+Menu!$C$3</f>
        <v>2013</v>
      </c>
      <c r="C250" s="4" t="str">
        <f>IF(B250&lt;Menu!$C$3,"v2","v1")</f>
        <v>v1</v>
      </c>
      <c r="D250" s="518" t="str">
        <f>CONCATENATE(Pasivos!B39,G250)</f>
        <v>M112</v>
      </c>
      <c r="E250" s="1">
        <f>CONCATENATE(DatosGrls!$D$12)</f>
      </c>
      <c r="F250" s="1">
        <f>Pasivos!E39</f>
        <v>0</v>
      </c>
      <c r="G250" s="4">
        <v>2</v>
      </c>
    </row>
    <row r="251" spans="1:7" ht="15.75">
      <c r="A251" s="163" t="s">
        <v>836</v>
      </c>
      <c r="B251" s="4">
        <f>+Menu!$C$3</f>
        <v>2013</v>
      </c>
      <c r="C251" s="4" t="str">
        <f>IF(B251&lt;Menu!$C$3,"v2","v1")</f>
        <v>v1</v>
      </c>
      <c r="D251" s="518" t="str">
        <f>CONCATENATE(Pasivos!B40,G251)</f>
        <v>M192</v>
      </c>
      <c r="E251" s="1">
        <f>CONCATENATE(DatosGrls!$D$12)</f>
      </c>
      <c r="F251" s="1">
        <f>Pasivos!E40</f>
        <v>0</v>
      </c>
      <c r="G251" s="4">
        <v>2</v>
      </c>
    </row>
    <row r="252" spans="1:7" ht="15.75">
      <c r="A252" s="163" t="s">
        <v>836</v>
      </c>
      <c r="B252" s="4">
        <f>+Menu!$C$3</f>
        <v>2013</v>
      </c>
      <c r="C252" s="4" t="str">
        <f>IF(B252&lt;Menu!$C$3,"v2","v1")</f>
        <v>v1</v>
      </c>
      <c r="D252" s="518" t="str">
        <f>CONCATENATE(Pasivos!B41,G252)</f>
        <v>M202</v>
      </c>
      <c r="E252" s="1">
        <f>CONCATENATE(DatosGrls!$D$12)</f>
      </c>
      <c r="F252" s="1">
        <f>Pasivos!E41</f>
        <v>0</v>
      </c>
      <c r="G252" s="4">
        <v>2</v>
      </c>
    </row>
    <row r="253" spans="1:8" ht="15.75">
      <c r="A253" s="163" t="s">
        <v>836</v>
      </c>
      <c r="B253" s="4">
        <f>+Menu!$C$3</f>
        <v>2013</v>
      </c>
      <c r="C253" s="4" t="str">
        <f>IF(B253&lt;Menu!$C$3,"v2","v1")</f>
        <v>v1</v>
      </c>
      <c r="D253" s="518" t="str">
        <f>CONCATENATE(Pasivos!B38,G253)</f>
        <v>M103</v>
      </c>
      <c r="E253" s="1">
        <f>CONCATENATE(DatosGrls!$D$12)</f>
      </c>
      <c r="F253" s="1">
        <f>Pasivos!F38</f>
        <v>0</v>
      </c>
      <c r="G253" s="4">
        <v>3</v>
      </c>
      <c r="H253" s="65">
        <v>3</v>
      </c>
    </row>
    <row r="254" spans="1:7" ht="15.75">
      <c r="A254" s="163" t="s">
        <v>836</v>
      </c>
      <c r="B254" s="4">
        <f>+Menu!$C$3</f>
        <v>2013</v>
      </c>
      <c r="C254" s="4" t="str">
        <f>IF(B254&lt;Menu!$C$3,"v2","v1")</f>
        <v>v1</v>
      </c>
      <c r="D254" s="518" t="str">
        <f>CONCATENATE(Pasivos!B39,G254)</f>
        <v>M113</v>
      </c>
      <c r="E254" s="1">
        <f>CONCATENATE(DatosGrls!$D$12)</f>
      </c>
      <c r="F254" s="1">
        <f>Pasivos!F39</f>
        <v>0</v>
      </c>
      <c r="G254" s="4">
        <v>3</v>
      </c>
    </row>
    <row r="255" spans="1:7" ht="15.75">
      <c r="A255" s="163" t="s">
        <v>836</v>
      </c>
      <c r="B255" s="4">
        <f>+Menu!$C$3</f>
        <v>2013</v>
      </c>
      <c r="C255" s="4" t="str">
        <f>IF(B255&lt;Menu!$C$3,"v2","v1")</f>
        <v>v1</v>
      </c>
      <c r="D255" s="518" t="str">
        <f>CONCATENATE(Pasivos!B40,G255)</f>
        <v>M193</v>
      </c>
      <c r="E255" s="1">
        <f>CONCATENATE(DatosGrls!$D$12)</f>
      </c>
      <c r="F255" s="1">
        <f>Pasivos!F40</f>
        <v>0</v>
      </c>
      <c r="G255" s="4">
        <v>3</v>
      </c>
    </row>
    <row r="256" spans="1:7" ht="15.75">
      <c r="A256" s="163" t="s">
        <v>836</v>
      </c>
      <c r="B256" s="4">
        <f>+Menu!$C$3</f>
        <v>2013</v>
      </c>
      <c r="C256" s="4" t="str">
        <f>IF(B256&lt;Menu!$C$3,"v2","v1")</f>
        <v>v1</v>
      </c>
      <c r="D256" s="518" t="str">
        <f>CONCATENATE(Pasivos!B41,G256)</f>
        <v>M203</v>
      </c>
      <c r="E256" s="1">
        <f>CONCATENATE(DatosGrls!$D$12)</f>
      </c>
      <c r="F256" s="1">
        <f>Pasivos!F41</f>
        <v>0</v>
      </c>
      <c r="G256" s="4">
        <v>3</v>
      </c>
    </row>
    <row r="257" spans="1:8" ht="15.75">
      <c r="A257" s="163" t="s">
        <v>836</v>
      </c>
      <c r="B257" s="4">
        <f>+Menu!$C$3</f>
        <v>2013</v>
      </c>
      <c r="C257" s="4" t="str">
        <f>IF(B257&lt;Menu!$C$3,"v2","v1")</f>
        <v>v1</v>
      </c>
      <c r="D257" s="518" t="str">
        <f>CONCATENATE(Pasivos!B38,G257)</f>
        <v>M104</v>
      </c>
      <c r="E257" s="1">
        <f>CONCATENATE(DatosGrls!$D$12)</f>
      </c>
      <c r="F257" s="1">
        <f>Pasivos!G38</f>
        <v>0</v>
      </c>
      <c r="G257" s="4">
        <v>4</v>
      </c>
      <c r="H257" s="65">
        <v>4</v>
      </c>
    </row>
    <row r="258" spans="1:7" ht="15.75">
      <c r="A258" s="163" t="s">
        <v>836</v>
      </c>
      <c r="B258" s="4">
        <f>+Menu!$C$3</f>
        <v>2013</v>
      </c>
      <c r="C258" s="4" t="str">
        <f>IF(B258&lt;Menu!$C$3,"v2","v1")</f>
        <v>v1</v>
      </c>
      <c r="D258" s="518" t="str">
        <f>CONCATENATE(Pasivos!B39,G258)</f>
        <v>M114</v>
      </c>
      <c r="E258" s="1">
        <f>CONCATENATE(DatosGrls!$D$12)</f>
      </c>
      <c r="F258" s="1">
        <f>Pasivos!G39</f>
        <v>0</v>
      </c>
      <c r="G258" s="4">
        <v>4</v>
      </c>
    </row>
    <row r="259" spans="1:7" ht="15.75">
      <c r="A259" s="163" t="s">
        <v>836</v>
      </c>
      <c r="B259" s="4">
        <f>+Menu!$C$3</f>
        <v>2013</v>
      </c>
      <c r="C259" s="4" t="str">
        <f>IF(B259&lt;Menu!$C$3,"v2","v1")</f>
        <v>v1</v>
      </c>
      <c r="D259" s="518" t="str">
        <f>CONCATENATE(Pasivos!B40,G259)</f>
        <v>M194</v>
      </c>
      <c r="E259" s="1">
        <f>CONCATENATE(DatosGrls!$D$12)</f>
      </c>
      <c r="F259" s="1">
        <f>Pasivos!G40</f>
        <v>0</v>
      </c>
      <c r="G259" s="4">
        <v>4</v>
      </c>
    </row>
    <row r="260" spans="1:7" ht="15.75">
      <c r="A260" s="163" t="s">
        <v>836</v>
      </c>
      <c r="B260" s="4">
        <f>+Menu!$C$3</f>
        <v>2013</v>
      </c>
      <c r="C260" s="4" t="str">
        <f>IF(B260&lt;Menu!$C$3,"v2","v1")</f>
        <v>v1</v>
      </c>
      <c r="D260" s="518" t="str">
        <f>CONCATENATE(Pasivos!B41,G260)</f>
        <v>M204</v>
      </c>
      <c r="E260" s="1">
        <f>CONCATENATE(DatosGrls!$D$12)</f>
      </c>
      <c r="F260" s="1">
        <f>Pasivos!G41</f>
        <v>0</v>
      </c>
      <c r="G260" s="4">
        <v>4</v>
      </c>
    </row>
    <row r="261" spans="1:8" ht="15.75">
      <c r="A261" s="163" t="s">
        <v>836</v>
      </c>
      <c r="B261" s="4">
        <f>+Menu!$C$3</f>
        <v>2013</v>
      </c>
      <c r="C261" s="4" t="str">
        <f>IF(B261&lt;Menu!$C$3,"v2","v1")</f>
        <v>v1</v>
      </c>
      <c r="D261" s="518" t="str">
        <f>CONCATENATE(Pasivos!B38,G261)</f>
        <v>M105</v>
      </c>
      <c r="E261" s="1">
        <f>CONCATENATE(DatosGrls!$D$12)</f>
      </c>
      <c r="F261" s="1">
        <f>Pasivos!H38</f>
        <v>0</v>
      </c>
      <c r="G261" s="4">
        <v>5</v>
      </c>
      <c r="H261" s="65">
        <v>5</v>
      </c>
    </row>
    <row r="262" spans="1:7" ht="15.75">
      <c r="A262" s="163" t="s">
        <v>836</v>
      </c>
      <c r="B262" s="4">
        <f>+Menu!$C$3</f>
        <v>2013</v>
      </c>
      <c r="C262" s="4" t="str">
        <f>IF(B262&lt;Menu!$C$3,"v2","v1")</f>
        <v>v1</v>
      </c>
      <c r="D262" s="518" t="str">
        <f>CONCATENATE(Pasivos!B39,G262)</f>
        <v>M115</v>
      </c>
      <c r="E262" s="1">
        <f>CONCATENATE(DatosGrls!$D$12)</f>
      </c>
      <c r="F262" s="1">
        <f>Pasivos!H39</f>
        <v>0</v>
      </c>
      <c r="G262" s="4">
        <v>5</v>
      </c>
    </row>
    <row r="263" spans="1:7" ht="15.75">
      <c r="A263" s="163" t="s">
        <v>836</v>
      </c>
      <c r="B263" s="4">
        <f>+Menu!$C$3</f>
        <v>2013</v>
      </c>
      <c r="C263" s="4" t="str">
        <f>IF(B263&lt;Menu!$C$3,"v2","v1")</f>
        <v>v1</v>
      </c>
      <c r="D263" s="518" t="str">
        <f>CONCATENATE(Pasivos!B40,G263)</f>
        <v>M195</v>
      </c>
      <c r="E263" s="1">
        <f>CONCATENATE(DatosGrls!$D$12)</f>
      </c>
      <c r="F263" s="1">
        <f>Pasivos!H40</f>
        <v>0</v>
      </c>
      <c r="G263" s="4">
        <v>5</v>
      </c>
    </row>
    <row r="264" spans="1:7" ht="15.75">
      <c r="A264" s="163" t="s">
        <v>836</v>
      </c>
      <c r="B264" s="4">
        <f>+Menu!$C$3</f>
        <v>2013</v>
      </c>
      <c r="C264" s="4" t="str">
        <f>IF(B264&lt;Menu!$C$3,"v2","v1")</f>
        <v>v1</v>
      </c>
      <c r="D264" s="518" t="str">
        <f>CONCATENATE(Pasivos!B41,G264)</f>
        <v>M205</v>
      </c>
      <c r="E264" s="1">
        <f>CONCATENATE(DatosGrls!$D$12)</f>
      </c>
      <c r="F264" s="1">
        <f>Pasivos!H41</f>
        <v>0</v>
      </c>
      <c r="G264" s="4">
        <v>5</v>
      </c>
    </row>
    <row r="265" spans="1:8" ht="15.75">
      <c r="A265" s="163" t="s">
        <v>836</v>
      </c>
      <c r="B265" s="4">
        <f>+Menu!$C$3</f>
        <v>2013</v>
      </c>
      <c r="C265" s="4" t="str">
        <f>IF(B265&lt;Menu!$C$3,"v2","v1")</f>
        <v>v1</v>
      </c>
      <c r="D265" s="518" t="str">
        <f>CONCATENATE(Pasivos!B38,G265)</f>
        <v>M106</v>
      </c>
      <c r="E265" s="1">
        <f>CONCATENATE(DatosGrls!$D$12)</f>
      </c>
      <c r="F265" s="1">
        <f>Pasivos!I38</f>
        <v>0</v>
      </c>
      <c r="G265" s="4">
        <v>6</v>
      </c>
      <c r="H265" s="65">
        <v>6</v>
      </c>
    </row>
    <row r="266" spans="1:7" ht="15.75">
      <c r="A266" s="163" t="s">
        <v>836</v>
      </c>
      <c r="B266" s="4">
        <f>+Menu!$C$3</f>
        <v>2013</v>
      </c>
      <c r="C266" s="4" t="str">
        <f>IF(B266&lt;Menu!$C$3,"v2","v1")</f>
        <v>v1</v>
      </c>
      <c r="D266" s="518" t="str">
        <f>CONCATENATE(Pasivos!B39,G266)</f>
        <v>M116</v>
      </c>
      <c r="E266" s="1">
        <f>CONCATENATE(DatosGrls!$D$12)</f>
      </c>
      <c r="F266" s="1">
        <f>Pasivos!I39</f>
        <v>0</v>
      </c>
      <c r="G266" s="4">
        <v>6</v>
      </c>
    </row>
    <row r="267" spans="1:7" ht="15.75">
      <c r="A267" s="163" t="s">
        <v>836</v>
      </c>
      <c r="B267" s="4">
        <f>+Menu!$C$3</f>
        <v>2013</v>
      </c>
      <c r="C267" s="4" t="str">
        <f>IF(B267&lt;Menu!$C$3,"v2","v1")</f>
        <v>v1</v>
      </c>
      <c r="D267" s="518" t="str">
        <f>CONCATENATE(Pasivos!B40,G267)</f>
        <v>M196</v>
      </c>
      <c r="E267" s="1">
        <f>CONCATENATE(DatosGrls!$D$12)</f>
      </c>
      <c r="F267" s="1">
        <f>Pasivos!I40</f>
        <v>0</v>
      </c>
      <c r="G267" s="4">
        <v>6</v>
      </c>
    </row>
    <row r="268" spans="1:7" ht="15.75">
      <c r="A268" s="163" t="s">
        <v>836</v>
      </c>
      <c r="B268" s="4">
        <f>+Menu!$C$3</f>
        <v>2013</v>
      </c>
      <c r="C268" s="4" t="str">
        <f>IF(B268&lt;Menu!$C$3,"v2","v1")</f>
        <v>v1</v>
      </c>
      <c r="D268" s="518" t="str">
        <f>CONCATENATE(Pasivos!B41,G268)</f>
        <v>M206</v>
      </c>
      <c r="E268" s="1">
        <f>CONCATENATE(DatosGrls!$D$12)</f>
      </c>
      <c r="F268" s="1">
        <f>Pasivos!I41</f>
        <v>0</v>
      </c>
      <c r="G268" s="4">
        <v>6</v>
      </c>
    </row>
    <row r="269" spans="1:8" ht="15.75">
      <c r="A269" s="163" t="s">
        <v>836</v>
      </c>
      <c r="B269" s="4">
        <f>+Menu!$C$3</f>
        <v>2013</v>
      </c>
      <c r="C269" s="4" t="str">
        <f>IF(B269&lt;Menu!$C$3,"v2","v1")</f>
        <v>v1</v>
      </c>
      <c r="D269" s="518" t="str">
        <f>CONCATENATE(Pasivos!B38,G269)</f>
        <v>M107</v>
      </c>
      <c r="E269" s="1">
        <f>CONCATENATE(DatosGrls!$D$12)</f>
      </c>
      <c r="F269" s="1">
        <f>Pasivos!J38</f>
        <v>0</v>
      </c>
      <c r="G269" s="4">
        <v>7</v>
      </c>
      <c r="H269" s="65">
        <v>7</v>
      </c>
    </row>
    <row r="270" spans="1:7" ht="15.75">
      <c r="A270" s="163" t="s">
        <v>836</v>
      </c>
      <c r="B270" s="4">
        <f>+Menu!$C$3</f>
        <v>2013</v>
      </c>
      <c r="C270" s="4" t="str">
        <f>IF(B270&lt;Menu!$C$3,"v2","v1")</f>
        <v>v1</v>
      </c>
      <c r="D270" s="518" t="str">
        <f>CONCATENATE(Pasivos!B39,G270)</f>
        <v>M117</v>
      </c>
      <c r="E270" s="1">
        <f>CONCATENATE(DatosGrls!$D$12)</f>
      </c>
      <c r="F270" s="1">
        <f>Pasivos!J39</f>
        <v>0</v>
      </c>
      <c r="G270" s="4">
        <v>7</v>
      </c>
    </row>
    <row r="271" spans="1:7" ht="15.75">
      <c r="A271" s="163" t="s">
        <v>836</v>
      </c>
      <c r="B271" s="4">
        <f>+Menu!$C$3</f>
        <v>2013</v>
      </c>
      <c r="C271" s="4" t="str">
        <f>IF(B271&lt;Menu!$C$3,"v2","v1")</f>
        <v>v1</v>
      </c>
      <c r="D271" s="518" t="str">
        <f>CONCATENATE(Pasivos!B40,G271)</f>
        <v>M197</v>
      </c>
      <c r="E271" s="1">
        <f>CONCATENATE(DatosGrls!$D$12)</f>
      </c>
      <c r="F271" s="1">
        <f>Pasivos!J40</f>
        <v>0</v>
      </c>
      <c r="G271" s="4">
        <v>7</v>
      </c>
    </row>
    <row r="272" spans="1:7" ht="15.75">
      <c r="A272" s="163" t="s">
        <v>836</v>
      </c>
      <c r="B272" s="4">
        <f>+Menu!$C$3</f>
        <v>2013</v>
      </c>
      <c r="C272" s="4" t="str">
        <f>IF(B272&lt;Menu!$C$3,"v2","v1")</f>
        <v>v1</v>
      </c>
      <c r="D272" s="518" t="str">
        <f>CONCATENATE(Pasivos!B41,G272)</f>
        <v>M207</v>
      </c>
      <c r="E272" s="1">
        <f>CONCATENATE(DatosGrls!$D$12)</f>
      </c>
      <c r="F272" s="1">
        <f>Pasivos!J41</f>
        <v>0</v>
      </c>
      <c r="G272" s="4">
        <v>7</v>
      </c>
    </row>
    <row r="273" spans="1:8" ht="15.75">
      <c r="A273" s="163" t="s">
        <v>836</v>
      </c>
      <c r="B273" s="4">
        <f>+Menu!$C$3-1</f>
        <v>2012</v>
      </c>
      <c r="C273" s="4" t="str">
        <f>IF(B273&lt;Menu!$C$3,"v2","v1")</f>
        <v>v2</v>
      </c>
      <c r="D273" s="518" t="str">
        <f>CONCATENATE(Patrimonio!B8,G273)</f>
        <v>1601</v>
      </c>
      <c r="E273" s="1">
        <f>CONCATENATE(DatosGrls!$D$12)</f>
      </c>
      <c r="F273" s="1">
        <f>IF(Patrimonio!D4="MILES DE DOLARES",Patrimonio!D8*TcSalAnual,Patrimonio!D8)</f>
        <v>0</v>
      </c>
      <c r="G273" s="4">
        <v>1</v>
      </c>
      <c r="H273" s="65">
        <v>1</v>
      </c>
    </row>
    <row r="274" spans="1:8" ht="15.75">
      <c r="A274" s="163" t="s">
        <v>836</v>
      </c>
      <c r="B274" s="4">
        <f>+Menu!$C$3-1</f>
        <v>2012</v>
      </c>
      <c r="C274" s="4" t="str">
        <f>IF(B274&lt;Menu!$C$3,"v2","v1")</f>
        <v>v2</v>
      </c>
      <c r="D274" s="518" t="str">
        <f>CONCATENATE(Patrimonio!B8,G274)</f>
        <v>1602</v>
      </c>
      <c r="E274" s="1">
        <f>CONCATENATE(DatosGrls!$D$12)</f>
      </c>
      <c r="F274" s="1">
        <f>IF(Patrimonio!D4="MILES DE DOLARES",Patrimonio!E8*TcSalUno,Patrimonio!E8)</f>
        <v>0</v>
      </c>
      <c r="G274" s="4">
        <v>2</v>
      </c>
      <c r="H274" s="65">
        <v>2</v>
      </c>
    </row>
    <row r="275" spans="1:8" ht="15.75">
      <c r="A275" s="163" t="s">
        <v>836</v>
      </c>
      <c r="B275" s="4">
        <f>+Menu!$C$3-1</f>
        <v>2012</v>
      </c>
      <c r="C275" s="4" t="str">
        <f>IF(B275&lt;Menu!$C$3,"v2","v1")</f>
        <v>v2</v>
      </c>
      <c r="D275" s="518" t="str">
        <f>CONCATENATE(Patrimonio!B12,G275)</f>
        <v>1701</v>
      </c>
      <c r="E275" s="1">
        <f>CONCATENATE(DatosGrls!$D$12)</f>
      </c>
      <c r="F275" s="45">
        <f>Patrimonio!D12</f>
        <v>0</v>
      </c>
      <c r="G275" s="4">
        <v>1</v>
      </c>
      <c r="H275" s="65">
        <v>1</v>
      </c>
    </row>
    <row r="276" spans="1:7" ht="15.75">
      <c r="A276" s="163" t="s">
        <v>836</v>
      </c>
      <c r="B276" s="4">
        <f>+Menu!$C$3-1</f>
        <v>2012</v>
      </c>
      <c r="C276" s="4" t="str">
        <f>IF(B276&lt;Menu!$C$3,"v2","v1")</f>
        <v>v2</v>
      </c>
      <c r="D276" s="518" t="str">
        <f>CONCATENATE(Patrimonio!B13,G276)</f>
        <v>1711</v>
      </c>
      <c r="E276" s="1">
        <f>CONCATENATE(DatosGrls!$D$12)</f>
      </c>
      <c r="F276" s="45">
        <f>Patrimonio!D13</f>
        <v>0</v>
      </c>
      <c r="G276" s="4">
        <v>1</v>
      </c>
    </row>
    <row r="277" spans="1:7" ht="15.75">
      <c r="A277" s="163" t="s">
        <v>836</v>
      </c>
      <c r="B277" s="4">
        <f>+Menu!$C$3-1</f>
        <v>2012</v>
      </c>
      <c r="C277" s="4" t="str">
        <f>IF(B277&lt;Menu!$C$3,"v2","v1")</f>
        <v>v2</v>
      </c>
      <c r="D277" s="518" t="str">
        <f>CONCATENATE(Patrimonio!B14,G277)</f>
        <v>1721</v>
      </c>
      <c r="E277" s="1">
        <f>CONCATENATE(DatosGrls!$D$12)</f>
      </c>
      <c r="F277" s="45">
        <f>Patrimonio!D14</f>
        <v>0</v>
      </c>
      <c r="G277" s="4">
        <v>1</v>
      </c>
    </row>
    <row r="278" spans="1:7" ht="15.75">
      <c r="A278" s="163" t="s">
        <v>836</v>
      </c>
      <c r="B278" s="4">
        <f>+Menu!$C$3-1</f>
        <v>2012</v>
      </c>
      <c r="C278" s="4" t="str">
        <f>IF(B278&lt;Menu!$C$3,"v2","v1")</f>
        <v>v2</v>
      </c>
      <c r="D278" s="518" t="str">
        <f>CONCATENATE(Patrimonio!B15,G278)</f>
        <v>1731</v>
      </c>
      <c r="E278" s="1">
        <f>CONCATENATE(DatosGrls!$D$12)</f>
      </c>
      <c r="F278" s="45">
        <f>Patrimonio!D15</f>
        <v>0</v>
      </c>
      <c r="G278" s="4">
        <v>1</v>
      </c>
    </row>
    <row r="279" spans="1:7" ht="15.75">
      <c r="A279" s="163" t="s">
        <v>836</v>
      </c>
      <c r="B279" s="4">
        <f>+Menu!$C$3-1</f>
        <v>2012</v>
      </c>
      <c r="C279" s="4" t="str">
        <f>IF(B279&lt;Menu!$C$3,"v2","v1")</f>
        <v>v2</v>
      </c>
      <c r="D279" s="518" t="str">
        <f>CONCATENATE(Patrimonio!B16,G279)</f>
        <v>1741</v>
      </c>
      <c r="E279" s="1">
        <f>CONCATENATE(DatosGrls!$D$12)</f>
      </c>
      <c r="F279" s="45">
        <f>Patrimonio!D16</f>
        <v>0</v>
      </c>
      <c r="G279" s="4">
        <v>1</v>
      </c>
    </row>
    <row r="280" spans="1:8" ht="15.75">
      <c r="A280" s="163" t="s">
        <v>836</v>
      </c>
      <c r="B280" s="4">
        <f>+Menu!$C$3</f>
        <v>2013</v>
      </c>
      <c r="C280" s="4" t="str">
        <f>IF(B280&lt;Menu!$C$3,"v2","v1")</f>
        <v>v1</v>
      </c>
      <c r="D280" s="518" t="str">
        <f>CONCATENATE(Patrimonio!B12,G280)</f>
        <v>1702</v>
      </c>
      <c r="E280" s="1">
        <f>CONCATENATE(DatosGrls!$D$12)</f>
      </c>
      <c r="F280" s="45">
        <f>Patrimonio!E12</f>
        <v>0</v>
      </c>
      <c r="G280" s="4">
        <v>2</v>
      </c>
      <c r="H280" s="65">
        <v>2</v>
      </c>
    </row>
    <row r="281" spans="1:7" ht="15.75">
      <c r="A281" s="163" t="s">
        <v>836</v>
      </c>
      <c r="B281" s="4">
        <f>+Menu!$C$3</f>
        <v>2013</v>
      </c>
      <c r="C281" s="4" t="str">
        <f>IF(B281&lt;Menu!$C$3,"v2","v1")</f>
        <v>v1</v>
      </c>
      <c r="D281" s="518" t="str">
        <f>CONCATENATE(Patrimonio!B13,G281)</f>
        <v>1712</v>
      </c>
      <c r="E281" s="1">
        <f>CONCATENATE(DatosGrls!$D$12)</f>
      </c>
      <c r="F281" s="45">
        <f>Patrimonio!E13</f>
        <v>0</v>
      </c>
      <c r="G281" s="4">
        <v>2</v>
      </c>
    </row>
    <row r="282" spans="1:7" ht="15.75">
      <c r="A282" s="163" t="s">
        <v>836</v>
      </c>
      <c r="B282" s="4">
        <f>+Menu!$C$3</f>
        <v>2013</v>
      </c>
      <c r="C282" s="4" t="str">
        <f>IF(B282&lt;Menu!$C$3,"v2","v1")</f>
        <v>v1</v>
      </c>
      <c r="D282" s="518" t="str">
        <f>CONCATENATE(Patrimonio!B14,G282)</f>
        <v>1722</v>
      </c>
      <c r="E282" s="1">
        <f>CONCATENATE(DatosGrls!$D$12)</f>
      </c>
      <c r="F282" s="45">
        <f>Patrimonio!E14</f>
        <v>0</v>
      </c>
      <c r="G282" s="4">
        <v>2</v>
      </c>
    </row>
    <row r="283" spans="1:7" ht="15.75">
      <c r="A283" s="163" t="s">
        <v>836</v>
      </c>
      <c r="B283" s="4">
        <f>+Menu!$C$3</f>
        <v>2013</v>
      </c>
      <c r="C283" s="4" t="str">
        <f>IF(B283&lt;Menu!$C$3,"v2","v1")</f>
        <v>v1</v>
      </c>
      <c r="D283" s="518" t="str">
        <f>CONCATENATE(Patrimonio!B15,G283)</f>
        <v>1732</v>
      </c>
      <c r="E283" s="1">
        <f>CONCATENATE(DatosGrls!$D$12)</f>
      </c>
      <c r="F283" s="45">
        <f>Patrimonio!E15</f>
        <v>0</v>
      </c>
      <c r="G283" s="4">
        <v>2</v>
      </c>
    </row>
    <row r="284" spans="1:7" ht="15.75">
      <c r="A284" s="163" t="s">
        <v>836</v>
      </c>
      <c r="B284" s="4">
        <f>+Menu!$C$3</f>
        <v>2013</v>
      </c>
      <c r="C284" s="4" t="str">
        <f>IF(B284&lt;Menu!$C$3,"v2","v1")</f>
        <v>v1</v>
      </c>
      <c r="D284" s="518" t="str">
        <f>CONCATENATE(Patrimonio!B16,G284)</f>
        <v>1742</v>
      </c>
      <c r="E284" s="1">
        <f>CONCATENATE(DatosGrls!$D$12)</f>
      </c>
      <c r="F284" s="45">
        <f>Patrimonio!E16</f>
        <v>0</v>
      </c>
      <c r="G284" s="4">
        <v>2</v>
      </c>
    </row>
    <row r="285" spans="1:8" ht="15.75">
      <c r="A285" s="163" t="s">
        <v>836</v>
      </c>
      <c r="B285" s="4">
        <f>+Menu!$C$3-1</f>
        <v>2012</v>
      </c>
      <c r="C285" s="4" t="str">
        <f>IF(B285&lt;Menu!$C$3,"v2","v1")</f>
        <v>v2</v>
      </c>
      <c r="D285" s="518" t="str">
        <f>CONCATENATE(Patrimonio!B22,G285)</f>
        <v>1801</v>
      </c>
      <c r="E285" s="1">
        <f>CONCATENATE(DatosGrls!$D$12)</f>
      </c>
      <c r="F285" s="1">
        <f>IF(Patrimonio!$D$4="MILES DE DOLARES",Patrimonio!D22*TcFluAnual,Patrimonio!D22)</f>
        <v>0</v>
      </c>
      <c r="G285" s="4">
        <v>1</v>
      </c>
      <c r="H285" s="65">
        <v>1</v>
      </c>
    </row>
    <row r="286" spans="1:7" ht="15.75">
      <c r="A286" s="163" t="s">
        <v>836</v>
      </c>
      <c r="B286" s="4">
        <f>+Menu!$C$3-1</f>
        <v>2012</v>
      </c>
      <c r="C286" s="4" t="str">
        <f>IF(B286&lt;Menu!$C$3,"v2","v1")</f>
        <v>v2</v>
      </c>
      <c r="D286" s="518" t="str">
        <f>CONCATENATE(Patrimonio!B23,G286)</f>
        <v>1811</v>
      </c>
      <c r="E286" s="1">
        <f>CONCATENATE(DatosGrls!$D$12)</f>
      </c>
      <c r="F286" s="1">
        <f>IF(Patrimonio!$D$4="MILES DE DOLARES",Patrimonio!D23*TcFluAnual,Patrimonio!D23)</f>
        <v>0</v>
      </c>
      <c r="G286" s="4">
        <v>1</v>
      </c>
    </row>
    <row r="287" spans="1:7" ht="15.75">
      <c r="A287" s="163" t="s">
        <v>836</v>
      </c>
      <c r="B287" s="4">
        <f>+Menu!$C$3-1</f>
        <v>2012</v>
      </c>
      <c r="C287" s="4" t="str">
        <f>IF(B287&lt;Menu!$C$3,"v2","v1")</f>
        <v>v2</v>
      </c>
      <c r="D287" s="518" t="str">
        <f>CONCATENATE(Patrimonio!B24,G287)</f>
        <v>1821</v>
      </c>
      <c r="E287" s="1">
        <f>CONCATENATE(DatosGrls!$D$12)</f>
      </c>
      <c r="F287" s="1">
        <f>IF(Patrimonio!$D$4="MILES DE DOLARES",Patrimonio!D24*TcFluAnual,Patrimonio!D24)</f>
        <v>0</v>
      </c>
      <c r="G287" s="4">
        <v>1</v>
      </c>
    </row>
    <row r="288" spans="1:7" ht="15.75">
      <c r="A288" s="163" t="s">
        <v>836</v>
      </c>
      <c r="B288" s="4">
        <f>+Menu!$C$3-1</f>
        <v>2012</v>
      </c>
      <c r="C288" s="4" t="str">
        <f>IF(B288&lt;Menu!$C$3,"v2","v1")</f>
        <v>v2</v>
      </c>
      <c r="D288" s="518" t="str">
        <f>CONCATENATE(Patrimonio!B25,G288)</f>
        <v>1831</v>
      </c>
      <c r="E288" s="1">
        <f>CONCATENATE(DatosGrls!$D$12)</f>
      </c>
      <c r="F288" s="1">
        <f>IF(Patrimonio!$D$4="MILES DE DOLARES",Patrimonio!D25*TcFluAnual,Patrimonio!D25)</f>
        <v>0</v>
      </c>
      <c r="G288" s="4">
        <v>1</v>
      </c>
    </row>
    <row r="289" spans="1:7" ht="15.75">
      <c r="A289" s="163" t="s">
        <v>836</v>
      </c>
      <c r="B289" s="4">
        <f>+Menu!$C$3-1</f>
        <v>2012</v>
      </c>
      <c r="C289" s="4" t="str">
        <f>IF(B289&lt;Menu!$C$3,"v2","v1")</f>
        <v>v2</v>
      </c>
      <c r="D289" s="518" t="str">
        <f>CONCATENATE(Patrimonio!B26,G289)</f>
        <v>1841</v>
      </c>
      <c r="E289" s="1">
        <f>CONCATENATE(DatosGrls!$D$12)</f>
      </c>
      <c r="F289" s="1">
        <f>IF(Patrimonio!$D$4="MILES DE DOLARES",Patrimonio!D26*TcFluAnual,Patrimonio!D26)</f>
        <v>0</v>
      </c>
      <c r="G289" s="4">
        <v>1</v>
      </c>
    </row>
    <row r="290" spans="1:7" ht="15.75">
      <c r="A290" s="163" t="s">
        <v>836</v>
      </c>
      <c r="B290" s="4">
        <f>+Menu!$C$3-1</f>
        <v>2012</v>
      </c>
      <c r="C290" s="4" t="str">
        <f>IF(B290&lt;Menu!$C$3,"v2","v1")</f>
        <v>v2</v>
      </c>
      <c r="D290" s="518" t="str">
        <f>CONCATENATE(Patrimonio!B27,G290)</f>
        <v>1901</v>
      </c>
      <c r="E290" s="1">
        <f>CONCATENATE(DatosGrls!$D$12)</f>
      </c>
      <c r="F290" s="1">
        <f>IF(Patrimonio!$D$4="MILES DE DOLARES",Patrimonio!D27*TcFluAnual,Patrimonio!D27)</f>
        <v>0</v>
      </c>
      <c r="G290" s="4">
        <v>1</v>
      </c>
    </row>
    <row r="291" spans="1:7" ht="15.75">
      <c r="A291" s="163" t="s">
        <v>836</v>
      </c>
      <c r="B291" s="4">
        <f>+Menu!$C$3-1</f>
        <v>2012</v>
      </c>
      <c r="C291" s="4" t="str">
        <f>IF(B291&lt;Menu!$C$3,"v2","v1")</f>
        <v>v2</v>
      </c>
      <c r="D291" s="518" t="str">
        <f>CONCATENATE(Patrimonio!B28,G291)</f>
        <v>1911</v>
      </c>
      <c r="E291" s="1">
        <f>CONCATENATE(DatosGrls!$D$12)</f>
      </c>
      <c r="F291" s="1">
        <f>IF(Patrimonio!$D$4="MILES DE DOLARES",Patrimonio!D28*TcFluAnual,Patrimonio!D28)</f>
        <v>0</v>
      </c>
      <c r="G291" s="4">
        <v>1</v>
      </c>
    </row>
    <row r="292" spans="1:7" ht="15.75">
      <c r="A292" s="163" t="s">
        <v>836</v>
      </c>
      <c r="B292" s="4">
        <f>+Menu!$C$3-1</f>
        <v>2012</v>
      </c>
      <c r="C292" s="4" t="str">
        <f>IF(B292&lt;Menu!$C$3,"v2","v1")</f>
        <v>v2</v>
      </c>
      <c r="D292" s="518" t="str">
        <f>CONCATENATE(Patrimonio!B29,G292)</f>
        <v>1921</v>
      </c>
      <c r="E292" s="1">
        <f>CONCATENATE(DatosGrls!$D$12)</f>
      </c>
      <c r="F292" s="1">
        <f>IF(Patrimonio!$D$4="MILES DE DOLARES",Patrimonio!D29*TcFluAnual,Patrimonio!D29)</f>
        <v>0</v>
      </c>
      <c r="G292" s="4">
        <v>1</v>
      </c>
    </row>
    <row r="293" spans="1:8" ht="15.75">
      <c r="A293" s="163" t="s">
        <v>836</v>
      </c>
      <c r="B293" s="4">
        <f>+Menu!$C$3</f>
        <v>2013</v>
      </c>
      <c r="C293" s="4" t="str">
        <f>IF(B293&lt;Menu!$C$3,"v2","v1")</f>
        <v>v1</v>
      </c>
      <c r="D293" s="518" t="str">
        <f>CONCATENATE(Patrimonio!B22,G293)</f>
        <v>1802</v>
      </c>
      <c r="E293" s="1">
        <f>CONCATENATE(DatosGrls!$D$12)</f>
      </c>
      <c r="F293" s="1">
        <f>IF(Patrimonio!$D$4="MILES DE DOLARES",Patrimonio!E22*TcFluUno,Patrimonio!E22)</f>
        <v>0</v>
      </c>
      <c r="G293" s="4">
        <v>2</v>
      </c>
      <c r="H293" s="65">
        <v>2</v>
      </c>
    </row>
    <row r="294" spans="1:7" ht="15.75">
      <c r="A294" s="163" t="s">
        <v>836</v>
      </c>
      <c r="B294" s="4">
        <f>+Menu!$C$3</f>
        <v>2013</v>
      </c>
      <c r="C294" s="4" t="str">
        <f>IF(B294&lt;Menu!$C$3,"v2","v1")</f>
        <v>v1</v>
      </c>
      <c r="D294" s="518" t="str">
        <f>CONCATENATE(Patrimonio!B23,G294)</f>
        <v>1812</v>
      </c>
      <c r="E294" s="1">
        <f>CONCATENATE(DatosGrls!$D$12)</f>
      </c>
      <c r="F294" s="1">
        <f>IF(Patrimonio!$D$4="MILES DE DOLARES",Patrimonio!E23*TcFluUno,Patrimonio!E23)</f>
        <v>0</v>
      </c>
      <c r="G294" s="4">
        <v>2</v>
      </c>
    </row>
    <row r="295" spans="1:7" ht="15.75">
      <c r="A295" s="163" t="s">
        <v>836</v>
      </c>
      <c r="B295" s="4">
        <f>+Menu!$C$3</f>
        <v>2013</v>
      </c>
      <c r="C295" s="4" t="str">
        <f>IF(B295&lt;Menu!$C$3,"v2","v1")</f>
        <v>v1</v>
      </c>
      <c r="D295" s="518" t="str">
        <f>CONCATENATE(Patrimonio!B24,G295)</f>
        <v>1822</v>
      </c>
      <c r="E295" s="1">
        <f>CONCATENATE(DatosGrls!$D$12)</f>
      </c>
      <c r="F295" s="1">
        <f>IF(Patrimonio!$D$4="MILES DE DOLARES",Patrimonio!E24*TcFluUno,Patrimonio!E24)</f>
        <v>0</v>
      </c>
      <c r="G295" s="4">
        <v>2</v>
      </c>
    </row>
    <row r="296" spans="1:7" ht="15.75">
      <c r="A296" s="163" t="s">
        <v>836</v>
      </c>
      <c r="B296" s="4">
        <f>+Menu!$C$3</f>
        <v>2013</v>
      </c>
      <c r="C296" s="4" t="str">
        <f>IF(B296&lt;Menu!$C$3,"v2","v1")</f>
        <v>v1</v>
      </c>
      <c r="D296" s="518" t="str">
        <f>CONCATENATE(Patrimonio!B25,G296)</f>
        <v>1832</v>
      </c>
      <c r="E296" s="1">
        <f>CONCATENATE(DatosGrls!$D$12)</f>
      </c>
      <c r="F296" s="1">
        <f>IF(Patrimonio!$D$4="MILES DE DOLARES",Patrimonio!E25*TcFluUno,Patrimonio!E25)</f>
        <v>0</v>
      </c>
      <c r="G296" s="4">
        <v>2</v>
      </c>
    </row>
    <row r="297" spans="1:7" ht="15.75">
      <c r="A297" s="163" t="s">
        <v>836</v>
      </c>
      <c r="B297" s="4">
        <f>+Menu!$C$3</f>
        <v>2013</v>
      </c>
      <c r="C297" s="4" t="str">
        <f>IF(B297&lt;Menu!$C$3,"v2","v1")</f>
        <v>v1</v>
      </c>
      <c r="D297" s="518" t="str">
        <f>CONCATENATE(Patrimonio!B26,G297)</f>
        <v>1842</v>
      </c>
      <c r="E297" s="1">
        <f>CONCATENATE(DatosGrls!$D$12)</f>
      </c>
      <c r="F297" s="1">
        <f>IF(Patrimonio!$D$4="MILES DE DOLARES",Patrimonio!E26*TcFluUno,Patrimonio!E26)</f>
        <v>0</v>
      </c>
      <c r="G297" s="4">
        <v>2</v>
      </c>
    </row>
    <row r="298" spans="1:7" ht="15.75">
      <c r="A298" s="163" t="s">
        <v>836</v>
      </c>
      <c r="B298" s="4">
        <f>+Menu!$C$3</f>
        <v>2013</v>
      </c>
      <c r="C298" s="4" t="str">
        <f>IF(B298&lt;Menu!$C$3,"v2","v1")</f>
        <v>v1</v>
      </c>
      <c r="D298" s="518" t="str">
        <f>CONCATENATE(Patrimonio!B27,G298)</f>
        <v>1902</v>
      </c>
      <c r="E298" s="1">
        <f>CONCATENATE(DatosGrls!$D$12)</f>
      </c>
      <c r="F298" s="1">
        <f>IF(Patrimonio!$D$4="MILES DE DOLARES",Patrimonio!E27*TcFluUno,Patrimonio!E27)</f>
        <v>0</v>
      </c>
      <c r="G298" s="4">
        <v>2</v>
      </c>
    </row>
    <row r="299" spans="1:7" ht="15.75">
      <c r="A299" s="163" t="s">
        <v>836</v>
      </c>
      <c r="B299" s="4">
        <f>+Menu!$C$3</f>
        <v>2013</v>
      </c>
      <c r="C299" s="4" t="str">
        <f>IF(B299&lt;Menu!$C$3,"v2","v1")</f>
        <v>v1</v>
      </c>
      <c r="D299" s="518" t="str">
        <f>CONCATENATE(Patrimonio!B28,G299)</f>
        <v>1912</v>
      </c>
      <c r="E299" s="1">
        <f>CONCATENATE(DatosGrls!$D$12)</f>
      </c>
      <c r="F299" s="1">
        <f>IF(Patrimonio!$D$4="MILES DE DOLARES",Patrimonio!E28*TcFluUno,Patrimonio!E28)</f>
        <v>0</v>
      </c>
      <c r="G299" s="4">
        <v>2</v>
      </c>
    </row>
    <row r="300" spans="1:7" ht="15.75">
      <c r="A300" s="163" t="s">
        <v>836</v>
      </c>
      <c r="B300" s="4">
        <f>+Menu!$C$3</f>
        <v>2013</v>
      </c>
      <c r="C300" s="4" t="str">
        <f>IF(B300&lt;Menu!$C$3,"v2","v1")</f>
        <v>v1</v>
      </c>
      <c r="D300" s="518" t="str">
        <f>CONCATENATE(Patrimonio!B29,G300)</f>
        <v>1922</v>
      </c>
      <c r="E300" s="1">
        <f>CONCATENATE(DatosGrls!$D$12)</f>
      </c>
      <c r="F300" s="1">
        <f>IF(Patrimonio!$D$4="MILES DE DOLARES",Patrimonio!E29*TcFluUno,Patrimonio!E29)</f>
        <v>0</v>
      </c>
      <c r="G300" s="4">
        <v>2</v>
      </c>
    </row>
    <row r="301" spans="1:8" ht="15.75">
      <c r="A301" s="163" t="s">
        <v>836</v>
      </c>
      <c r="B301" s="4">
        <f>+Menu!$C$3-1</f>
        <v>2012</v>
      </c>
      <c r="C301" s="4" t="str">
        <f>IF(B301&lt;Menu!$C$3,"v2","v1")</f>
        <v>v2</v>
      </c>
      <c r="D301" s="518" t="str">
        <f>CONCATENATE(Utilidades!B9,G301)</f>
        <v>2001</v>
      </c>
      <c r="E301" s="1">
        <f>CONCATENATE(DatosGrls!$D$12)</f>
      </c>
      <c r="F301" s="1">
        <f>IF(Utilidades!$D$5="MILES DE DOLARES",Utilidades!D9*TcFluAnual,Utilidades!D9)</f>
        <v>0</v>
      </c>
      <c r="G301" s="4">
        <v>1</v>
      </c>
      <c r="H301" s="65">
        <v>1</v>
      </c>
    </row>
    <row r="302" spans="1:7" ht="15.75">
      <c r="A302" s="163" t="s">
        <v>836</v>
      </c>
      <c r="B302" s="4">
        <f>+Menu!$C$3-1</f>
        <v>2012</v>
      </c>
      <c r="C302" s="4" t="str">
        <f>IF(B302&lt;Menu!$C$3,"v2","v1")</f>
        <v>v2</v>
      </c>
      <c r="D302" s="518" t="str">
        <f>CONCATENATE(Utilidades!B10,G302)</f>
        <v>2011</v>
      </c>
      <c r="E302" s="1">
        <f>CONCATENATE(DatosGrls!$D$12)</f>
      </c>
      <c r="F302" s="1">
        <f>IF(Utilidades!$D$5="MILES DE DOLARES",Utilidades!D10*TcFluAnual,Utilidades!D10)</f>
        <v>0</v>
      </c>
      <c r="G302" s="4">
        <v>1</v>
      </c>
    </row>
    <row r="303" spans="1:7" ht="15.75">
      <c r="A303" s="163" t="s">
        <v>836</v>
      </c>
      <c r="B303" s="4">
        <f>+Menu!$C$3-1</f>
        <v>2012</v>
      </c>
      <c r="C303" s="4" t="str">
        <f>IF(B303&lt;Menu!$C$3,"v2","v1")</f>
        <v>v2</v>
      </c>
      <c r="D303" s="518" t="str">
        <f>CONCATENATE(Utilidades!B11,G303)</f>
        <v>2021</v>
      </c>
      <c r="E303" s="1">
        <f>CONCATENATE(DatosGrls!$D$12)</f>
      </c>
      <c r="F303" s="1">
        <f>IF(Utilidades!$D$5="MILES DE DOLARES",Utilidades!D11*TcFluAnual,Utilidades!D11)</f>
        <v>0</v>
      </c>
      <c r="G303" s="4">
        <v>1</v>
      </c>
    </row>
    <row r="304" spans="1:7" ht="15.75">
      <c r="A304" s="163" t="s">
        <v>836</v>
      </c>
      <c r="B304" s="4">
        <f>+Menu!$C$3-1</f>
        <v>2012</v>
      </c>
      <c r="C304" s="4" t="str">
        <f>IF(B304&lt;Menu!$C$3,"v2","v1")</f>
        <v>v2</v>
      </c>
      <c r="D304" s="518" t="str">
        <f>CONCATENATE(Utilidades!B12,G304)</f>
        <v>3001</v>
      </c>
      <c r="E304" s="1">
        <f>CONCATENATE(DatosGrls!$D$12)</f>
      </c>
      <c r="F304" s="1">
        <f>IF(Utilidades!$D$5="MILES DE DOLARES",Utilidades!D12*TcFluAnual,Utilidades!D12)</f>
        <v>0</v>
      </c>
      <c r="G304" s="4">
        <v>1</v>
      </c>
    </row>
    <row r="305" spans="1:7" ht="15.75">
      <c r="A305" s="163" t="s">
        <v>836</v>
      </c>
      <c r="B305" s="4">
        <f>+Menu!$C$3-1</f>
        <v>2012</v>
      </c>
      <c r="C305" s="4" t="str">
        <f>IF(B305&lt;Menu!$C$3,"v2","v1")</f>
        <v>v2</v>
      </c>
      <c r="D305" s="518" t="str">
        <f>CONCATENATE(Utilidades!B13,G305)</f>
        <v>3101</v>
      </c>
      <c r="E305" s="1">
        <f>CONCATENATE(DatosGrls!$D$12)</f>
      </c>
      <c r="F305" s="1">
        <f>IF(Utilidades!$D$5="MILES DE DOLARES",Utilidades!D13*TcFluAnual,Utilidades!D13)</f>
        <v>0</v>
      </c>
      <c r="G305" s="4">
        <v>1</v>
      </c>
    </row>
    <row r="306" spans="1:8" ht="15.75">
      <c r="A306" s="163" t="s">
        <v>836</v>
      </c>
      <c r="B306" s="4">
        <f>+Menu!$C$3</f>
        <v>2013</v>
      </c>
      <c r="C306" s="4" t="str">
        <f>IF(B306&lt;Menu!$C$3,"v2","v1")</f>
        <v>v1</v>
      </c>
      <c r="D306" s="518" t="str">
        <f>CONCATENATE(Utilidades!B9,G306)</f>
        <v>2002</v>
      </c>
      <c r="E306" s="1">
        <f>CONCATENATE(DatosGrls!$D$12)</f>
      </c>
      <c r="F306" s="1">
        <f>IF(Utilidades!$D$5="MILES DE DOLARES",Utilidades!E9*TcFluUno,Utilidades!E9)</f>
        <v>0</v>
      </c>
      <c r="G306" s="4">
        <v>2</v>
      </c>
      <c r="H306" s="65">
        <v>2</v>
      </c>
    </row>
    <row r="307" spans="1:7" ht="15.75">
      <c r="A307" s="163" t="s">
        <v>836</v>
      </c>
      <c r="B307" s="4">
        <f>+Menu!$C$3</f>
        <v>2013</v>
      </c>
      <c r="C307" s="4" t="str">
        <f>IF(B307&lt;Menu!$C$3,"v2","v1")</f>
        <v>v1</v>
      </c>
      <c r="D307" s="518" t="str">
        <f>CONCATENATE(Utilidades!B10,G307)</f>
        <v>2012</v>
      </c>
      <c r="E307" s="1">
        <f>CONCATENATE(DatosGrls!$D$12)</f>
      </c>
      <c r="F307" s="1">
        <f>IF(Utilidades!$D$5="MILES DE DOLARES",Utilidades!E10*TcFluUno,Utilidades!E10)</f>
        <v>0</v>
      </c>
      <c r="G307" s="4">
        <v>2</v>
      </c>
    </row>
    <row r="308" spans="1:7" ht="15.75">
      <c r="A308" s="163" t="s">
        <v>836</v>
      </c>
      <c r="B308" s="4">
        <f>+Menu!$C$3</f>
        <v>2013</v>
      </c>
      <c r="C308" s="4" t="str">
        <f>IF(B308&lt;Menu!$C$3,"v2","v1")</f>
        <v>v1</v>
      </c>
      <c r="D308" s="518" t="str">
        <f>CONCATENATE(Utilidades!B11,G308)</f>
        <v>2022</v>
      </c>
      <c r="E308" s="1">
        <f>CONCATENATE(DatosGrls!$D$12)</f>
      </c>
      <c r="F308" s="1">
        <f>IF(Utilidades!$D$5="MILES DE DOLARES",Utilidades!E11*TcFluUno,Utilidades!E11)</f>
        <v>0</v>
      </c>
      <c r="G308" s="4">
        <v>2</v>
      </c>
    </row>
    <row r="309" spans="1:7" ht="15.75">
      <c r="A309" s="163" t="s">
        <v>836</v>
      </c>
      <c r="B309" s="4">
        <f>+Menu!$C$3</f>
        <v>2013</v>
      </c>
      <c r="C309" s="4" t="str">
        <f>IF(B309&lt;Menu!$C$3,"v2","v1")</f>
        <v>v1</v>
      </c>
      <c r="D309" s="518" t="str">
        <f>CONCATENATE(Utilidades!B12,G309)</f>
        <v>3002</v>
      </c>
      <c r="E309" s="1">
        <f>CONCATENATE(DatosGrls!$D$12)</f>
      </c>
      <c r="F309" s="1">
        <f>IF(Utilidades!$D$5="MILES DE DOLARES",Utilidades!E12*TcFluUno,Utilidades!E12)</f>
        <v>0</v>
      </c>
      <c r="G309" s="4">
        <v>2</v>
      </c>
    </row>
    <row r="310" spans="1:7" ht="15.75">
      <c r="A310" s="163" t="s">
        <v>836</v>
      </c>
      <c r="B310" s="4">
        <f>+Menu!$C$3</f>
        <v>2013</v>
      </c>
      <c r="C310" s="4" t="str">
        <f>IF(B310&lt;Menu!$C$3,"v2","v1")</f>
        <v>v1</v>
      </c>
      <c r="D310" s="518" t="str">
        <f>CONCATENATE(Utilidades!B13,G310)</f>
        <v>3102</v>
      </c>
      <c r="E310" s="1">
        <f>CONCATENATE(DatosGrls!$D$12)</f>
      </c>
      <c r="F310" s="1">
        <f>IF(Utilidades!$D$5="MILES DE DOLARES",Utilidades!E13*TcFluUno,Utilidades!E13)</f>
        <v>0</v>
      </c>
      <c r="G310" s="4">
        <v>2</v>
      </c>
    </row>
    <row r="311" spans="1:8" ht="15.75">
      <c r="A311" s="163" t="s">
        <v>836</v>
      </c>
      <c r="B311" s="4">
        <f>+Menu!$C$3-1</f>
        <v>2012</v>
      </c>
      <c r="C311" s="4" t="str">
        <f>IF(B311&lt;Menu!$C$3,"v2","v1")</f>
        <v>v2</v>
      </c>
      <c r="D311" s="518" t="str">
        <f>CONCATENATE(Activos!B7,G311)</f>
        <v>4001</v>
      </c>
      <c r="E311" s="1">
        <f>CONCATENATE(DatosGrls!$D$12)</f>
      </c>
      <c r="F311" s="1">
        <f>Activos!D7</f>
        <v>0</v>
      </c>
      <c r="G311" s="4">
        <v>1</v>
      </c>
      <c r="H311" s="65">
        <v>1</v>
      </c>
    </row>
    <row r="312" spans="1:7" ht="15.75">
      <c r="A312" s="163" t="s">
        <v>836</v>
      </c>
      <c r="B312" s="4">
        <f>+Menu!$C$3-1</f>
        <v>2012</v>
      </c>
      <c r="C312" s="4" t="str">
        <f>IF(B312&lt;Menu!$C$3,"v2","v1")</f>
        <v>v2</v>
      </c>
      <c r="D312" s="518" t="str">
        <f>CONCATENATE(Activos!B8,G312)</f>
        <v>4011</v>
      </c>
      <c r="E312" s="1">
        <f>CONCATENATE(DatosGrls!$D$12)</f>
      </c>
      <c r="F312" s="1">
        <f>Activos!D8</f>
        <v>0</v>
      </c>
      <c r="G312" s="4">
        <v>1</v>
      </c>
    </row>
    <row r="313" spans="1:7" ht="15.75">
      <c r="A313" s="163" t="s">
        <v>836</v>
      </c>
      <c r="B313" s="4">
        <f>+Menu!$C$3-1</f>
        <v>2012</v>
      </c>
      <c r="C313" s="4" t="str">
        <f>IF(B313&lt;Menu!$C$3,"v2","v1")</f>
        <v>v2</v>
      </c>
      <c r="D313" s="518" t="str">
        <f>CONCATENATE(Activos!B9,G313)</f>
        <v>4021</v>
      </c>
      <c r="E313" s="1">
        <f>CONCATENATE(DatosGrls!$D$12)</f>
      </c>
      <c r="F313" s="1">
        <f>Activos!D9</f>
        <v>0</v>
      </c>
      <c r="G313" s="4">
        <v>1</v>
      </c>
    </row>
    <row r="314" spans="1:7" ht="15.75">
      <c r="A314" s="163" t="s">
        <v>836</v>
      </c>
      <c r="B314" s="4">
        <f>+Menu!$C$3-1</f>
        <v>2012</v>
      </c>
      <c r="C314" s="4" t="str">
        <f>IF(B314&lt;Menu!$C$3,"v2","v1")</f>
        <v>v2</v>
      </c>
      <c r="D314" s="518" t="str">
        <f>CONCATENATE(Activos!B10,G314)</f>
        <v>4031</v>
      </c>
      <c r="E314" s="1">
        <f>CONCATENATE(DatosGrls!$D$12)</f>
      </c>
      <c r="F314" s="1">
        <f>Activos!D10</f>
        <v>0</v>
      </c>
      <c r="G314" s="4">
        <v>1</v>
      </c>
    </row>
    <row r="315" spans="1:7" ht="15.75">
      <c r="A315" s="163" t="s">
        <v>836</v>
      </c>
      <c r="B315" s="4">
        <f>+Menu!$C$3-1</f>
        <v>2012</v>
      </c>
      <c r="C315" s="4" t="str">
        <f>IF(B315&lt;Menu!$C$3,"v2","v1")</f>
        <v>v2</v>
      </c>
      <c r="D315" s="518" t="str">
        <f>CONCATENATE(Activos!B11,G315)</f>
        <v>4041</v>
      </c>
      <c r="E315" s="1">
        <f>CONCATENATE(DatosGrls!$D$12)</f>
      </c>
      <c r="F315" s="1">
        <f>Activos!D11</f>
        <v>0</v>
      </c>
      <c r="G315" s="4">
        <v>1</v>
      </c>
    </row>
    <row r="316" spans="1:7" ht="15.75">
      <c r="A316" s="163" t="s">
        <v>836</v>
      </c>
      <c r="B316" s="4">
        <f>+Menu!$C$3-1</f>
        <v>2012</v>
      </c>
      <c r="C316" s="4" t="str">
        <f>IF(B316&lt;Menu!$C$3,"v2","v1")</f>
        <v>v2</v>
      </c>
      <c r="D316" s="518" t="str">
        <f>CONCATENATE(Activos!B12,G316)</f>
        <v>4101</v>
      </c>
      <c r="E316" s="1">
        <f>CONCATENATE(DatosGrls!$D$12)</f>
      </c>
      <c r="F316" s="1">
        <f>Activos!D12</f>
        <v>0</v>
      </c>
      <c r="G316" s="4">
        <v>1</v>
      </c>
    </row>
    <row r="317" spans="1:7" ht="15.75">
      <c r="A317" s="163" t="s">
        <v>836</v>
      </c>
      <c r="B317" s="4">
        <f>+Menu!$C$3-1</f>
        <v>2012</v>
      </c>
      <c r="C317" s="4" t="str">
        <f>IF(B317&lt;Menu!$C$3,"v2","v1")</f>
        <v>v2</v>
      </c>
      <c r="D317" s="518" t="str">
        <f>CONCATENATE(Activos!B13,G317)</f>
        <v>4111</v>
      </c>
      <c r="E317" s="1">
        <f>CONCATENATE(DatosGrls!$D$12)</f>
      </c>
      <c r="F317" s="1">
        <f>Activos!D13</f>
        <v>0</v>
      </c>
      <c r="G317" s="4">
        <v>1</v>
      </c>
    </row>
    <row r="318" spans="1:7" ht="15.75">
      <c r="A318" s="163" t="s">
        <v>836</v>
      </c>
      <c r="B318" s="4">
        <f>+Menu!$C$3-1</f>
        <v>2012</v>
      </c>
      <c r="C318" s="4" t="str">
        <f>IF(B318&lt;Menu!$C$3,"v2","v1")</f>
        <v>v2</v>
      </c>
      <c r="D318" s="518" t="str">
        <f>CONCATENATE(Activos!B14,G318)</f>
        <v>4121</v>
      </c>
      <c r="E318" s="1">
        <f>CONCATENATE(DatosGrls!$D$12)</f>
      </c>
      <c r="F318" s="1">
        <f>Activos!D14</f>
        <v>0</v>
      </c>
      <c r="G318" s="4">
        <v>1</v>
      </c>
    </row>
    <row r="319" spans="1:7" ht="15.75">
      <c r="A319" s="163" t="s">
        <v>836</v>
      </c>
      <c r="B319" s="4">
        <f>+Menu!$C$3-1</f>
        <v>2012</v>
      </c>
      <c r="C319" s="4" t="str">
        <f>IF(B319&lt;Menu!$C$3,"v2","v1")</f>
        <v>v2</v>
      </c>
      <c r="D319" s="518" t="str">
        <f>CONCATENATE(Activos!B15,G319)</f>
        <v>4131</v>
      </c>
      <c r="E319" s="1">
        <f>CONCATENATE(DatosGrls!$D$12)</f>
      </c>
      <c r="F319" s="1">
        <f>Activos!D15</f>
        <v>0</v>
      </c>
      <c r="G319" s="4">
        <v>1</v>
      </c>
    </row>
    <row r="320" spans="1:7" ht="15.75">
      <c r="A320" s="163" t="s">
        <v>836</v>
      </c>
      <c r="B320" s="4">
        <f>+Menu!$C$3-1</f>
        <v>2012</v>
      </c>
      <c r="C320" s="4" t="str">
        <f>IF(B320&lt;Menu!$C$3,"v2","v1")</f>
        <v>v2</v>
      </c>
      <c r="D320" s="518" t="str">
        <f>CONCATENATE(Activos!B16,G320)</f>
        <v>4141</v>
      </c>
      <c r="E320" s="1">
        <f>CONCATENATE(DatosGrls!$D$12)</f>
      </c>
      <c r="F320" s="1">
        <f>Activos!D16</f>
        <v>0</v>
      </c>
      <c r="G320" s="4">
        <v>1</v>
      </c>
    </row>
    <row r="321" spans="1:7" ht="15.75">
      <c r="A321" s="163" t="s">
        <v>836</v>
      </c>
      <c r="B321" s="4">
        <f>+Menu!$C$3-1</f>
        <v>2012</v>
      </c>
      <c r="C321" s="4" t="str">
        <f>IF(B321&lt;Menu!$C$3,"v2","v1")</f>
        <v>v2</v>
      </c>
      <c r="D321" s="518" t="str">
        <f>CONCATENATE(Activos!B17,G321)</f>
        <v>4201</v>
      </c>
      <c r="E321" s="1">
        <f>CONCATENATE(DatosGrls!$D$12)</f>
      </c>
      <c r="F321" s="1">
        <f>Activos!D17</f>
        <v>0</v>
      </c>
      <c r="G321" s="4">
        <v>1</v>
      </c>
    </row>
    <row r="322" spans="1:7" ht="15.75">
      <c r="A322" s="163" t="s">
        <v>836</v>
      </c>
      <c r="B322" s="4">
        <f>+Menu!$C$3-1</f>
        <v>2012</v>
      </c>
      <c r="C322" s="4" t="str">
        <f>IF(B322&lt;Menu!$C$3,"v2","v1")</f>
        <v>v2</v>
      </c>
      <c r="D322" s="518" t="str">
        <f>CONCATENATE(Activos!B18,G322)</f>
        <v>4211</v>
      </c>
      <c r="E322" s="1">
        <f>CONCATENATE(DatosGrls!$D$12)</f>
      </c>
      <c r="F322" s="1">
        <f>Activos!D18</f>
        <v>0</v>
      </c>
      <c r="G322" s="4">
        <v>1</v>
      </c>
    </row>
    <row r="323" spans="1:7" ht="15.75">
      <c r="A323" s="163" t="s">
        <v>836</v>
      </c>
      <c r="B323" s="4">
        <f>+Menu!$C$3-1</f>
        <v>2012</v>
      </c>
      <c r="C323" s="4" t="str">
        <f>IF(B323&lt;Menu!$C$3,"v2","v1")</f>
        <v>v2</v>
      </c>
      <c r="D323" s="518" t="str">
        <f>CONCATENATE(Activos!B19,G323)</f>
        <v>4221</v>
      </c>
      <c r="E323" s="1">
        <f>CONCATENATE(DatosGrls!$D$12)</f>
      </c>
      <c r="F323" s="1">
        <f>Activos!D19</f>
        <v>0</v>
      </c>
      <c r="G323" s="4">
        <v>1</v>
      </c>
    </row>
    <row r="324" spans="1:7" ht="15.75">
      <c r="A324" s="163" t="s">
        <v>836</v>
      </c>
      <c r="B324" s="4">
        <f>+Menu!$C$3-1</f>
        <v>2012</v>
      </c>
      <c r="C324" s="4" t="str">
        <f>IF(B324&lt;Menu!$C$3,"v2","v1")</f>
        <v>v2</v>
      </c>
      <c r="D324" s="518" t="str">
        <f>CONCATENATE(Activos!B27,G324)</f>
        <v>4301</v>
      </c>
      <c r="E324" s="1">
        <f>CONCATENATE(DatosGrls!$D$12)</f>
      </c>
      <c r="F324" s="1">
        <f>Activos!D27</f>
        <v>0</v>
      </c>
      <c r="G324" s="4">
        <v>1</v>
      </c>
    </row>
    <row r="325" spans="1:7" ht="15.75">
      <c r="A325" s="163" t="s">
        <v>836</v>
      </c>
      <c r="B325" s="4">
        <f>+Menu!$C$3-1</f>
        <v>2012</v>
      </c>
      <c r="C325" s="4" t="str">
        <f>IF(B325&lt;Menu!$C$3,"v2","v1")</f>
        <v>v2</v>
      </c>
      <c r="D325" s="518" t="str">
        <f>CONCATENATE(Activos!B28,G325)</f>
        <v>4311</v>
      </c>
      <c r="E325" s="1">
        <f>CONCATENATE(DatosGrls!$D$12)</f>
      </c>
      <c r="F325" s="1">
        <f>Activos!D28</f>
        <v>0</v>
      </c>
      <c r="G325" s="4">
        <v>1</v>
      </c>
    </row>
    <row r="326" spans="1:7" ht="15.75">
      <c r="A326" s="163" t="s">
        <v>836</v>
      </c>
      <c r="B326" s="4">
        <f>+Menu!$C$3-1</f>
        <v>2012</v>
      </c>
      <c r="C326" s="4" t="str">
        <f>IF(B326&lt;Menu!$C$3,"v2","v1")</f>
        <v>v2</v>
      </c>
      <c r="D326" s="518" t="str">
        <f>CONCATENATE(Activos!B29,G326)</f>
        <v>4321</v>
      </c>
      <c r="E326" s="1">
        <f>CONCATENATE(DatosGrls!$D$12)</f>
      </c>
      <c r="F326" s="1">
        <f>Activos!D29</f>
        <v>0</v>
      </c>
      <c r="G326" s="4">
        <v>1</v>
      </c>
    </row>
    <row r="327" spans="1:7" ht="15.75">
      <c r="A327" s="163" t="s">
        <v>836</v>
      </c>
      <c r="B327" s="4">
        <f>+Menu!$C$3-1</f>
        <v>2012</v>
      </c>
      <c r="C327" s="4" t="str">
        <f>IF(B327&lt;Menu!$C$3,"v2","v1")</f>
        <v>v2</v>
      </c>
      <c r="D327" s="518" t="str">
        <f>CONCATENATE(Activos!B30,G327)</f>
        <v>4401</v>
      </c>
      <c r="E327" s="1">
        <f>CONCATENATE(DatosGrls!$D$12)</f>
      </c>
      <c r="F327" s="1">
        <f>Activos!D30</f>
        <v>0</v>
      </c>
      <c r="G327" s="4">
        <v>1</v>
      </c>
    </row>
    <row r="328" spans="1:8" ht="15.75">
      <c r="A328" s="163" t="s">
        <v>836</v>
      </c>
      <c r="B328" s="4">
        <f>+Menu!$C$3</f>
        <v>2013</v>
      </c>
      <c r="C328" s="4" t="str">
        <f>IF(B328&lt;Menu!$C$3,"v2","v1")</f>
        <v>v1</v>
      </c>
      <c r="D328" s="518" t="str">
        <f>CONCATENATE(Activos!B7,G328)</f>
        <v>4002</v>
      </c>
      <c r="E328" s="1">
        <f>CONCATENATE(DatosGrls!$D$12)</f>
      </c>
      <c r="F328" s="1">
        <f>Activos!E7</f>
        <v>0</v>
      </c>
      <c r="G328" s="4">
        <v>2</v>
      </c>
      <c r="H328" s="65">
        <v>2</v>
      </c>
    </row>
    <row r="329" spans="1:7" ht="15.75">
      <c r="A329" s="163" t="s">
        <v>836</v>
      </c>
      <c r="B329" s="4">
        <f>+Menu!$C$3</f>
        <v>2013</v>
      </c>
      <c r="C329" s="4" t="str">
        <f>IF(B329&lt;Menu!$C$3,"v2","v1")</f>
        <v>v1</v>
      </c>
      <c r="D329" s="518" t="str">
        <f>CONCATENATE(Activos!B8,G329)</f>
        <v>4012</v>
      </c>
      <c r="E329" s="1">
        <f>CONCATENATE(DatosGrls!$D$12)</f>
      </c>
      <c r="F329" s="1">
        <f>Activos!E8</f>
        <v>0</v>
      </c>
      <c r="G329" s="4">
        <v>2</v>
      </c>
    </row>
    <row r="330" spans="1:7" ht="15.75">
      <c r="A330" s="163" t="s">
        <v>836</v>
      </c>
      <c r="B330" s="4">
        <f>+Menu!$C$3</f>
        <v>2013</v>
      </c>
      <c r="C330" s="4" t="str">
        <f>IF(B330&lt;Menu!$C$3,"v2","v1")</f>
        <v>v1</v>
      </c>
      <c r="D330" s="518" t="str">
        <f>CONCATENATE(Activos!B9,G330)</f>
        <v>4022</v>
      </c>
      <c r="E330" s="1">
        <f>CONCATENATE(DatosGrls!$D$12)</f>
      </c>
      <c r="F330" s="1">
        <f>Activos!E9</f>
        <v>0</v>
      </c>
      <c r="G330" s="4">
        <v>2</v>
      </c>
    </row>
    <row r="331" spans="1:7" ht="15.75">
      <c r="A331" s="163" t="s">
        <v>836</v>
      </c>
      <c r="B331" s="4">
        <f>+Menu!$C$3</f>
        <v>2013</v>
      </c>
      <c r="C331" s="4" t="str">
        <f>IF(B331&lt;Menu!$C$3,"v2","v1")</f>
        <v>v1</v>
      </c>
      <c r="D331" s="518" t="str">
        <f>CONCATENATE(Activos!B10,G331)</f>
        <v>4032</v>
      </c>
      <c r="E331" s="1">
        <f>CONCATENATE(DatosGrls!$D$12)</f>
      </c>
      <c r="F331" s="1">
        <f>Activos!E10</f>
        <v>0</v>
      </c>
      <c r="G331" s="4">
        <v>2</v>
      </c>
    </row>
    <row r="332" spans="1:7" ht="15.75">
      <c r="A332" s="163" t="s">
        <v>836</v>
      </c>
      <c r="B332" s="4">
        <f>+Menu!$C$3</f>
        <v>2013</v>
      </c>
      <c r="C332" s="4" t="str">
        <f>IF(B332&lt;Menu!$C$3,"v2","v1")</f>
        <v>v1</v>
      </c>
      <c r="D332" s="518" t="str">
        <f>CONCATENATE(Activos!B11,G332)</f>
        <v>4042</v>
      </c>
      <c r="E332" s="1">
        <f>CONCATENATE(DatosGrls!$D$12)</f>
      </c>
      <c r="F332" s="1">
        <f>Activos!E11</f>
        <v>0</v>
      </c>
      <c r="G332" s="4">
        <v>2</v>
      </c>
    </row>
    <row r="333" spans="1:7" ht="15.75">
      <c r="A333" s="163" t="s">
        <v>836</v>
      </c>
      <c r="B333" s="4">
        <f>+Menu!$C$3</f>
        <v>2013</v>
      </c>
      <c r="C333" s="4" t="str">
        <f>IF(B333&lt;Menu!$C$3,"v2","v1")</f>
        <v>v1</v>
      </c>
      <c r="D333" s="518" t="str">
        <f>CONCATENATE(Activos!B12,G333)</f>
        <v>4102</v>
      </c>
      <c r="E333" s="1">
        <f>CONCATENATE(DatosGrls!$D$12)</f>
      </c>
      <c r="F333" s="1">
        <f>Activos!E12</f>
        <v>0</v>
      </c>
      <c r="G333" s="4">
        <v>2</v>
      </c>
    </row>
    <row r="334" spans="1:7" ht="15.75">
      <c r="A334" s="163" t="s">
        <v>836</v>
      </c>
      <c r="B334" s="4">
        <f>+Menu!$C$3</f>
        <v>2013</v>
      </c>
      <c r="C334" s="4" t="str">
        <f>IF(B334&lt;Menu!$C$3,"v2","v1")</f>
        <v>v1</v>
      </c>
      <c r="D334" s="518" t="str">
        <f>CONCATENATE(Activos!B13,G334)</f>
        <v>4112</v>
      </c>
      <c r="E334" s="1">
        <f>CONCATENATE(DatosGrls!$D$12)</f>
      </c>
      <c r="F334" s="1">
        <f>Activos!E13</f>
        <v>0</v>
      </c>
      <c r="G334" s="4">
        <v>2</v>
      </c>
    </row>
    <row r="335" spans="1:7" ht="15.75">
      <c r="A335" s="163" t="s">
        <v>836</v>
      </c>
      <c r="B335" s="4">
        <f>+Menu!$C$3</f>
        <v>2013</v>
      </c>
      <c r="C335" s="4" t="str">
        <f>IF(B335&lt;Menu!$C$3,"v2","v1")</f>
        <v>v1</v>
      </c>
      <c r="D335" s="518" t="str">
        <f>CONCATENATE(Activos!B14,G335)</f>
        <v>4122</v>
      </c>
      <c r="E335" s="1">
        <f>CONCATENATE(DatosGrls!$D$12)</f>
      </c>
      <c r="F335" s="1">
        <f>Activos!E14</f>
        <v>0</v>
      </c>
      <c r="G335" s="4">
        <v>2</v>
      </c>
    </row>
    <row r="336" spans="1:7" ht="15.75">
      <c r="A336" s="163" t="s">
        <v>836</v>
      </c>
      <c r="B336" s="4">
        <f>+Menu!$C$3</f>
        <v>2013</v>
      </c>
      <c r="C336" s="4" t="str">
        <f>IF(B336&lt;Menu!$C$3,"v2","v1")</f>
        <v>v1</v>
      </c>
      <c r="D336" s="518" t="str">
        <f>CONCATENATE(Activos!B15,G336)</f>
        <v>4132</v>
      </c>
      <c r="E336" s="1">
        <f>CONCATENATE(DatosGrls!$D$12)</f>
      </c>
      <c r="F336" s="1">
        <f>Activos!E15</f>
        <v>0</v>
      </c>
      <c r="G336" s="4">
        <v>2</v>
      </c>
    </row>
    <row r="337" spans="1:7" ht="15.75">
      <c r="A337" s="163" t="s">
        <v>836</v>
      </c>
      <c r="B337" s="4">
        <f>+Menu!$C$3</f>
        <v>2013</v>
      </c>
      <c r="C337" s="4" t="str">
        <f>IF(B337&lt;Menu!$C$3,"v2","v1")</f>
        <v>v1</v>
      </c>
      <c r="D337" s="518" t="str">
        <f>CONCATENATE(Activos!B16,G337)</f>
        <v>4142</v>
      </c>
      <c r="E337" s="1">
        <f>CONCATENATE(DatosGrls!$D$12)</f>
      </c>
      <c r="F337" s="1">
        <f>Activos!E16</f>
        <v>0</v>
      </c>
      <c r="G337" s="4">
        <v>2</v>
      </c>
    </row>
    <row r="338" spans="1:7" ht="15.75">
      <c r="A338" s="163" t="s">
        <v>836</v>
      </c>
      <c r="B338" s="4">
        <f>+Menu!$C$3</f>
        <v>2013</v>
      </c>
      <c r="C338" s="4" t="str">
        <f>IF(B338&lt;Menu!$C$3,"v2","v1")</f>
        <v>v1</v>
      </c>
      <c r="D338" s="518" t="str">
        <f>CONCATENATE(Activos!B17,G338)</f>
        <v>4202</v>
      </c>
      <c r="E338" s="1">
        <f>CONCATENATE(DatosGrls!$D$12)</f>
      </c>
      <c r="F338" s="1">
        <f>Activos!E17</f>
        <v>0</v>
      </c>
      <c r="G338" s="4">
        <v>2</v>
      </c>
    </row>
    <row r="339" spans="1:7" ht="15.75">
      <c r="A339" s="163" t="s">
        <v>836</v>
      </c>
      <c r="B339" s="4">
        <f>+Menu!$C$3</f>
        <v>2013</v>
      </c>
      <c r="C339" s="4" t="str">
        <f>IF(B339&lt;Menu!$C$3,"v2","v1")</f>
        <v>v1</v>
      </c>
      <c r="D339" s="518" t="str">
        <f>CONCATENATE(Activos!B18,G339)</f>
        <v>4212</v>
      </c>
      <c r="E339" s="1">
        <f>CONCATENATE(DatosGrls!$D$12)</f>
      </c>
      <c r="F339" s="1">
        <f>Activos!E18</f>
        <v>0</v>
      </c>
      <c r="G339" s="4">
        <v>2</v>
      </c>
    </row>
    <row r="340" spans="1:7" ht="15.75">
      <c r="A340" s="163" t="s">
        <v>836</v>
      </c>
      <c r="B340" s="4">
        <f>+Menu!$C$3</f>
        <v>2013</v>
      </c>
      <c r="C340" s="4" t="str">
        <f>IF(B340&lt;Menu!$C$3,"v2","v1")</f>
        <v>v1</v>
      </c>
      <c r="D340" s="518" t="str">
        <f>CONCATENATE(Activos!B19,G340)</f>
        <v>4222</v>
      </c>
      <c r="E340" s="1">
        <f>CONCATENATE(DatosGrls!$D$12)</f>
      </c>
      <c r="F340" s="1">
        <f>Activos!E19</f>
        <v>0</v>
      </c>
      <c r="G340" s="4">
        <v>2</v>
      </c>
    </row>
    <row r="341" spans="1:7" ht="15.75">
      <c r="A341" s="163" t="s">
        <v>836</v>
      </c>
      <c r="B341" s="4">
        <f>+Menu!$C$3</f>
        <v>2013</v>
      </c>
      <c r="C341" s="4" t="str">
        <f>IF(B341&lt;Menu!$C$3,"v2","v1")</f>
        <v>v1</v>
      </c>
      <c r="D341" s="518" t="str">
        <f>CONCATENATE(Activos!B27,G341)</f>
        <v>4302</v>
      </c>
      <c r="E341" s="1">
        <f>CONCATENATE(DatosGrls!$D$12)</f>
      </c>
      <c r="F341" s="1">
        <f>Activos!E27</f>
        <v>0</v>
      </c>
      <c r="G341" s="4">
        <v>2</v>
      </c>
    </row>
    <row r="342" spans="1:7" ht="15.75">
      <c r="A342" s="163" t="s">
        <v>836</v>
      </c>
      <c r="B342" s="4">
        <f>+Menu!$C$3</f>
        <v>2013</v>
      </c>
      <c r="C342" s="4" t="str">
        <f>IF(B342&lt;Menu!$C$3,"v2","v1")</f>
        <v>v1</v>
      </c>
      <c r="D342" s="518" t="str">
        <f>CONCATENATE(Activos!B28,G342)</f>
        <v>4312</v>
      </c>
      <c r="E342" s="1">
        <f>CONCATENATE(DatosGrls!$D$12)</f>
      </c>
      <c r="F342" s="1">
        <f>Activos!E28</f>
        <v>0</v>
      </c>
      <c r="G342" s="4">
        <v>2</v>
      </c>
    </row>
    <row r="343" spans="1:7" ht="15.75">
      <c r="A343" s="163" t="s">
        <v>836</v>
      </c>
      <c r="B343" s="4">
        <f>+Menu!$C$3</f>
        <v>2013</v>
      </c>
      <c r="C343" s="4" t="str">
        <f>IF(B343&lt;Menu!$C$3,"v2","v1")</f>
        <v>v1</v>
      </c>
      <c r="D343" s="518" t="str">
        <f>CONCATENATE(Activos!B29,G343)</f>
        <v>4322</v>
      </c>
      <c r="E343" s="1">
        <f>CONCATENATE(DatosGrls!$D$12)</f>
      </c>
      <c r="F343" s="1">
        <f>Activos!E29</f>
        <v>0</v>
      </c>
      <c r="G343" s="4">
        <v>2</v>
      </c>
    </row>
    <row r="344" spans="1:7" ht="15.75">
      <c r="A344" s="163" t="s">
        <v>836</v>
      </c>
      <c r="B344" s="4">
        <f>+Menu!$C$3</f>
        <v>2013</v>
      </c>
      <c r="C344" s="4" t="str">
        <f>IF(B344&lt;Menu!$C$3,"v2","v1")</f>
        <v>v1</v>
      </c>
      <c r="D344" s="518" t="str">
        <f>CONCATENATE(Activos!B30,G344)</f>
        <v>4402</v>
      </c>
      <c r="E344" s="1">
        <f>CONCATENATE(DatosGrls!$D$12)</f>
      </c>
      <c r="F344" s="1">
        <f>Activos!E30</f>
        <v>0</v>
      </c>
      <c r="G344" s="4">
        <v>2</v>
      </c>
    </row>
    <row r="345" spans="1:8" ht="15.75">
      <c r="A345" s="163" t="s">
        <v>836</v>
      </c>
      <c r="B345" s="4">
        <f>+Menu!$C$3</f>
        <v>2013</v>
      </c>
      <c r="C345" s="4" t="str">
        <f>IF(B345&lt;Menu!$C$3,"v2","v1")</f>
        <v>v1</v>
      </c>
      <c r="D345" s="518" t="str">
        <f>CONCATENATE(Activos!B7,G345)</f>
        <v>4003</v>
      </c>
      <c r="E345" s="1">
        <f>CONCATENATE(DatosGrls!$D$12)</f>
      </c>
      <c r="F345" s="1">
        <f>Activos!F7</f>
        <v>0</v>
      </c>
      <c r="G345" s="4">
        <v>3</v>
      </c>
      <c r="H345" s="65">
        <v>3</v>
      </c>
    </row>
    <row r="346" spans="1:7" ht="15.75">
      <c r="A346" s="163" t="s">
        <v>836</v>
      </c>
      <c r="B346" s="4">
        <f>+Menu!$C$3</f>
        <v>2013</v>
      </c>
      <c r="C346" s="4" t="str">
        <f>IF(B346&lt;Menu!$C$3,"v2","v1")</f>
        <v>v1</v>
      </c>
      <c r="D346" s="518" t="str">
        <f>CONCATENATE(Activos!B8,G346)</f>
        <v>4013</v>
      </c>
      <c r="E346" s="1">
        <f>CONCATENATE(DatosGrls!$D$12)</f>
      </c>
      <c r="F346" s="1">
        <f>Activos!F8</f>
        <v>0</v>
      </c>
      <c r="G346" s="4">
        <v>3</v>
      </c>
    </row>
    <row r="347" spans="1:7" ht="15.75">
      <c r="A347" s="163" t="s">
        <v>836</v>
      </c>
      <c r="B347" s="4">
        <f>+Menu!$C$3</f>
        <v>2013</v>
      </c>
      <c r="C347" s="4" t="str">
        <f>IF(B347&lt;Menu!$C$3,"v2","v1")</f>
        <v>v1</v>
      </c>
      <c r="D347" s="518" t="str">
        <f>CONCATENATE(Activos!B9,G347)</f>
        <v>4023</v>
      </c>
      <c r="E347" s="1">
        <f>CONCATENATE(DatosGrls!$D$12)</f>
      </c>
      <c r="F347" s="1">
        <f>Activos!F9</f>
        <v>0</v>
      </c>
      <c r="G347" s="4">
        <v>3</v>
      </c>
    </row>
    <row r="348" spans="1:7" ht="15.75">
      <c r="A348" s="163" t="s">
        <v>836</v>
      </c>
      <c r="B348" s="4">
        <f>+Menu!$C$3</f>
        <v>2013</v>
      </c>
      <c r="C348" s="4" t="str">
        <f>IF(B348&lt;Menu!$C$3,"v2","v1")</f>
        <v>v1</v>
      </c>
      <c r="D348" s="518" t="str">
        <f>CONCATENATE(Activos!B10,G348)</f>
        <v>4033</v>
      </c>
      <c r="E348" s="1">
        <f>CONCATENATE(DatosGrls!$D$12)</f>
      </c>
      <c r="F348" s="1">
        <f>Activos!F10</f>
        <v>0</v>
      </c>
      <c r="G348" s="4">
        <v>3</v>
      </c>
    </row>
    <row r="349" spans="1:7" ht="15.75">
      <c r="A349" s="163" t="s">
        <v>836</v>
      </c>
      <c r="B349" s="4">
        <f>+Menu!$C$3</f>
        <v>2013</v>
      </c>
      <c r="C349" s="4" t="str">
        <f>IF(B349&lt;Menu!$C$3,"v2","v1")</f>
        <v>v1</v>
      </c>
      <c r="D349" s="518" t="str">
        <f>CONCATENATE(Activos!B11,G349)</f>
        <v>4043</v>
      </c>
      <c r="E349" s="1">
        <f>CONCATENATE(DatosGrls!$D$12)</f>
      </c>
      <c r="F349" s="1">
        <f>Activos!F11</f>
        <v>0</v>
      </c>
      <c r="G349" s="4">
        <v>3</v>
      </c>
    </row>
    <row r="350" spans="1:7" ht="15.75">
      <c r="A350" s="163" t="s">
        <v>836</v>
      </c>
      <c r="B350" s="4">
        <f>+Menu!$C$3</f>
        <v>2013</v>
      </c>
      <c r="C350" s="4" t="str">
        <f>IF(B350&lt;Menu!$C$3,"v2","v1")</f>
        <v>v1</v>
      </c>
      <c r="D350" s="518" t="str">
        <f>CONCATENATE(Activos!B12,G350)</f>
        <v>4103</v>
      </c>
      <c r="E350" s="1">
        <f>CONCATENATE(DatosGrls!$D$12)</f>
      </c>
      <c r="F350" s="1">
        <f>Activos!F12</f>
        <v>0</v>
      </c>
      <c r="G350" s="4">
        <v>3</v>
      </c>
    </row>
    <row r="351" spans="1:7" ht="15.75">
      <c r="A351" s="163" t="s">
        <v>836</v>
      </c>
      <c r="B351" s="4">
        <f>+Menu!$C$3</f>
        <v>2013</v>
      </c>
      <c r="C351" s="4" t="str">
        <f>IF(B351&lt;Menu!$C$3,"v2","v1")</f>
        <v>v1</v>
      </c>
      <c r="D351" s="518" t="str">
        <f>CONCATENATE(Activos!B13,G351)</f>
        <v>4113</v>
      </c>
      <c r="E351" s="1">
        <f>CONCATENATE(DatosGrls!$D$12)</f>
      </c>
      <c r="F351" s="1">
        <f>Activos!F13</f>
        <v>0</v>
      </c>
      <c r="G351" s="4">
        <v>3</v>
      </c>
    </row>
    <row r="352" spans="1:7" ht="15.75">
      <c r="A352" s="163" t="s">
        <v>836</v>
      </c>
      <c r="B352" s="4">
        <f>+Menu!$C$3</f>
        <v>2013</v>
      </c>
      <c r="C352" s="4" t="str">
        <f>IF(B352&lt;Menu!$C$3,"v2","v1")</f>
        <v>v1</v>
      </c>
      <c r="D352" s="518" t="str">
        <f>CONCATENATE(Activos!B14,G352)</f>
        <v>4123</v>
      </c>
      <c r="E352" s="1">
        <f>CONCATENATE(DatosGrls!$D$12)</f>
      </c>
      <c r="F352" s="1">
        <f>Activos!F14</f>
        <v>0</v>
      </c>
      <c r="G352" s="4">
        <v>3</v>
      </c>
    </row>
    <row r="353" spans="1:7" ht="15.75">
      <c r="A353" s="163" t="s">
        <v>836</v>
      </c>
      <c r="B353" s="4">
        <f>+Menu!$C$3</f>
        <v>2013</v>
      </c>
      <c r="C353" s="4" t="str">
        <f>IF(B353&lt;Menu!$C$3,"v2","v1")</f>
        <v>v1</v>
      </c>
      <c r="D353" s="518" t="str">
        <f>CONCATENATE(Activos!B15,G353)</f>
        <v>4133</v>
      </c>
      <c r="E353" s="1">
        <f>CONCATENATE(DatosGrls!$D$12)</f>
      </c>
      <c r="F353" s="1">
        <f>Activos!F15</f>
        <v>0</v>
      </c>
      <c r="G353" s="4">
        <v>3</v>
      </c>
    </row>
    <row r="354" spans="1:7" ht="15.75">
      <c r="A354" s="163" t="s">
        <v>836</v>
      </c>
      <c r="B354" s="4">
        <f>+Menu!$C$3</f>
        <v>2013</v>
      </c>
      <c r="C354" s="4" t="str">
        <f>IF(B354&lt;Menu!$C$3,"v2","v1")</f>
        <v>v1</v>
      </c>
      <c r="D354" s="518" t="str">
        <f>CONCATENATE(Activos!B16,G354)</f>
        <v>4143</v>
      </c>
      <c r="E354" s="1">
        <f>CONCATENATE(DatosGrls!$D$12)</f>
      </c>
      <c r="F354" s="1">
        <f>Activos!F16</f>
        <v>0</v>
      </c>
      <c r="G354" s="4">
        <v>3</v>
      </c>
    </row>
    <row r="355" spans="1:7" ht="15.75">
      <c r="A355" s="163" t="s">
        <v>836</v>
      </c>
      <c r="B355" s="4">
        <f>+Menu!$C$3</f>
        <v>2013</v>
      </c>
      <c r="C355" s="4" t="str">
        <f>IF(B355&lt;Menu!$C$3,"v2","v1")</f>
        <v>v1</v>
      </c>
      <c r="D355" s="518" t="str">
        <f>CONCATENATE(Activos!B17,G355)</f>
        <v>4203</v>
      </c>
      <c r="E355" s="1">
        <f>CONCATENATE(DatosGrls!$D$12)</f>
      </c>
      <c r="F355" s="1">
        <f>Activos!F17</f>
        <v>0</v>
      </c>
      <c r="G355" s="4">
        <v>3</v>
      </c>
    </row>
    <row r="356" spans="1:7" ht="15.75">
      <c r="A356" s="163" t="s">
        <v>836</v>
      </c>
      <c r="B356" s="4">
        <f>+Menu!$C$3</f>
        <v>2013</v>
      </c>
      <c r="C356" s="4" t="str">
        <f>IF(B356&lt;Menu!$C$3,"v2","v1")</f>
        <v>v1</v>
      </c>
      <c r="D356" s="518" t="str">
        <f>CONCATENATE(Activos!B18,G356)</f>
        <v>4213</v>
      </c>
      <c r="E356" s="1">
        <f>CONCATENATE(DatosGrls!$D$12)</f>
      </c>
      <c r="F356" s="1">
        <f>Activos!F18</f>
        <v>0</v>
      </c>
      <c r="G356" s="4">
        <v>3</v>
      </c>
    </row>
    <row r="357" spans="1:7" ht="15.75">
      <c r="A357" s="163" t="s">
        <v>836</v>
      </c>
      <c r="B357" s="4">
        <f>+Menu!$C$3</f>
        <v>2013</v>
      </c>
      <c r="C357" s="4" t="str">
        <f>IF(B357&lt;Menu!$C$3,"v2","v1")</f>
        <v>v1</v>
      </c>
      <c r="D357" s="518" t="str">
        <f>CONCATENATE(Activos!B19,G357)</f>
        <v>4223</v>
      </c>
      <c r="E357" s="1">
        <f>CONCATENATE(DatosGrls!$D$12)</f>
      </c>
      <c r="F357" s="1">
        <f>Activos!F19</f>
        <v>0</v>
      </c>
      <c r="G357" s="4">
        <v>3</v>
      </c>
    </row>
    <row r="358" spans="1:7" ht="15.75">
      <c r="A358" s="163" t="s">
        <v>836</v>
      </c>
      <c r="B358" s="4">
        <f>+Menu!$C$3</f>
        <v>2013</v>
      </c>
      <c r="C358" s="4" t="str">
        <f>IF(B358&lt;Menu!$C$3,"v2","v1")</f>
        <v>v1</v>
      </c>
      <c r="D358" s="518" t="str">
        <f>CONCATENATE(Activos!B27,G358)</f>
        <v>4303</v>
      </c>
      <c r="E358" s="1">
        <f>CONCATENATE(DatosGrls!$D$12)</f>
      </c>
      <c r="F358" s="1">
        <f>Activos!F27</f>
        <v>0</v>
      </c>
      <c r="G358" s="4">
        <v>3</v>
      </c>
    </row>
    <row r="359" spans="1:7" ht="15.75">
      <c r="A359" s="163" t="s">
        <v>836</v>
      </c>
      <c r="B359" s="4">
        <f>+Menu!$C$3</f>
        <v>2013</v>
      </c>
      <c r="C359" s="4" t="str">
        <f>IF(B359&lt;Menu!$C$3,"v2","v1")</f>
        <v>v1</v>
      </c>
      <c r="D359" s="518" t="str">
        <f>CONCATENATE(Activos!B28,G359)</f>
        <v>4313</v>
      </c>
      <c r="E359" s="1">
        <f>CONCATENATE(DatosGrls!$D$12)</f>
      </c>
      <c r="F359" s="1">
        <f>Activos!F28</f>
        <v>0</v>
      </c>
      <c r="G359" s="4">
        <v>3</v>
      </c>
    </row>
    <row r="360" spans="1:7" ht="15.75">
      <c r="A360" s="163" t="s">
        <v>836</v>
      </c>
      <c r="B360" s="4">
        <f>+Menu!$C$3</f>
        <v>2013</v>
      </c>
      <c r="C360" s="4" t="str">
        <f>IF(B360&lt;Menu!$C$3,"v2","v1")</f>
        <v>v1</v>
      </c>
      <c r="D360" s="518" t="str">
        <f>CONCATENATE(Activos!B29,G360)</f>
        <v>4323</v>
      </c>
      <c r="E360" s="1">
        <f>CONCATENATE(DatosGrls!$D$12)</f>
      </c>
      <c r="F360" s="1">
        <f>Activos!F29</f>
        <v>0</v>
      </c>
      <c r="G360" s="4">
        <v>3</v>
      </c>
    </row>
    <row r="361" spans="1:7" ht="15.75">
      <c r="A361" s="163" t="s">
        <v>836</v>
      </c>
      <c r="B361" s="4">
        <f>+Menu!$C$3</f>
        <v>2013</v>
      </c>
      <c r="C361" s="4" t="str">
        <f>IF(B361&lt;Menu!$C$3,"v2","v1")</f>
        <v>v1</v>
      </c>
      <c r="D361" s="518" t="str">
        <f>CONCATENATE(Activos!B30,G361)</f>
        <v>4403</v>
      </c>
      <c r="E361" s="1">
        <f>CONCATENATE(DatosGrls!$D$12)</f>
      </c>
      <c r="F361" s="1">
        <f>Activos!F30</f>
        <v>0</v>
      </c>
      <c r="G361" s="4">
        <v>3</v>
      </c>
    </row>
    <row r="362" spans="1:8" ht="15.75">
      <c r="A362" s="163" t="s">
        <v>836</v>
      </c>
      <c r="B362" s="4">
        <f>+Menu!$C$3</f>
        <v>2013</v>
      </c>
      <c r="C362" s="4" t="str">
        <f>IF(B362&lt;Menu!$C$3,"v2","v1")</f>
        <v>v1</v>
      </c>
      <c r="D362" s="518" t="str">
        <f>CONCATENATE(Activos!B7,G362)</f>
        <v>4004</v>
      </c>
      <c r="E362" s="1">
        <f>CONCATENATE(DatosGrls!$D$12)</f>
      </c>
      <c r="F362" s="1">
        <f>Activos!G7</f>
        <v>0</v>
      </c>
      <c r="G362" s="4">
        <v>4</v>
      </c>
      <c r="H362" s="65">
        <v>4</v>
      </c>
    </row>
    <row r="363" spans="1:7" ht="15.75">
      <c r="A363" s="163" t="s">
        <v>836</v>
      </c>
      <c r="B363" s="4">
        <f>+Menu!$C$3</f>
        <v>2013</v>
      </c>
      <c r="C363" s="4" t="str">
        <f>IF(B363&lt;Menu!$C$3,"v2","v1")</f>
        <v>v1</v>
      </c>
      <c r="D363" s="518" t="str">
        <f>CONCATENATE(Activos!B8,G363)</f>
        <v>4014</v>
      </c>
      <c r="E363" s="1">
        <f>CONCATENATE(DatosGrls!$D$12)</f>
      </c>
      <c r="F363" s="1">
        <f>Activos!G8</f>
        <v>0</v>
      </c>
      <c r="G363" s="4">
        <v>4</v>
      </c>
    </row>
    <row r="364" spans="1:7" ht="15.75">
      <c r="A364" s="163" t="s">
        <v>836</v>
      </c>
      <c r="B364" s="4">
        <f>+Menu!$C$3</f>
        <v>2013</v>
      </c>
      <c r="C364" s="4" t="str">
        <f>IF(B364&lt;Menu!$C$3,"v2","v1")</f>
        <v>v1</v>
      </c>
      <c r="D364" s="518" t="str">
        <f>CONCATENATE(Activos!B9,G364)</f>
        <v>4024</v>
      </c>
      <c r="E364" s="1">
        <f>CONCATENATE(DatosGrls!$D$12)</f>
      </c>
      <c r="F364" s="1">
        <f>Activos!G9</f>
        <v>0</v>
      </c>
      <c r="G364" s="4">
        <v>4</v>
      </c>
    </row>
    <row r="365" spans="1:7" ht="15.75">
      <c r="A365" s="163" t="s">
        <v>836</v>
      </c>
      <c r="B365" s="4">
        <f>+Menu!$C$3</f>
        <v>2013</v>
      </c>
      <c r="C365" s="4" t="str">
        <f>IF(B365&lt;Menu!$C$3,"v2","v1")</f>
        <v>v1</v>
      </c>
      <c r="D365" s="518" t="str">
        <f>CONCATENATE(Activos!B10,G365)</f>
        <v>4034</v>
      </c>
      <c r="E365" s="1">
        <f>CONCATENATE(DatosGrls!$D$12)</f>
      </c>
      <c r="F365" s="1">
        <f>Activos!G10</f>
        <v>0</v>
      </c>
      <c r="G365" s="4">
        <v>4</v>
      </c>
    </row>
    <row r="366" spans="1:7" ht="15.75">
      <c r="A366" s="163" t="s">
        <v>836</v>
      </c>
      <c r="B366" s="4">
        <f>+Menu!$C$3</f>
        <v>2013</v>
      </c>
      <c r="C366" s="4" t="str">
        <f>IF(B366&lt;Menu!$C$3,"v2","v1")</f>
        <v>v1</v>
      </c>
      <c r="D366" s="518" t="str">
        <f>CONCATENATE(Activos!B11,G366)</f>
        <v>4044</v>
      </c>
      <c r="E366" s="1">
        <f>CONCATENATE(DatosGrls!$D$12)</f>
      </c>
      <c r="F366" s="1">
        <f>Activos!G11</f>
        <v>0</v>
      </c>
      <c r="G366" s="4">
        <v>4</v>
      </c>
    </row>
    <row r="367" spans="1:7" ht="15.75">
      <c r="A367" s="163" t="s">
        <v>836</v>
      </c>
      <c r="B367" s="4">
        <f>+Menu!$C$3</f>
        <v>2013</v>
      </c>
      <c r="C367" s="4" t="str">
        <f>IF(B367&lt;Menu!$C$3,"v2","v1")</f>
        <v>v1</v>
      </c>
      <c r="D367" s="518" t="str">
        <f>CONCATENATE(Activos!B12,G367)</f>
        <v>4104</v>
      </c>
      <c r="E367" s="1">
        <f>CONCATENATE(DatosGrls!$D$12)</f>
      </c>
      <c r="F367" s="1">
        <f>Activos!G12</f>
        <v>0</v>
      </c>
      <c r="G367" s="4">
        <v>4</v>
      </c>
    </row>
    <row r="368" spans="1:7" ht="15.75">
      <c r="A368" s="163" t="s">
        <v>836</v>
      </c>
      <c r="B368" s="4">
        <f>+Menu!$C$3</f>
        <v>2013</v>
      </c>
      <c r="C368" s="4" t="str">
        <f>IF(B368&lt;Menu!$C$3,"v2","v1")</f>
        <v>v1</v>
      </c>
      <c r="D368" s="518" t="str">
        <f>CONCATENATE(Activos!B13,G368)</f>
        <v>4114</v>
      </c>
      <c r="E368" s="1">
        <f>CONCATENATE(DatosGrls!$D$12)</f>
      </c>
      <c r="F368" s="1">
        <f>Activos!G13</f>
        <v>0</v>
      </c>
      <c r="G368" s="4">
        <v>4</v>
      </c>
    </row>
    <row r="369" spans="1:7" ht="15.75">
      <c r="A369" s="163" t="s">
        <v>836</v>
      </c>
      <c r="B369" s="4">
        <f>+Menu!$C$3</f>
        <v>2013</v>
      </c>
      <c r="C369" s="4" t="str">
        <f>IF(B369&lt;Menu!$C$3,"v2","v1")</f>
        <v>v1</v>
      </c>
      <c r="D369" s="518" t="str">
        <f>CONCATENATE(Activos!B14,G369)</f>
        <v>4124</v>
      </c>
      <c r="E369" s="1">
        <f>CONCATENATE(DatosGrls!$D$12)</f>
      </c>
      <c r="F369" s="1">
        <f>Activos!G14</f>
        <v>0</v>
      </c>
      <c r="G369" s="4">
        <v>4</v>
      </c>
    </row>
    <row r="370" spans="1:7" ht="15.75">
      <c r="A370" s="163" t="s">
        <v>836</v>
      </c>
      <c r="B370" s="4">
        <f>+Menu!$C$3</f>
        <v>2013</v>
      </c>
      <c r="C370" s="4" t="str">
        <f>IF(B370&lt;Menu!$C$3,"v2","v1")</f>
        <v>v1</v>
      </c>
      <c r="D370" s="518" t="str">
        <f>CONCATENATE(Activos!B15,G370)</f>
        <v>4134</v>
      </c>
      <c r="E370" s="1">
        <f>CONCATENATE(DatosGrls!$D$12)</f>
      </c>
      <c r="F370" s="1">
        <f>Activos!G15</f>
        <v>0</v>
      </c>
      <c r="G370" s="4">
        <v>4</v>
      </c>
    </row>
    <row r="371" spans="1:7" ht="15.75">
      <c r="A371" s="163" t="s">
        <v>836</v>
      </c>
      <c r="B371" s="4">
        <f>+Menu!$C$3</f>
        <v>2013</v>
      </c>
      <c r="C371" s="4" t="str">
        <f>IF(B371&lt;Menu!$C$3,"v2","v1")</f>
        <v>v1</v>
      </c>
      <c r="D371" s="518" t="str">
        <f>CONCATENATE(Activos!B16,G371)</f>
        <v>4144</v>
      </c>
      <c r="E371" s="1">
        <f>CONCATENATE(DatosGrls!$D$12)</f>
      </c>
      <c r="F371" s="1">
        <f>Activos!G16</f>
        <v>0</v>
      </c>
      <c r="G371" s="4">
        <v>4</v>
      </c>
    </row>
    <row r="372" spans="1:7" ht="15.75">
      <c r="A372" s="163" t="s">
        <v>836</v>
      </c>
      <c r="B372" s="4">
        <f>+Menu!$C$3</f>
        <v>2013</v>
      </c>
      <c r="C372" s="4" t="str">
        <f>IF(B372&lt;Menu!$C$3,"v2","v1")</f>
        <v>v1</v>
      </c>
      <c r="D372" s="518" t="str">
        <f>CONCATENATE(Activos!B17,G372)</f>
        <v>4204</v>
      </c>
      <c r="E372" s="1">
        <f>CONCATENATE(DatosGrls!$D$12)</f>
      </c>
      <c r="F372" s="1">
        <f>Activos!G17</f>
        <v>0</v>
      </c>
      <c r="G372" s="4">
        <v>4</v>
      </c>
    </row>
    <row r="373" spans="1:7" ht="15.75">
      <c r="A373" s="163" t="s">
        <v>836</v>
      </c>
      <c r="B373" s="4">
        <f>+Menu!$C$3</f>
        <v>2013</v>
      </c>
      <c r="C373" s="4" t="str">
        <f>IF(B373&lt;Menu!$C$3,"v2","v1")</f>
        <v>v1</v>
      </c>
      <c r="D373" s="518" t="str">
        <f>CONCATENATE(Activos!B18,G373)</f>
        <v>4214</v>
      </c>
      <c r="E373" s="1">
        <f>CONCATENATE(DatosGrls!$D$12)</f>
      </c>
      <c r="F373" s="1">
        <f>Activos!G18</f>
        <v>0</v>
      </c>
      <c r="G373" s="4">
        <v>4</v>
      </c>
    </row>
    <row r="374" spans="1:7" ht="15.75">
      <c r="A374" s="163" t="s">
        <v>836</v>
      </c>
      <c r="B374" s="4">
        <f>+Menu!$C$3</f>
        <v>2013</v>
      </c>
      <c r="C374" s="4" t="str">
        <f>IF(B374&lt;Menu!$C$3,"v2","v1")</f>
        <v>v1</v>
      </c>
      <c r="D374" s="518" t="str">
        <f>CONCATENATE(Activos!B19,G374)</f>
        <v>4224</v>
      </c>
      <c r="E374" s="1">
        <f>CONCATENATE(DatosGrls!$D$12)</f>
      </c>
      <c r="F374" s="1">
        <f>Activos!G19</f>
        <v>0</v>
      </c>
      <c r="G374" s="4">
        <v>4</v>
      </c>
    </row>
    <row r="375" spans="1:7" ht="15.75">
      <c r="A375" s="163" t="s">
        <v>836</v>
      </c>
      <c r="B375" s="4">
        <f>+Menu!$C$3</f>
        <v>2013</v>
      </c>
      <c r="C375" s="4" t="str">
        <f>IF(B375&lt;Menu!$C$3,"v2","v1")</f>
        <v>v1</v>
      </c>
      <c r="D375" s="518" t="str">
        <f>CONCATENATE(Activos!B27,G375)</f>
        <v>4304</v>
      </c>
      <c r="E375" s="1">
        <f>CONCATENATE(DatosGrls!$D$12)</f>
      </c>
      <c r="F375" s="1">
        <f>Activos!G27</f>
        <v>0</v>
      </c>
      <c r="G375" s="4">
        <v>4</v>
      </c>
    </row>
    <row r="376" spans="1:7" ht="15.75">
      <c r="A376" s="163" t="s">
        <v>836</v>
      </c>
      <c r="B376" s="4">
        <f>+Menu!$C$3</f>
        <v>2013</v>
      </c>
      <c r="C376" s="4" t="str">
        <f>IF(B376&lt;Menu!$C$3,"v2","v1")</f>
        <v>v1</v>
      </c>
      <c r="D376" s="518" t="str">
        <f>CONCATENATE(Activos!B28,G376)</f>
        <v>4314</v>
      </c>
      <c r="E376" s="1">
        <f>CONCATENATE(DatosGrls!$D$12)</f>
      </c>
      <c r="F376" s="1">
        <f>Activos!G28</f>
        <v>0</v>
      </c>
      <c r="G376" s="4">
        <v>4</v>
      </c>
    </row>
    <row r="377" spans="1:7" ht="15.75">
      <c r="A377" s="163" t="s">
        <v>836</v>
      </c>
      <c r="B377" s="4">
        <f>+Menu!$C$3</f>
        <v>2013</v>
      </c>
      <c r="C377" s="4" t="str">
        <f>IF(B377&lt;Menu!$C$3,"v2","v1")</f>
        <v>v1</v>
      </c>
      <c r="D377" s="518" t="str">
        <f>CONCATENATE(Activos!B29,G377)</f>
        <v>4324</v>
      </c>
      <c r="E377" s="1">
        <f>CONCATENATE(DatosGrls!$D$12)</f>
      </c>
      <c r="F377" s="1">
        <f>Activos!G29</f>
        <v>0</v>
      </c>
      <c r="G377" s="4">
        <v>4</v>
      </c>
    </row>
    <row r="378" spans="1:7" ht="15.75">
      <c r="A378" s="163" t="s">
        <v>836</v>
      </c>
      <c r="B378" s="4">
        <f>+Menu!$C$3</f>
        <v>2013</v>
      </c>
      <c r="C378" s="4" t="str">
        <f>IF(B378&lt;Menu!$C$3,"v2","v1")</f>
        <v>v1</v>
      </c>
      <c r="D378" s="518" t="str">
        <f>CONCATENATE(Activos!B30,G378)</f>
        <v>4404</v>
      </c>
      <c r="E378" s="1">
        <f>CONCATENATE(DatosGrls!$D$12)</f>
      </c>
      <c r="F378" s="1">
        <f>Activos!G30</f>
        <v>0</v>
      </c>
      <c r="G378" s="4">
        <v>4</v>
      </c>
    </row>
    <row r="379" spans="1:8" ht="15.75">
      <c r="A379" s="163" t="s">
        <v>836</v>
      </c>
      <c r="B379" s="4">
        <f>+Menu!$C$3</f>
        <v>2013</v>
      </c>
      <c r="C379" s="4" t="str">
        <f>IF(B379&lt;Menu!$C$3,"v2","v1")</f>
        <v>v1</v>
      </c>
      <c r="D379" s="518" t="str">
        <f>CONCATENATE(Activos!B7,G379)</f>
        <v>4005</v>
      </c>
      <c r="E379" s="1">
        <f>CONCATENATE(DatosGrls!$D$12)</f>
      </c>
      <c r="F379" s="1">
        <f>Activos!H7</f>
        <v>0</v>
      </c>
      <c r="G379" s="4">
        <v>5</v>
      </c>
      <c r="H379" s="65">
        <v>5</v>
      </c>
    </row>
    <row r="380" spans="1:7" ht="15.75">
      <c r="A380" s="163" t="s">
        <v>836</v>
      </c>
      <c r="B380" s="4">
        <f>+Menu!$C$3</f>
        <v>2013</v>
      </c>
      <c r="C380" s="4" t="str">
        <f>IF(B380&lt;Menu!$C$3,"v2","v1")</f>
        <v>v1</v>
      </c>
      <c r="D380" s="518" t="str">
        <f>CONCATENATE(Activos!B8,G380)</f>
        <v>4015</v>
      </c>
      <c r="E380" s="1">
        <f>CONCATENATE(DatosGrls!$D$12)</f>
      </c>
      <c r="F380" s="1">
        <f>Activos!H8</f>
        <v>0</v>
      </c>
      <c r="G380" s="4">
        <v>5</v>
      </c>
    </row>
    <row r="381" spans="1:7" ht="15.75">
      <c r="A381" s="163" t="s">
        <v>836</v>
      </c>
      <c r="B381" s="4">
        <f>+Menu!$C$3</f>
        <v>2013</v>
      </c>
      <c r="C381" s="4" t="str">
        <f>IF(B381&lt;Menu!$C$3,"v2","v1")</f>
        <v>v1</v>
      </c>
      <c r="D381" s="518" t="str">
        <f>CONCATENATE(Activos!B9,G381)</f>
        <v>4025</v>
      </c>
      <c r="E381" s="1">
        <f>CONCATENATE(DatosGrls!$D$12)</f>
      </c>
      <c r="F381" s="1">
        <f>Activos!H9</f>
        <v>0</v>
      </c>
      <c r="G381" s="4">
        <v>5</v>
      </c>
    </row>
    <row r="382" spans="1:7" ht="15.75">
      <c r="A382" s="163" t="s">
        <v>836</v>
      </c>
      <c r="B382" s="4">
        <f>+Menu!$C$3</f>
        <v>2013</v>
      </c>
      <c r="C382" s="4" t="str">
        <f>IF(B382&lt;Menu!$C$3,"v2","v1")</f>
        <v>v1</v>
      </c>
      <c r="D382" s="518" t="str">
        <f>CONCATENATE(Activos!B10,G382)</f>
        <v>4035</v>
      </c>
      <c r="E382" s="1">
        <f>CONCATENATE(DatosGrls!$D$12)</f>
      </c>
      <c r="F382" s="1">
        <f>Activos!H10</f>
        <v>0</v>
      </c>
      <c r="G382" s="4">
        <v>5</v>
      </c>
    </row>
    <row r="383" spans="1:7" ht="15.75">
      <c r="A383" s="163" t="s">
        <v>836</v>
      </c>
      <c r="B383" s="4">
        <f>+Menu!$C$3</f>
        <v>2013</v>
      </c>
      <c r="C383" s="4" t="str">
        <f>IF(B383&lt;Menu!$C$3,"v2","v1")</f>
        <v>v1</v>
      </c>
      <c r="D383" s="518" t="str">
        <f>CONCATENATE(Activos!B11,G383)</f>
        <v>4045</v>
      </c>
      <c r="E383" s="1">
        <f>CONCATENATE(DatosGrls!$D$12)</f>
      </c>
      <c r="F383" s="1">
        <f>Activos!H11</f>
        <v>0</v>
      </c>
      <c r="G383" s="4">
        <v>5</v>
      </c>
    </row>
    <row r="384" spans="1:7" ht="15.75">
      <c r="A384" s="163" t="s">
        <v>836</v>
      </c>
      <c r="B384" s="4">
        <f>+Menu!$C$3</f>
        <v>2013</v>
      </c>
      <c r="C384" s="4" t="str">
        <f>IF(B384&lt;Menu!$C$3,"v2","v1")</f>
        <v>v1</v>
      </c>
      <c r="D384" s="518" t="str">
        <f>CONCATENATE(Activos!B12,G384)</f>
        <v>4105</v>
      </c>
      <c r="E384" s="1">
        <f>CONCATENATE(DatosGrls!$D$12)</f>
      </c>
      <c r="F384" s="1">
        <f>Activos!H12</f>
        <v>0</v>
      </c>
      <c r="G384" s="4">
        <v>5</v>
      </c>
    </row>
    <row r="385" spans="1:7" ht="15.75">
      <c r="A385" s="163" t="s">
        <v>836</v>
      </c>
      <c r="B385" s="4">
        <f>+Menu!$C$3</f>
        <v>2013</v>
      </c>
      <c r="C385" s="4" t="str">
        <f>IF(B385&lt;Menu!$C$3,"v2","v1")</f>
        <v>v1</v>
      </c>
      <c r="D385" s="518" t="str">
        <f>CONCATENATE(Activos!B13,G385)</f>
        <v>4115</v>
      </c>
      <c r="E385" s="1">
        <f>CONCATENATE(DatosGrls!$D$12)</f>
      </c>
      <c r="F385" s="1">
        <f>Activos!H13</f>
        <v>0</v>
      </c>
      <c r="G385" s="4">
        <v>5</v>
      </c>
    </row>
    <row r="386" spans="1:7" ht="15.75">
      <c r="A386" s="163" t="s">
        <v>836</v>
      </c>
      <c r="B386" s="4">
        <f>+Menu!$C$3</f>
        <v>2013</v>
      </c>
      <c r="C386" s="4" t="str">
        <f>IF(B386&lt;Menu!$C$3,"v2","v1")</f>
        <v>v1</v>
      </c>
      <c r="D386" s="518" t="str">
        <f>CONCATENATE(Activos!B14,G386)</f>
        <v>4125</v>
      </c>
      <c r="E386" s="1">
        <f>CONCATENATE(DatosGrls!$D$12)</f>
      </c>
      <c r="F386" s="1">
        <f>Activos!H14</f>
        <v>0</v>
      </c>
      <c r="G386" s="4">
        <v>5</v>
      </c>
    </row>
    <row r="387" spans="1:7" ht="15.75">
      <c r="A387" s="163" t="s">
        <v>836</v>
      </c>
      <c r="B387" s="4">
        <f>+Menu!$C$3</f>
        <v>2013</v>
      </c>
      <c r="C387" s="4" t="str">
        <f>IF(B387&lt;Menu!$C$3,"v2","v1")</f>
        <v>v1</v>
      </c>
      <c r="D387" s="518" t="str">
        <f>CONCATENATE(Activos!B15,G387)</f>
        <v>4135</v>
      </c>
      <c r="E387" s="1">
        <f>CONCATENATE(DatosGrls!$D$12)</f>
      </c>
      <c r="F387" s="1">
        <f>Activos!H15</f>
        <v>0</v>
      </c>
      <c r="G387" s="4">
        <v>5</v>
      </c>
    </row>
    <row r="388" spans="1:7" ht="15.75">
      <c r="A388" s="163" t="s">
        <v>836</v>
      </c>
      <c r="B388" s="4">
        <f>+Menu!$C$3</f>
        <v>2013</v>
      </c>
      <c r="C388" s="4" t="str">
        <f>IF(B388&lt;Menu!$C$3,"v2","v1")</f>
        <v>v1</v>
      </c>
      <c r="D388" s="518" t="str">
        <f>CONCATENATE(Activos!B16,G388)</f>
        <v>4145</v>
      </c>
      <c r="E388" s="1">
        <f>CONCATENATE(DatosGrls!$D$12)</f>
      </c>
      <c r="F388" s="1">
        <f>Activos!H16</f>
        <v>0</v>
      </c>
      <c r="G388" s="4">
        <v>5</v>
      </c>
    </row>
    <row r="389" spans="1:7" ht="15.75">
      <c r="A389" s="163" t="s">
        <v>836</v>
      </c>
      <c r="B389" s="4">
        <f>+Menu!$C$3</f>
        <v>2013</v>
      </c>
      <c r="C389" s="4" t="str">
        <f>IF(B389&lt;Menu!$C$3,"v2","v1")</f>
        <v>v1</v>
      </c>
      <c r="D389" s="518" t="str">
        <f>CONCATENATE(Activos!B17,G389)</f>
        <v>4205</v>
      </c>
      <c r="E389" s="1">
        <f>CONCATENATE(DatosGrls!$D$12)</f>
      </c>
      <c r="F389" s="1">
        <f>Activos!H17</f>
        <v>0</v>
      </c>
      <c r="G389" s="4">
        <v>5</v>
      </c>
    </row>
    <row r="390" spans="1:7" ht="15.75">
      <c r="A390" s="163" t="s">
        <v>836</v>
      </c>
      <c r="B390" s="4">
        <f>+Menu!$C$3</f>
        <v>2013</v>
      </c>
      <c r="C390" s="4" t="str">
        <f>IF(B390&lt;Menu!$C$3,"v2","v1")</f>
        <v>v1</v>
      </c>
      <c r="D390" s="518" t="str">
        <f>CONCATENATE(Activos!B18,G390)</f>
        <v>4215</v>
      </c>
      <c r="E390" s="1">
        <f>CONCATENATE(DatosGrls!$D$12)</f>
      </c>
      <c r="F390" s="1">
        <f>Activos!H18</f>
        <v>0</v>
      </c>
      <c r="G390" s="4">
        <v>5</v>
      </c>
    </row>
    <row r="391" spans="1:7" ht="15.75">
      <c r="A391" s="163" t="s">
        <v>836</v>
      </c>
      <c r="B391" s="4">
        <f>+Menu!$C$3</f>
        <v>2013</v>
      </c>
      <c r="C391" s="4" t="str">
        <f>IF(B391&lt;Menu!$C$3,"v2","v1")</f>
        <v>v1</v>
      </c>
      <c r="D391" s="518" t="str">
        <f>CONCATENATE(Activos!B19,G391)</f>
        <v>4225</v>
      </c>
      <c r="E391" s="1">
        <f>CONCATENATE(DatosGrls!$D$12)</f>
      </c>
      <c r="F391" s="1">
        <f>Activos!H19</f>
        <v>0</v>
      </c>
      <c r="G391" s="4">
        <v>5</v>
      </c>
    </row>
    <row r="392" spans="1:7" ht="15.75">
      <c r="A392" s="163" t="s">
        <v>836</v>
      </c>
      <c r="B392" s="4">
        <f>+Menu!$C$3</f>
        <v>2013</v>
      </c>
      <c r="C392" s="4" t="str">
        <f>IF(B392&lt;Menu!$C$3,"v2","v1")</f>
        <v>v1</v>
      </c>
      <c r="D392" s="518" t="str">
        <f>CONCATENATE(Activos!B27,G392)</f>
        <v>4305</v>
      </c>
      <c r="E392" s="1">
        <f>CONCATENATE(DatosGrls!$D$12)</f>
      </c>
      <c r="F392" s="1">
        <f>Activos!H27</f>
        <v>0</v>
      </c>
      <c r="G392" s="4">
        <v>5</v>
      </c>
    </row>
    <row r="393" spans="1:7" ht="15.75">
      <c r="A393" s="163" t="s">
        <v>836</v>
      </c>
      <c r="B393" s="4">
        <f>+Menu!$C$3</f>
        <v>2013</v>
      </c>
      <c r="C393" s="4" t="str">
        <f>IF(B393&lt;Menu!$C$3,"v2","v1")</f>
        <v>v1</v>
      </c>
      <c r="D393" s="518" t="str">
        <f>CONCATENATE(Activos!B28,G393)</f>
        <v>4315</v>
      </c>
      <c r="E393" s="1">
        <f>CONCATENATE(DatosGrls!$D$12)</f>
      </c>
      <c r="F393" s="1">
        <f>Activos!H28</f>
        <v>0</v>
      </c>
      <c r="G393" s="4">
        <v>5</v>
      </c>
    </row>
    <row r="394" spans="1:7" ht="15.75">
      <c r="A394" s="163" t="s">
        <v>836</v>
      </c>
      <c r="B394" s="4">
        <f>+Menu!$C$3</f>
        <v>2013</v>
      </c>
      <c r="C394" s="4" t="str">
        <f>IF(B394&lt;Menu!$C$3,"v2","v1")</f>
        <v>v1</v>
      </c>
      <c r="D394" s="518" t="str">
        <f>CONCATENATE(Activos!B29,G394)</f>
        <v>4325</v>
      </c>
      <c r="E394" s="1">
        <f>CONCATENATE(DatosGrls!$D$12)</f>
      </c>
      <c r="F394" s="1">
        <f>Activos!H29</f>
        <v>0</v>
      </c>
      <c r="G394" s="4">
        <v>5</v>
      </c>
    </row>
    <row r="395" spans="1:7" ht="15.75">
      <c r="A395" s="163" t="s">
        <v>836</v>
      </c>
      <c r="B395" s="4">
        <f>+Menu!$C$3</f>
        <v>2013</v>
      </c>
      <c r="C395" s="4" t="str">
        <f>IF(B395&lt;Menu!$C$3,"v2","v1")</f>
        <v>v1</v>
      </c>
      <c r="D395" s="518" t="str">
        <f>CONCATENATE(Activos!B30,G395)</f>
        <v>4405</v>
      </c>
      <c r="E395" s="1">
        <f>CONCATENATE(DatosGrls!$D$12)</f>
      </c>
      <c r="F395" s="1">
        <f>Activos!H30</f>
        <v>0</v>
      </c>
      <c r="G395" s="4">
        <v>5</v>
      </c>
    </row>
    <row r="396" spans="1:8" ht="15.75">
      <c r="A396" s="163" t="s">
        <v>836</v>
      </c>
      <c r="B396" s="4">
        <f>+Menu!$C$3</f>
        <v>2013</v>
      </c>
      <c r="C396" s="4" t="str">
        <f>IF(B396&lt;Menu!$C$3,"v2","v1")</f>
        <v>v1</v>
      </c>
      <c r="D396" s="518" t="str">
        <f>CONCATENATE(Activos!B7,G396)</f>
        <v>4006</v>
      </c>
      <c r="E396" s="1">
        <f>CONCATENATE(DatosGrls!$D$12)</f>
      </c>
      <c r="F396" s="1">
        <f>Activos!I7</f>
        <v>0</v>
      </c>
      <c r="G396" s="4">
        <v>6</v>
      </c>
      <c r="H396" s="65">
        <v>6</v>
      </c>
    </row>
    <row r="397" spans="1:7" ht="15.75">
      <c r="A397" s="163" t="s">
        <v>836</v>
      </c>
      <c r="B397" s="4">
        <f>+Menu!$C$3</f>
        <v>2013</v>
      </c>
      <c r="C397" s="4" t="str">
        <f>IF(B397&lt;Menu!$C$3,"v2","v1")</f>
        <v>v1</v>
      </c>
      <c r="D397" s="518" t="str">
        <f>CONCATENATE(Activos!B8,G397)</f>
        <v>4016</v>
      </c>
      <c r="E397" s="1">
        <f>CONCATENATE(DatosGrls!$D$12)</f>
      </c>
      <c r="F397" s="1">
        <f>Activos!I8</f>
        <v>0</v>
      </c>
      <c r="G397" s="4">
        <v>6</v>
      </c>
    </row>
    <row r="398" spans="1:7" ht="15.75">
      <c r="A398" s="163" t="s">
        <v>836</v>
      </c>
      <c r="B398" s="4">
        <f>+Menu!$C$3</f>
        <v>2013</v>
      </c>
      <c r="C398" s="4" t="str">
        <f>IF(B398&lt;Menu!$C$3,"v2","v1")</f>
        <v>v1</v>
      </c>
      <c r="D398" s="518" t="str">
        <f>CONCATENATE(Activos!B9,G398)</f>
        <v>4026</v>
      </c>
      <c r="E398" s="1">
        <f>CONCATENATE(DatosGrls!$D$12)</f>
      </c>
      <c r="F398" s="1">
        <f>Activos!I9</f>
        <v>0</v>
      </c>
      <c r="G398" s="4">
        <v>6</v>
      </c>
    </row>
    <row r="399" spans="1:7" ht="15.75">
      <c r="A399" s="163" t="s">
        <v>836</v>
      </c>
      <c r="B399" s="4">
        <f>+Menu!$C$3</f>
        <v>2013</v>
      </c>
      <c r="C399" s="4" t="str">
        <f>IF(B399&lt;Menu!$C$3,"v2","v1")</f>
        <v>v1</v>
      </c>
      <c r="D399" s="518" t="str">
        <f>CONCATENATE(Activos!B10,G399)</f>
        <v>4036</v>
      </c>
      <c r="E399" s="1">
        <f>CONCATENATE(DatosGrls!$D$12)</f>
      </c>
      <c r="F399" s="1">
        <f>Activos!I10</f>
        <v>0</v>
      </c>
      <c r="G399" s="4">
        <v>6</v>
      </c>
    </row>
    <row r="400" spans="1:7" ht="15.75">
      <c r="A400" s="163" t="s">
        <v>836</v>
      </c>
      <c r="B400" s="4">
        <f>+Menu!$C$3</f>
        <v>2013</v>
      </c>
      <c r="C400" s="4" t="str">
        <f>IF(B400&lt;Menu!$C$3,"v2","v1")</f>
        <v>v1</v>
      </c>
      <c r="D400" s="518" t="str">
        <f>CONCATENATE(Activos!B11,G400)</f>
        <v>4046</v>
      </c>
      <c r="E400" s="1">
        <f>CONCATENATE(DatosGrls!$D$12)</f>
      </c>
      <c r="F400" s="1">
        <f>Activos!I11</f>
        <v>0</v>
      </c>
      <c r="G400" s="4">
        <v>6</v>
      </c>
    </row>
    <row r="401" spans="1:7" ht="15.75">
      <c r="A401" s="163" t="s">
        <v>836</v>
      </c>
      <c r="B401" s="4">
        <f>+Menu!$C$3</f>
        <v>2013</v>
      </c>
      <c r="C401" s="4" t="str">
        <f>IF(B401&lt;Menu!$C$3,"v2","v1")</f>
        <v>v1</v>
      </c>
      <c r="D401" s="518" t="str">
        <f>CONCATENATE(Activos!B12,G401)</f>
        <v>4106</v>
      </c>
      <c r="E401" s="1">
        <f>CONCATENATE(DatosGrls!$D$12)</f>
      </c>
      <c r="F401" s="1">
        <f>Activos!I12</f>
        <v>0</v>
      </c>
      <c r="G401" s="4">
        <v>6</v>
      </c>
    </row>
    <row r="402" spans="1:7" ht="15.75">
      <c r="A402" s="163" t="s">
        <v>836</v>
      </c>
      <c r="B402" s="4">
        <f>+Menu!$C$3</f>
        <v>2013</v>
      </c>
      <c r="C402" s="4" t="str">
        <f>IF(B402&lt;Menu!$C$3,"v2","v1")</f>
        <v>v1</v>
      </c>
      <c r="D402" s="518" t="str">
        <f>CONCATENATE(Activos!B13,G402)</f>
        <v>4116</v>
      </c>
      <c r="E402" s="1">
        <f>CONCATENATE(DatosGrls!$D$12)</f>
      </c>
      <c r="F402" s="1">
        <f>Activos!I13</f>
        <v>0</v>
      </c>
      <c r="G402" s="4">
        <v>6</v>
      </c>
    </row>
    <row r="403" spans="1:7" ht="15.75">
      <c r="A403" s="163" t="s">
        <v>836</v>
      </c>
      <c r="B403" s="4">
        <f>+Menu!$C$3</f>
        <v>2013</v>
      </c>
      <c r="C403" s="4" t="str">
        <f>IF(B403&lt;Menu!$C$3,"v2","v1")</f>
        <v>v1</v>
      </c>
      <c r="D403" s="518" t="str">
        <f>CONCATENATE(Activos!B14,G403)</f>
        <v>4126</v>
      </c>
      <c r="E403" s="1">
        <f>CONCATENATE(DatosGrls!$D$12)</f>
      </c>
      <c r="F403" s="1">
        <f>Activos!I14</f>
        <v>0</v>
      </c>
      <c r="G403" s="4">
        <v>6</v>
      </c>
    </row>
    <row r="404" spans="1:7" ht="15.75">
      <c r="A404" s="163" t="s">
        <v>836</v>
      </c>
      <c r="B404" s="4">
        <f>+Menu!$C$3</f>
        <v>2013</v>
      </c>
      <c r="C404" s="4" t="str">
        <f>IF(B404&lt;Menu!$C$3,"v2","v1")</f>
        <v>v1</v>
      </c>
      <c r="D404" s="518" t="str">
        <f>CONCATENATE(Activos!B15,G404)</f>
        <v>4136</v>
      </c>
      <c r="E404" s="1">
        <f>CONCATENATE(DatosGrls!$D$12)</f>
      </c>
      <c r="F404" s="1">
        <f>Activos!I15</f>
        <v>0</v>
      </c>
      <c r="G404" s="4">
        <v>6</v>
      </c>
    </row>
    <row r="405" spans="1:7" ht="15.75">
      <c r="A405" s="163" t="s">
        <v>836</v>
      </c>
      <c r="B405" s="4">
        <f>+Menu!$C$3</f>
        <v>2013</v>
      </c>
      <c r="C405" s="4" t="str">
        <f>IF(B405&lt;Menu!$C$3,"v2","v1")</f>
        <v>v1</v>
      </c>
      <c r="D405" s="518" t="str">
        <f>CONCATENATE(Activos!B16,G405)</f>
        <v>4146</v>
      </c>
      <c r="E405" s="1">
        <f>CONCATENATE(DatosGrls!$D$12)</f>
      </c>
      <c r="F405" s="1">
        <f>Activos!I16</f>
        <v>0</v>
      </c>
      <c r="G405" s="4">
        <v>6</v>
      </c>
    </row>
    <row r="406" spans="1:7" ht="15.75">
      <c r="A406" s="163" t="s">
        <v>836</v>
      </c>
      <c r="B406" s="4">
        <f>+Menu!$C$3</f>
        <v>2013</v>
      </c>
      <c r="C406" s="4" t="str">
        <f>IF(B406&lt;Menu!$C$3,"v2","v1")</f>
        <v>v1</v>
      </c>
      <c r="D406" s="518" t="str">
        <f>CONCATENATE(Activos!B17,G406)</f>
        <v>4206</v>
      </c>
      <c r="E406" s="1">
        <f>CONCATENATE(DatosGrls!$D$12)</f>
      </c>
      <c r="F406" s="1">
        <f>Activos!I17</f>
        <v>0</v>
      </c>
      <c r="G406" s="4">
        <v>6</v>
      </c>
    </row>
    <row r="407" spans="1:7" ht="15.75">
      <c r="A407" s="163" t="s">
        <v>836</v>
      </c>
      <c r="B407" s="4">
        <f>+Menu!$C$3</f>
        <v>2013</v>
      </c>
      <c r="C407" s="4" t="str">
        <f>IF(B407&lt;Menu!$C$3,"v2","v1")</f>
        <v>v1</v>
      </c>
      <c r="D407" s="518" t="str">
        <f>CONCATENATE(Activos!B18,G407)</f>
        <v>4216</v>
      </c>
      <c r="E407" s="1">
        <f>CONCATENATE(DatosGrls!$D$12)</f>
      </c>
      <c r="F407" s="1">
        <f>Activos!I18</f>
        <v>0</v>
      </c>
      <c r="G407" s="4">
        <v>6</v>
      </c>
    </row>
    <row r="408" spans="1:7" ht="15.75">
      <c r="A408" s="163" t="s">
        <v>836</v>
      </c>
      <c r="B408" s="4">
        <f>+Menu!$C$3</f>
        <v>2013</v>
      </c>
      <c r="C408" s="4" t="str">
        <f>IF(B408&lt;Menu!$C$3,"v2","v1")</f>
        <v>v1</v>
      </c>
      <c r="D408" s="518" t="str">
        <f>CONCATENATE(Activos!B19,G408)</f>
        <v>4226</v>
      </c>
      <c r="E408" s="1">
        <f>CONCATENATE(DatosGrls!$D$12)</f>
      </c>
      <c r="F408" s="1">
        <f>Activos!I19</f>
        <v>0</v>
      </c>
      <c r="G408" s="4">
        <v>6</v>
      </c>
    </row>
    <row r="409" spans="1:7" ht="15.75">
      <c r="A409" s="163" t="s">
        <v>836</v>
      </c>
      <c r="B409" s="4">
        <f>+Menu!$C$3</f>
        <v>2013</v>
      </c>
      <c r="C409" s="4" t="str">
        <f>IF(B409&lt;Menu!$C$3,"v2","v1")</f>
        <v>v1</v>
      </c>
      <c r="D409" s="518" t="str">
        <f>CONCATENATE(Activos!B27,G409)</f>
        <v>4306</v>
      </c>
      <c r="E409" s="1">
        <f>CONCATENATE(DatosGrls!$D$12)</f>
      </c>
      <c r="F409" s="1">
        <f>Activos!I27</f>
        <v>0</v>
      </c>
      <c r="G409" s="4">
        <v>6</v>
      </c>
    </row>
    <row r="410" spans="1:7" ht="15.75">
      <c r="A410" s="163" t="s">
        <v>836</v>
      </c>
      <c r="B410" s="4">
        <f>+Menu!$C$3</f>
        <v>2013</v>
      </c>
      <c r="C410" s="4" t="str">
        <f>IF(B410&lt;Menu!$C$3,"v2","v1")</f>
        <v>v1</v>
      </c>
      <c r="D410" s="518" t="str">
        <f>CONCATENATE(Activos!B28,G410)</f>
        <v>4316</v>
      </c>
      <c r="E410" s="1">
        <f>CONCATENATE(DatosGrls!$D$12)</f>
      </c>
      <c r="F410" s="1">
        <f>Activos!I28</f>
        <v>0</v>
      </c>
      <c r="G410" s="4">
        <v>6</v>
      </c>
    </row>
    <row r="411" spans="1:7" ht="15.75">
      <c r="A411" s="163" t="s">
        <v>836</v>
      </c>
      <c r="B411" s="4">
        <f>+Menu!$C$3</f>
        <v>2013</v>
      </c>
      <c r="C411" s="4" t="str">
        <f>IF(B411&lt;Menu!$C$3,"v2","v1")</f>
        <v>v1</v>
      </c>
      <c r="D411" s="518" t="str">
        <f>CONCATENATE(Activos!B29,G411)</f>
        <v>4326</v>
      </c>
      <c r="E411" s="1">
        <f>CONCATENATE(DatosGrls!$D$12)</f>
      </c>
      <c r="F411" s="1" t="str">
        <f>Activos!I29</f>
        <v>/////////////////</v>
      </c>
      <c r="G411" s="4">
        <v>6</v>
      </c>
    </row>
    <row r="412" spans="1:7" ht="15.75">
      <c r="A412" s="163" t="s">
        <v>836</v>
      </c>
      <c r="B412" s="4">
        <f>+Menu!$C$3</f>
        <v>2013</v>
      </c>
      <c r="C412" s="4" t="str">
        <f>IF(B412&lt;Menu!$C$3,"v2","v1")</f>
        <v>v1</v>
      </c>
      <c r="D412" s="518" t="str">
        <f>CONCATENATE(Activos!B30,G412)</f>
        <v>4406</v>
      </c>
      <c r="E412" s="1">
        <f>CONCATENATE(DatosGrls!$D$12)</f>
      </c>
      <c r="F412" s="1">
        <f>Activos!I30</f>
        <v>0</v>
      </c>
      <c r="G412" s="4">
        <v>6</v>
      </c>
    </row>
    <row r="413" spans="1:8" ht="15.75">
      <c r="A413" s="163" t="s">
        <v>836</v>
      </c>
      <c r="B413" s="4">
        <f>+Menu!$C$3</f>
        <v>2013</v>
      </c>
      <c r="C413" s="4" t="str">
        <f>IF(B413&lt;Menu!$C$3,"v2","v1")</f>
        <v>v1</v>
      </c>
      <c r="D413" s="518" t="str">
        <f>CONCATENATE(Activos!B7,G413)</f>
        <v>4007</v>
      </c>
      <c r="E413" s="1">
        <f>CONCATENATE(DatosGrls!$D$12)</f>
      </c>
      <c r="F413" s="1">
        <f>Activos!J7</f>
        <v>0</v>
      </c>
      <c r="G413" s="4">
        <v>7</v>
      </c>
      <c r="H413" s="65">
        <v>7</v>
      </c>
    </row>
    <row r="414" spans="1:7" ht="15.75">
      <c r="A414" s="163" t="s">
        <v>836</v>
      </c>
      <c r="B414" s="4">
        <f>+Menu!$C$3</f>
        <v>2013</v>
      </c>
      <c r="C414" s="4" t="str">
        <f>IF(B414&lt;Menu!$C$3,"v2","v1")</f>
        <v>v1</v>
      </c>
      <c r="D414" s="518" t="str">
        <f>CONCATENATE(Activos!B8,G414)</f>
        <v>4017</v>
      </c>
      <c r="E414" s="1">
        <f>CONCATENATE(DatosGrls!$D$12)</f>
      </c>
      <c r="F414" s="1">
        <f>Activos!J8</f>
        <v>0</v>
      </c>
      <c r="G414" s="4">
        <v>7</v>
      </c>
    </row>
    <row r="415" spans="1:7" ht="15.75">
      <c r="A415" s="163" t="s">
        <v>836</v>
      </c>
      <c r="B415" s="4">
        <f>+Menu!$C$3</f>
        <v>2013</v>
      </c>
      <c r="C415" s="4" t="str">
        <f>IF(B415&lt;Menu!$C$3,"v2","v1")</f>
        <v>v1</v>
      </c>
      <c r="D415" s="518" t="str">
        <f>CONCATENATE(Activos!B9,G415)</f>
        <v>4027</v>
      </c>
      <c r="E415" s="1">
        <f>CONCATENATE(DatosGrls!$D$12)</f>
      </c>
      <c r="F415" s="1">
        <f>Activos!J9</f>
        <v>0</v>
      </c>
      <c r="G415" s="4">
        <v>7</v>
      </c>
    </row>
    <row r="416" spans="1:7" ht="15.75">
      <c r="A416" s="163" t="s">
        <v>836</v>
      </c>
      <c r="B416" s="4">
        <f>+Menu!$C$3</f>
        <v>2013</v>
      </c>
      <c r="C416" s="4" t="str">
        <f>IF(B416&lt;Menu!$C$3,"v2","v1")</f>
        <v>v1</v>
      </c>
      <c r="D416" s="518" t="str">
        <f>CONCATENATE(Activos!B10,G416)</f>
        <v>4037</v>
      </c>
      <c r="E416" s="1">
        <f>CONCATENATE(DatosGrls!$D$12)</f>
      </c>
      <c r="F416" s="1">
        <f>Activos!J10</f>
        <v>0</v>
      </c>
      <c r="G416" s="4">
        <v>7</v>
      </c>
    </row>
    <row r="417" spans="1:7" ht="15.75">
      <c r="A417" s="163" t="s">
        <v>836</v>
      </c>
      <c r="B417" s="4">
        <f>+Menu!$C$3</f>
        <v>2013</v>
      </c>
      <c r="C417" s="4" t="str">
        <f>IF(B417&lt;Menu!$C$3,"v2","v1")</f>
        <v>v1</v>
      </c>
      <c r="D417" s="518" t="str">
        <f>CONCATENATE(Activos!B11,G417)</f>
        <v>4047</v>
      </c>
      <c r="E417" s="1">
        <f>CONCATENATE(DatosGrls!$D$12)</f>
      </c>
      <c r="F417" s="1">
        <f>Activos!J11</f>
        <v>0</v>
      </c>
      <c r="G417" s="4">
        <v>7</v>
      </c>
    </row>
    <row r="418" spans="1:7" ht="15.75">
      <c r="A418" s="163" t="s">
        <v>836</v>
      </c>
      <c r="B418" s="4">
        <f>+Menu!$C$3</f>
        <v>2013</v>
      </c>
      <c r="C418" s="4" t="str">
        <f>IF(B418&lt;Menu!$C$3,"v2","v1")</f>
        <v>v1</v>
      </c>
      <c r="D418" s="518" t="str">
        <f>CONCATENATE(Activos!B12,G418)</f>
        <v>4107</v>
      </c>
      <c r="E418" s="1">
        <f>CONCATENATE(DatosGrls!$D$12)</f>
      </c>
      <c r="F418" s="1">
        <f>Activos!J12</f>
        <v>0</v>
      </c>
      <c r="G418" s="4">
        <v>7</v>
      </c>
    </row>
    <row r="419" spans="1:7" ht="15.75">
      <c r="A419" s="163" t="s">
        <v>836</v>
      </c>
      <c r="B419" s="4">
        <f>+Menu!$C$3</f>
        <v>2013</v>
      </c>
      <c r="C419" s="4" t="str">
        <f>IF(B419&lt;Menu!$C$3,"v2","v1")</f>
        <v>v1</v>
      </c>
      <c r="D419" s="518" t="str">
        <f>CONCATENATE(Activos!B13,G419)</f>
        <v>4117</v>
      </c>
      <c r="E419" s="1">
        <f>CONCATENATE(DatosGrls!$D$12)</f>
      </c>
      <c r="F419" s="1">
        <f>Activos!J13</f>
        <v>0</v>
      </c>
      <c r="G419" s="4">
        <v>7</v>
      </c>
    </row>
    <row r="420" spans="1:7" ht="15.75">
      <c r="A420" s="163" t="s">
        <v>836</v>
      </c>
      <c r="B420" s="4">
        <f>+Menu!$C$3</f>
        <v>2013</v>
      </c>
      <c r="C420" s="4" t="str">
        <f>IF(B420&lt;Menu!$C$3,"v2","v1")</f>
        <v>v1</v>
      </c>
      <c r="D420" s="518" t="str">
        <f>CONCATENATE(Activos!B14,G420)</f>
        <v>4127</v>
      </c>
      <c r="E420" s="1">
        <f>CONCATENATE(DatosGrls!$D$12)</f>
      </c>
      <c r="F420" s="1">
        <f>Activos!J14</f>
        <v>0</v>
      </c>
      <c r="G420" s="4">
        <v>7</v>
      </c>
    </row>
    <row r="421" spans="1:7" ht="15.75">
      <c r="A421" s="163" t="s">
        <v>836</v>
      </c>
      <c r="B421" s="4">
        <f>+Menu!$C$3</f>
        <v>2013</v>
      </c>
      <c r="C421" s="4" t="str">
        <f>IF(B421&lt;Menu!$C$3,"v2","v1")</f>
        <v>v1</v>
      </c>
      <c r="D421" s="518" t="str">
        <f>CONCATENATE(Activos!B15,G421)</f>
        <v>4137</v>
      </c>
      <c r="E421" s="1">
        <f>CONCATENATE(DatosGrls!$D$12)</f>
      </c>
      <c r="F421" s="1">
        <f>Activos!J15</f>
        <v>0</v>
      </c>
      <c r="G421" s="4">
        <v>7</v>
      </c>
    </row>
    <row r="422" spans="1:7" ht="15.75">
      <c r="A422" s="163" t="s">
        <v>836</v>
      </c>
      <c r="B422" s="4">
        <f>+Menu!$C$3</f>
        <v>2013</v>
      </c>
      <c r="C422" s="4" t="str">
        <f>IF(B422&lt;Menu!$C$3,"v2","v1")</f>
        <v>v1</v>
      </c>
      <c r="D422" s="518" t="str">
        <f>CONCATENATE(Activos!B16,G422)</f>
        <v>4147</v>
      </c>
      <c r="E422" s="1">
        <f>CONCATENATE(DatosGrls!$D$12)</f>
      </c>
      <c r="F422" s="1">
        <f>Activos!J16</f>
        <v>0</v>
      </c>
      <c r="G422" s="4">
        <v>7</v>
      </c>
    </row>
    <row r="423" spans="1:7" ht="15.75">
      <c r="A423" s="163" t="s">
        <v>836</v>
      </c>
      <c r="B423" s="4">
        <f>+Menu!$C$3</f>
        <v>2013</v>
      </c>
      <c r="C423" s="4" t="str">
        <f>IF(B423&lt;Menu!$C$3,"v2","v1")</f>
        <v>v1</v>
      </c>
      <c r="D423" s="518" t="str">
        <f>CONCATENATE(Activos!B17,G423)</f>
        <v>4207</v>
      </c>
      <c r="E423" s="1">
        <f>CONCATENATE(DatosGrls!$D$12)</f>
      </c>
      <c r="F423" s="1">
        <f>Activos!J17</f>
        <v>0</v>
      </c>
      <c r="G423" s="4">
        <v>7</v>
      </c>
    </row>
    <row r="424" spans="1:7" ht="15.75">
      <c r="A424" s="163" t="s">
        <v>836</v>
      </c>
      <c r="B424" s="4">
        <f>+Menu!$C$3</f>
        <v>2013</v>
      </c>
      <c r="C424" s="4" t="str">
        <f>IF(B424&lt;Menu!$C$3,"v2","v1")</f>
        <v>v1</v>
      </c>
      <c r="D424" s="518" t="str">
        <f>CONCATENATE(Activos!B18,G424)</f>
        <v>4217</v>
      </c>
      <c r="E424" s="1">
        <f>CONCATENATE(DatosGrls!$D$12)</f>
      </c>
      <c r="F424" s="1">
        <f>Activos!J18</f>
        <v>0</v>
      </c>
      <c r="G424" s="4">
        <v>7</v>
      </c>
    </row>
    <row r="425" spans="1:7" ht="15.75">
      <c r="A425" s="163" t="s">
        <v>836</v>
      </c>
      <c r="B425" s="4">
        <f>+Menu!$C$3</f>
        <v>2013</v>
      </c>
      <c r="C425" s="4" t="str">
        <f>IF(B425&lt;Menu!$C$3,"v2","v1")</f>
        <v>v1</v>
      </c>
      <c r="D425" s="518" t="str">
        <f>CONCATENATE(Activos!B19,G425)</f>
        <v>4227</v>
      </c>
      <c r="E425" s="1">
        <f>CONCATENATE(DatosGrls!$D$12)</f>
      </c>
      <c r="F425" s="1">
        <f>Activos!J19</f>
        <v>0</v>
      </c>
      <c r="G425" s="4">
        <v>7</v>
      </c>
    </row>
    <row r="426" spans="1:7" ht="15.75">
      <c r="A426" s="163" t="s">
        <v>836</v>
      </c>
      <c r="B426" s="4">
        <f>+Menu!$C$3</f>
        <v>2013</v>
      </c>
      <c r="C426" s="4" t="str">
        <f>IF(B426&lt;Menu!$C$3,"v2","v1")</f>
        <v>v1</v>
      </c>
      <c r="D426" s="518" t="str">
        <f>CONCATENATE(Activos!B27,G426)</f>
        <v>4307</v>
      </c>
      <c r="E426" s="1">
        <f>CONCATENATE(DatosGrls!$D$12)</f>
      </c>
      <c r="F426" s="1">
        <f>Activos!J27</f>
        <v>0</v>
      </c>
      <c r="G426" s="4">
        <v>7</v>
      </c>
    </row>
    <row r="427" spans="1:7" ht="15.75">
      <c r="A427" s="163" t="s">
        <v>836</v>
      </c>
      <c r="B427" s="4">
        <f>+Menu!$C$3</f>
        <v>2013</v>
      </c>
      <c r="C427" s="4" t="str">
        <f>IF(B427&lt;Menu!$C$3,"v2","v1")</f>
        <v>v1</v>
      </c>
      <c r="D427" s="518" t="str">
        <f>CONCATENATE(Activos!B28,G427)</f>
        <v>4317</v>
      </c>
      <c r="E427" s="1">
        <f>CONCATENATE(DatosGrls!$D$12)</f>
      </c>
      <c r="F427" s="1">
        <f>Activos!J28</f>
        <v>0</v>
      </c>
      <c r="G427" s="4">
        <v>7</v>
      </c>
    </row>
    <row r="428" spans="1:7" ht="15.75">
      <c r="A428" s="163" t="s">
        <v>836</v>
      </c>
      <c r="B428" s="4">
        <f>+Menu!$C$3</f>
        <v>2013</v>
      </c>
      <c r="C428" s="4" t="str">
        <f>IF(B428&lt;Menu!$C$3,"v2","v1")</f>
        <v>v1</v>
      </c>
      <c r="D428" s="518" t="str">
        <f>CONCATENATE(Activos!B29,G428)</f>
        <v>4327</v>
      </c>
      <c r="E428" s="1">
        <f>CONCATENATE(DatosGrls!$D$12)</f>
      </c>
      <c r="F428" s="1" t="str">
        <f>Activos!J29</f>
        <v>/////////////////</v>
      </c>
      <c r="G428" s="4">
        <v>7</v>
      </c>
    </row>
    <row r="429" spans="1:7" ht="15.75">
      <c r="A429" s="163" t="s">
        <v>836</v>
      </c>
      <c r="B429" s="4">
        <f>+Menu!$C$3</f>
        <v>2013</v>
      </c>
      <c r="C429" s="4" t="str">
        <f>IF(B429&lt;Menu!$C$3,"v2","v1")</f>
        <v>v1</v>
      </c>
      <c r="D429" s="518" t="str">
        <f>CONCATENATE(Activos!B30,G429)</f>
        <v>4407</v>
      </c>
      <c r="E429" s="1">
        <f>CONCATENATE(DatosGrls!$D$12)</f>
      </c>
      <c r="F429" s="1">
        <f>Activos!J30</f>
        <v>0</v>
      </c>
      <c r="G429" s="4">
        <v>7</v>
      </c>
    </row>
    <row r="430" spans="1:8" ht="15.75">
      <c r="A430" s="513" t="s">
        <v>836</v>
      </c>
      <c r="B430" s="514">
        <f>+Menu!$C$3</f>
        <v>2013</v>
      </c>
      <c r="C430" s="514" t="str">
        <f>IF(B430&lt;Menu!$C$3,"v2","v1")</f>
        <v>v1</v>
      </c>
      <c r="D430" s="519" t="str">
        <f>CONCATENATE(Activos!$B$7,G430)</f>
        <v>4008</v>
      </c>
      <c r="E430" s="515">
        <f>CONCATENATE(DatosGrls!$D$12)</f>
      </c>
      <c r="F430" s="1">
        <f>Activos!K7</f>
        <v>0</v>
      </c>
      <c r="G430" s="514">
        <v>8</v>
      </c>
      <c r="H430" s="516"/>
    </row>
    <row r="431" spans="1:7" ht="15.75">
      <c r="A431" s="513" t="s">
        <v>836</v>
      </c>
      <c r="B431" s="4">
        <f>+Menu!$C$3</f>
        <v>2013</v>
      </c>
      <c r="C431" s="4" t="str">
        <f>IF(B431&lt;Menu!$C$3,"v2","v1")</f>
        <v>v1</v>
      </c>
      <c r="D431" s="518" t="str">
        <f>CONCATENATE(Activos!$B$7,G431)</f>
        <v>4009</v>
      </c>
      <c r="E431" s="515">
        <f>CONCATENATE(DatosGrls!$D$12)</f>
      </c>
      <c r="F431" s="1">
        <f>Activos!L7</f>
        <v>0</v>
      </c>
      <c r="G431" s="4">
        <f>+G430+1</f>
        <v>9</v>
      </c>
    </row>
    <row r="432" spans="1:7" ht="15.75">
      <c r="A432" s="513" t="s">
        <v>836</v>
      </c>
      <c r="B432" s="4">
        <f>+Menu!$C$3</f>
        <v>2013</v>
      </c>
      <c r="C432" s="4" t="str">
        <f>IF(B432&lt;Menu!$C$3,"v2","v1")</f>
        <v>v1</v>
      </c>
      <c r="D432" s="518" t="str">
        <f>CONCATENATE(Activos!$B$7,G432)</f>
        <v>40010</v>
      </c>
      <c r="E432" s="515">
        <f>CONCATENATE(DatosGrls!$D$12)</f>
      </c>
      <c r="F432" s="1">
        <f>Activos!M7</f>
        <v>0</v>
      </c>
      <c r="G432" s="4">
        <f>+G431+1</f>
        <v>10</v>
      </c>
    </row>
    <row r="433" spans="1:7" ht="15.75">
      <c r="A433" s="513" t="s">
        <v>836</v>
      </c>
      <c r="B433" s="4">
        <f>+Menu!$C$3</f>
        <v>2013</v>
      </c>
      <c r="C433" s="4" t="str">
        <f>IF(B433&lt;Menu!$C$3,"v2","v1")</f>
        <v>v1</v>
      </c>
      <c r="D433" s="518" t="str">
        <f>CONCATENATE(Activos!$B$7,G433)</f>
        <v>40011</v>
      </c>
      <c r="E433" s="515">
        <f>CONCATENATE(DatosGrls!$D$12)</f>
      </c>
      <c r="F433" s="1">
        <f>Activos!N7</f>
        <v>0</v>
      </c>
      <c r="G433" s="4">
        <f>+G432+1</f>
        <v>11</v>
      </c>
    </row>
    <row r="434" spans="1:7" ht="15.75">
      <c r="A434" s="513" t="s">
        <v>836</v>
      </c>
      <c r="B434" s="4">
        <f>+Menu!$C$3</f>
        <v>2013</v>
      </c>
      <c r="C434" s="4" t="str">
        <f>IF(B434&lt;Menu!$C$3,"v2","v1")</f>
        <v>v1</v>
      </c>
      <c r="D434" s="518" t="str">
        <f>CONCATENATE(Activos!$B$7,G434)</f>
        <v>40012</v>
      </c>
      <c r="E434" s="515">
        <f>CONCATENATE(DatosGrls!$D$12)</f>
      </c>
      <c r="F434" s="1">
        <f>Activos!O7</f>
        <v>0</v>
      </c>
      <c r="G434" s="4">
        <f>+G433+1</f>
        <v>12</v>
      </c>
    </row>
    <row r="435" spans="1:7" ht="15.75">
      <c r="A435" s="513" t="s">
        <v>836</v>
      </c>
      <c r="B435" s="514">
        <f>+Menu!$C$3</f>
        <v>2013</v>
      </c>
      <c r="C435" s="514" t="str">
        <f>IF(B435&lt;Menu!$C$3,"v2","v1")</f>
        <v>v1</v>
      </c>
      <c r="D435" s="519" t="str">
        <f>CONCATENATE(Activos!$B$8,G435)</f>
        <v>4018</v>
      </c>
      <c r="E435" s="515">
        <f>CONCATENATE(DatosGrls!$D$12)</f>
      </c>
      <c r="F435" s="1">
        <f>Activos!K8</f>
        <v>0</v>
      </c>
      <c r="G435" s="514">
        <v>8</v>
      </c>
    </row>
    <row r="436" spans="1:7" ht="15.75">
      <c r="A436" s="513" t="s">
        <v>836</v>
      </c>
      <c r="B436" s="4">
        <f>+Menu!$C$3</f>
        <v>2013</v>
      </c>
      <c r="C436" s="4" t="str">
        <f>IF(B436&lt;Menu!$C$3,"v2","v1")</f>
        <v>v1</v>
      </c>
      <c r="D436" s="518" t="str">
        <f>CONCATENATE(Activos!$B$8,G436)</f>
        <v>4019</v>
      </c>
      <c r="E436" s="515">
        <f>CONCATENATE(DatosGrls!$D$12)</f>
      </c>
      <c r="F436" s="1">
        <f>Activos!L8</f>
        <v>0</v>
      </c>
      <c r="G436" s="4">
        <f>+G435+1</f>
        <v>9</v>
      </c>
    </row>
    <row r="437" spans="1:7" ht="15.75">
      <c r="A437" s="513" t="s">
        <v>836</v>
      </c>
      <c r="B437" s="4">
        <f>+Menu!$C$3</f>
        <v>2013</v>
      </c>
      <c r="C437" s="4" t="str">
        <f>IF(B437&lt;Menu!$C$3,"v2","v1")</f>
        <v>v1</v>
      </c>
      <c r="D437" s="518" t="str">
        <f>CONCATENATE(Activos!$B$8,G437)</f>
        <v>40110</v>
      </c>
      <c r="E437" s="515">
        <f>CONCATENATE(DatosGrls!$D$12)</f>
      </c>
      <c r="F437" s="1">
        <f>Activos!M8</f>
        <v>0</v>
      </c>
      <c r="G437" s="4">
        <f>+G436+1</f>
        <v>10</v>
      </c>
    </row>
    <row r="438" spans="1:7" ht="15.75">
      <c r="A438" s="513" t="s">
        <v>836</v>
      </c>
      <c r="B438" s="4">
        <f>+Menu!$C$3</f>
        <v>2013</v>
      </c>
      <c r="C438" s="4" t="str">
        <f>IF(B438&lt;Menu!$C$3,"v2","v1")</f>
        <v>v1</v>
      </c>
      <c r="D438" s="518" t="str">
        <f>CONCATENATE(Activos!$B$8,G438)</f>
        <v>40111</v>
      </c>
      <c r="E438" s="515">
        <f>CONCATENATE(DatosGrls!$D$12)</f>
      </c>
      <c r="F438" s="1">
        <f>Activos!N8</f>
        <v>0</v>
      </c>
      <c r="G438" s="4">
        <f>+G437+1</f>
        <v>11</v>
      </c>
    </row>
    <row r="439" spans="1:7" ht="15.75">
      <c r="A439" s="513" t="s">
        <v>836</v>
      </c>
      <c r="B439" s="4">
        <f>+Menu!$C$3</f>
        <v>2013</v>
      </c>
      <c r="C439" s="4" t="str">
        <f>IF(B439&lt;Menu!$C$3,"v2","v1")</f>
        <v>v1</v>
      </c>
      <c r="D439" s="518" t="str">
        <f>CONCATENATE(Activos!$B$8,G439)</f>
        <v>40112</v>
      </c>
      <c r="E439" s="515">
        <f>CONCATENATE(DatosGrls!$D$12)</f>
      </c>
      <c r="F439" s="1">
        <f>Activos!O8</f>
        <v>0</v>
      </c>
      <c r="G439" s="4">
        <f>+G438+1</f>
        <v>12</v>
      </c>
    </row>
    <row r="440" spans="1:7" ht="15.75">
      <c r="A440" s="513" t="s">
        <v>836</v>
      </c>
      <c r="B440" s="514">
        <f>+Menu!$C$3</f>
        <v>2013</v>
      </c>
      <c r="C440" s="514" t="str">
        <f>IF(B440&lt;Menu!$C$3,"v2","v1")</f>
        <v>v1</v>
      </c>
      <c r="D440" s="519" t="str">
        <f>CONCATENATE(Activos!$B$9,G440)</f>
        <v>4028</v>
      </c>
      <c r="E440" s="515">
        <f>CONCATENATE(DatosGrls!$D$12)</f>
      </c>
      <c r="F440" s="1">
        <f>Activos!K9</f>
        <v>0</v>
      </c>
      <c r="G440" s="514">
        <v>8</v>
      </c>
    </row>
    <row r="441" spans="1:7" ht="15.75">
      <c r="A441" s="513" t="s">
        <v>836</v>
      </c>
      <c r="B441" s="4">
        <f>+Menu!$C$3</f>
        <v>2013</v>
      </c>
      <c r="C441" s="4" t="str">
        <f>IF(B441&lt;Menu!$C$3,"v2","v1")</f>
        <v>v1</v>
      </c>
      <c r="D441" s="518" t="str">
        <f>CONCATENATE(Activos!$B$9,G441)</f>
        <v>4029</v>
      </c>
      <c r="E441" s="515">
        <f>CONCATENATE(DatosGrls!$D$12)</f>
      </c>
      <c r="F441" s="1">
        <f>Activos!L9</f>
        <v>0</v>
      </c>
      <c r="G441" s="4">
        <f>+G440+1</f>
        <v>9</v>
      </c>
    </row>
    <row r="442" spans="1:7" ht="15.75">
      <c r="A442" s="513" t="s">
        <v>836</v>
      </c>
      <c r="B442" s="4">
        <f>+Menu!$C$3</f>
        <v>2013</v>
      </c>
      <c r="C442" s="4" t="str">
        <f>IF(B442&lt;Menu!$C$3,"v2","v1")</f>
        <v>v1</v>
      </c>
      <c r="D442" s="518" t="str">
        <f>CONCATENATE(Activos!$B$9,G442)</f>
        <v>40210</v>
      </c>
      <c r="E442" s="515">
        <f>CONCATENATE(DatosGrls!$D$12)</f>
      </c>
      <c r="F442" s="1">
        <f>Activos!M9</f>
        <v>0</v>
      </c>
      <c r="G442" s="4">
        <f>+G441+1</f>
        <v>10</v>
      </c>
    </row>
    <row r="443" spans="1:7" ht="15.75">
      <c r="A443" s="513" t="s">
        <v>836</v>
      </c>
      <c r="B443" s="4">
        <f>+Menu!$C$3</f>
        <v>2013</v>
      </c>
      <c r="C443" s="4" t="str">
        <f>IF(B443&lt;Menu!$C$3,"v2","v1")</f>
        <v>v1</v>
      </c>
      <c r="D443" s="518" t="str">
        <f>CONCATENATE(Activos!$B$9,G443)</f>
        <v>40211</v>
      </c>
      <c r="E443" s="515">
        <f>CONCATENATE(DatosGrls!$D$12)</f>
      </c>
      <c r="F443" s="1">
        <f>Activos!N9</f>
        <v>0</v>
      </c>
      <c r="G443" s="4">
        <f>+G442+1</f>
        <v>11</v>
      </c>
    </row>
    <row r="444" spans="1:7" ht="15.75">
      <c r="A444" s="513" t="s">
        <v>836</v>
      </c>
      <c r="B444" s="4">
        <f>+Menu!$C$3</f>
        <v>2013</v>
      </c>
      <c r="C444" s="4" t="str">
        <f>IF(B444&lt;Menu!$C$3,"v2","v1")</f>
        <v>v1</v>
      </c>
      <c r="D444" s="518" t="str">
        <f>CONCATENATE(Activos!$B$9,G444)</f>
        <v>40212</v>
      </c>
      <c r="E444" s="515">
        <f>CONCATENATE(DatosGrls!$D$12)</f>
      </c>
      <c r="F444" s="1">
        <f>Activos!O9</f>
        <v>0</v>
      </c>
      <c r="G444" s="4">
        <f>+G443+1</f>
        <v>12</v>
      </c>
    </row>
    <row r="445" spans="1:7" ht="15.75">
      <c r="A445" s="513" t="s">
        <v>836</v>
      </c>
      <c r="B445" s="514">
        <f>+Menu!$C$3</f>
        <v>2013</v>
      </c>
      <c r="C445" s="514" t="str">
        <f>IF(B445&lt;Menu!$C$3,"v2","v1")</f>
        <v>v1</v>
      </c>
      <c r="D445" s="519" t="str">
        <f>CONCATENATE(Activos!$B$10,G445)</f>
        <v>4038</v>
      </c>
      <c r="E445" s="515">
        <f>CONCATENATE(DatosGrls!$D$12)</f>
      </c>
      <c r="F445" s="1">
        <f>Activos!K10</f>
        <v>0</v>
      </c>
      <c r="G445" s="514">
        <v>8</v>
      </c>
    </row>
    <row r="446" spans="1:7" ht="15.75">
      <c r="A446" s="513" t="s">
        <v>836</v>
      </c>
      <c r="B446" s="4">
        <f>+Menu!$C$3</f>
        <v>2013</v>
      </c>
      <c r="C446" s="4" t="str">
        <f>IF(B446&lt;Menu!$C$3,"v2","v1")</f>
        <v>v1</v>
      </c>
      <c r="D446" s="518" t="str">
        <f>CONCATENATE(Activos!$B$10,G446)</f>
        <v>4039</v>
      </c>
      <c r="E446" s="515">
        <f>CONCATENATE(DatosGrls!$D$12)</f>
      </c>
      <c r="F446" s="1">
        <f>Activos!L10</f>
        <v>0</v>
      </c>
      <c r="G446" s="4">
        <f>+G445+1</f>
        <v>9</v>
      </c>
    </row>
    <row r="447" spans="1:7" ht="15.75">
      <c r="A447" s="513" t="s">
        <v>836</v>
      </c>
      <c r="B447" s="4">
        <f>+Menu!$C$3</f>
        <v>2013</v>
      </c>
      <c r="C447" s="4" t="str">
        <f>IF(B447&lt;Menu!$C$3,"v2","v1")</f>
        <v>v1</v>
      </c>
      <c r="D447" s="518" t="str">
        <f>CONCATENATE(Activos!$B$10,G447)</f>
        <v>40310</v>
      </c>
      <c r="E447" s="515">
        <f>CONCATENATE(DatosGrls!$D$12)</f>
      </c>
      <c r="F447" s="1">
        <f>Activos!M10</f>
        <v>0</v>
      </c>
      <c r="G447" s="4">
        <f>+G446+1</f>
        <v>10</v>
      </c>
    </row>
    <row r="448" spans="1:7" ht="15.75">
      <c r="A448" s="513" t="s">
        <v>836</v>
      </c>
      <c r="B448" s="4">
        <f>+Menu!$C$3</f>
        <v>2013</v>
      </c>
      <c r="C448" s="4" t="str">
        <f>IF(B448&lt;Menu!$C$3,"v2","v1")</f>
        <v>v1</v>
      </c>
      <c r="D448" s="518" t="str">
        <f>CONCATENATE(Activos!$B$10,G448)</f>
        <v>40311</v>
      </c>
      <c r="E448" s="515">
        <f>CONCATENATE(DatosGrls!$D$12)</f>
      </c>
      <c r="F448" s="1">
        <f>Activos!N10</f>
        <v>0</v>
      </c>
      <c r="G448" s="4">
        <f>+G447+1</f>
        <v>11</v>
      </c>
    </row>
    <row r="449" spans="1:7" ht="15.75">
      <c r="A449" s="513" t="s">
        <v>836</v>
      </c>
      <c r="B449" s="4">
        <f>+Menu!$C$3</f>
        <v>2013</v>
      </c>
      <c r="C449" s="4" t="str">
        <f>IF(B449&lt;Menu!$C$3,"v2","v1")</f>
        <v>v1</v>
      </c>
      <c r="D449" s="518" t="str">
        <f>CONCATENATE(Activos!$B$10,G449)</f>
        <v>40312</v>
      </c>
      <c r="E449" s="515">
        <f>CONCATENATE(DatosGrls!$D$12)</f>
      </c>
      <c r="F449" s="1">
        <f>Activos!O10</f>
        <v>0</v>
      </c>
      <c r="G449" s="4">
        <f>+G448+1</f>
        <v>12</v>
      </c>
    </row>
    <row r="450" spans="1:7" ht="15.75">
      <c r="A450" s="513" t="s">
        <v>836</v>
      </c>
      <c r="B450" s="514">
        <f>+Menu!$C$3</f>
        <v>2013</v>
      </c>
      <c r="C450" s="514" t="str">
        <f>IF(B450&lt;Menu!$C$3,"v2","v1")</f>
        <v>v1</v>
      </c>
      <c r="D450" s="519" t="str">
        <f>CONCATENATE(Activos!$B$11,G450)</f>
        <v>4048</v>
      </c>
      <c r="E450" s="515">
        <f>CONCATENATE(DatosGrls!$D$12)</f>
      </c>
      <c r="F450" s="1">
        <f>Activos!K11</f>
        <v>0</v>
      </c>
      <c r="G450" s="514">
        <v>8</v>
      </c>
    </row>
    <row r="451" spans="1:7" ht="15.75">
      <c r="A451" s="513" t="s">
        <v>836</v>
      </c>
      <c r="B451" s="4">
        <f>+Menu!$C$3</f>
        <v>2013</v>
      </c>
      <c r="C451" s="4" t="str">
        <f>IF(B451&lt;Menu!$C$3,"v2","v1")</f>
        <v>v1</v>
      </c>
      <c r="D451" s="518" t="str">
        <f>CONCATENATE(Activos!$B$11,G451)</f>
        <v>4049</v>
      </c>
      <c r="E451" s="515">
        <f>CONCATENATE(DatosGrls!$D$12)</f>
      </c>
      <c r="F451" s="1">
        <f>Activos!L11</f>
        <v>0</v>
      </c>
      <c r="G451" s="4">
        <f>+G450+1</f>
        <v>9</v>
      </c>
    </row>
    <row r="452" spans="1:7" ht="15.75">
      <c r="A452" s="513" t="s">
        <v>836</v>
      </c>
      <c r="B452" s="4">
        <f>+Menu!$C$3</f>
        <v>2013</v>
      </c>
      <c r="C452" s="4" t="str">
        <f>IF(B452&lt;Menu!$C$3,"v2","v1")</f>
        <v>v1</v>
      </c>
      <c r="D452" s="518" t="str">
        <f>CONCATENATE(Activos!$B$11,G452)</f>
        <v>40410</v>
      </c>
      <c r="E452" s="515">
        <f>CONCATENATE(DatosGrls!$D$12)</f>
      </c>
      <c r="F452" s="1">
        <f>Activos!M11</f>
        <v>0</v>
      </c>
      <c r="G452" s="4">
        <f>+G451+1</f>
        <v>10</v>
      </c>
    </row>
    <row r="453" spans="1:7" ht="15.75">
      <c r="A453" s="513" t="s">
        <v>836</v>
      </c>
      <c r="B453" s="4">
        <f>+Menu!$C$3</f>
        <v>2013</v>
      </c>
      <c r="C453" s="4" t="str">
        <f>IF(B453&lt;Menu!$C$3,"v2","v1")</f>
        <v>v1</v>
      </c>
      <c r="D453" s="518" t="str">
        <f>CONCATENATE(Activos!$B$11,G453)</f>
        <v>40411</v>
      </c>
      <c r="E453" s="515">
        <f>CONCATENATE(DatosGrls!$D$12)</f>
      </c>
      <c r="F453" s="1">
        <f>Activos!N11</f>
        <v>0</v>
      </c>
      <c r="G453" s="4">
        <f>+G452+1</f>
        <v>11</v>
      </c>
    </row>
    <row r="454" spans="1:7" ht="15.75">
      <c r="A454" s="513" t="s">
        <v>836</v>
      </c>
      <c r="B454" s="4">
        <f>+Menu!$C$3</f>
        <v>2013</v>
      </c>
      <c r="C454" s="4" t="str">
        <f>IF(B454&lt;Menu!$C$3,"v2","v1")</f>
        <v>v1</v>
      </c>
      <c r="D454" s="518" t="str">
        <f>CONCATENATE(Activos!$B$11,G454)</f>
        <v>40412</v>
      </c>
      <c r="E454" s="515">
        <f>CONCATENATE(DatosGrls!$D$12)</f>
      </c>
      <c r="F454" s="1">
        <f>Activos!O11</f>
        <v>0</v>
      </c>
      <c r="G454" s="4">
        <f>+G453+1</f>
        <v>12</v>
      </c>
    </row>
    <row r="455" spans="1:7" ht="15.75">
      <c r="A455" s="513" t="s">
        <v>836</v>
      </c>
      <c r="B455" s="514">
        <f>+Menu!$C$3</f>
        <v>2013</v>
      </c>
      <c r="C455" s="514" t="str">
        <f>IF(B455&lt;Menu!$C$3,"v2","v1")</f>
        <v>v1</v>
      </c>
      <c r="D455" s="519" t="str">
        <f>CONCATENATE(Activos!$B$12,G455)</f>
        <v>4108</v>
      </c>
      <c r="E455" s="515">
        <f>CONCATENATE(DatosGrls!$D$12)</f>
      </c>
      <c r="F455" s="1">
        <f>Activos!K12</f>
        <v>0</v>
      </c>
      <c r="G455" s="514">
        <v>8</v>
      </c>
    </row>
    <row r="456" spans="1:7" ht="15.75">
      <c r="A456" s="513" t="s">
        <v>836</v>
      </c>
      <c r="B456" s="4">
        <f>+Menu!$C$3</f>
        <v>2013</v>
      </c>
      <c r="C456" s="4" t="str">
        <f>IF(B456&lt;Menu!$C$3,"v2","v1")</f>
        <v>v1</v>
      </c>
      <c r="D456" s="518" t="str">
        <f>CONCATENATE(Activos!$B$12,G456)</f>
        <v>4109</v>
      </c>
      <c r="E456" s="515">
        <f>CONCATENATE(DatosGrls!$D$12)</f>
      </c>
      <c r="F456" s="1">
        <f>Activos!L12</f>
        <v>0</v>
      </c>
      <c r="G456" s="4">
        <f>+G455+1</f>
        <v>9</v>
      </c>
    </row>
    <row r="457" spans="1:7" ht="15.75">
      <c r="A457" s="513" t="s">
        <v>836</v>
      </c>
      <c r="B457" s="4">
        <f>+Menu!$C$3</f>
        <v>2013</v>
      </c>
      <c r="C457" s="4" t="str">
        <f>IF(B457&lt;Menu!$C$3,"v2","v1")</f>
        <v>v1</v>
      </c>
      <c r="D457" s="518" t="str">
        <f>CONCATENATE(Activos!$B$12,G457)</f>
        <v>41010</v>
      </c>
      <c r="E457" s="515">
        <f>CONCATENATE(DatosGrls!$D$12)</f>
      </c>
      <c r="F457" s="1">
        <f>Activos!M12</f>
        <v>0</v>
      </c>
      <c r="G457" s="4">
        <f>+G456+1</f>
        <v>10</v>
      </c>
    </row>
    <row r="458" spans="1:7" ht="15.75">
      <c r="A458" s="513" t="s">
        <v>836</v>
      </c>
      <c r="B458" s="4">
        <f>+Menu!$C$3</f>
        <v>2013</v>
      </c>
      <c r="C458" s="4" t="str">
        <f>IF(B458&lt;Menu!$C$3,"v2","v1")</f>
        <v>v1</v>
      </c>
      <c r="D458" s="518" t="str">
        <f>CONCATENATE(Activos!$B$12,G458)</f>
        <v>41011</v>
      </c>
      <c r="E458" s="515">
        <f>CONCATENATE(DatosGrls!$D$12)</f>
      </c>
      <c r="F458" s="1">
        <f>Activos!N12</f>
        <v>0</v>
      </c>
      <c r="G458" s="4">
        <f>+G457+1</f>
        <v>11</v>
      </c>
    </row>
    <row r="459" spans="1:7" ht="15.75">
      <c r="A459" s="513" t="s">
        <v>836</v>
      </c>
      <c r="B459" s="4">
        <f>+Menu!$C$3</f>
        <v>2013</v>
      </c>
      <c r="C459" s="4" t="str">
        <f>IF(B459&lt;Menu!$C$3,"v2","v1")</f>
        <v>v1</v>
      </c>
      <c r="D459" s="518" t="str">
        <f>CONCATENATE(Activos!$B$12,G459)</f>
        <v>41012</v>
      </c>
      <c r="E459" s="515">
        <f>CONCATENATE(DatosGrls!$D$12)</f>
      </c>
      <c r="F459" s="1">
        <f>Activos!O12</f>
        <v>0</v>
      </c>
      <c r="G459" s="4">
        <f>+G458+1</f>
        <v>12</v>
      </c>
    </row>
    <row r="460" spans="1:7" ht="15.75">
      <c r="A460" s="513" t="s">
        <v>836</v>
      </c>
      <c r="B460" s="514">
        <f>+Menu!$C$3</f>
        <v>2013</v>
      </c>
      <c r="C460" s="514" t="str">
        <f>IF(B460&lt;Menu!$C$3,"v2","v1")</f>
        <v>v1</v>
      </c>
      <c r="D460" s="519" t="str">
        <f>CONCATENATE(Activos!$B$13,G460)</f>
        <v>4118</v>
      </c>
      <c r="E460" s="515">
        <f>CONCATENATE(DatosGrls!$D$12)</f>
      </c>
      <c r="F460" s="1">
        <f>Activos!K13</f>
        <v>0</v>
      </c>
      <c r="G460" s="514">
        <v>8</v>
      </c>
    </row>
    <row r="461" spans="1:7" ht="15.75">
      <c r="A461" s="513" t="s">
        <v>836</v>
      </c>
      <c r="B461" s="4">
        <f>+Menu!$C$3</f>
        <v>2013</v>
      </c>
      <c r="C461" s="4" t="str">
        <f>IF(B461&lt;Menu!$C$3,"v2","v1")</f>
        <v>v1</v>
      </c>
      <c r="D461" s="518" t="str">
        <f>CONCATENATE(Activos!$B$13,G461)</f>
        <v>4119</v>
      </c>
      <c r="E461" s="515">
        <f>CONCATENATE(DatosGrls!$D$12)</f>
      </c>
      <c r="F461" s="1">
        <f>Activos!L13</f>
        <v>0</v>
      </c>
      <c r="G461" s="4">
        <f>+G460+1</f>
        <v>9</v>
      </c>
    </row>
    <row r="462" spans="1:7" ht="15.75">
      <c r="A462" s="513" t="s">
        <v>836</v>
      </c>
      <c r="B462" s="4">
        <f>+Menu!$C$3</f>
        <v>2013</v>
      </c>
      <c r="C462" s="4" t="str">
        <f>IF(B462&lt;Menu!$C$3,"v2","v1")</f>
        <v>v1</v>
      </c>
      <c r="D462" s="518" t="str">
        <f>CONCATENATE(Activos!$B$13,G462)</f>
        <v>41110</v>
      </c>
      <c r="E462" s="515">
        <f>CONCATENATE(DatosGrls!$D$12)</f>
      </c>
      <c r="F462" s="1">
        <f>Activos!M13</f>
        <v>0</v>
      </c>
      <c r="G462" s="4">
        <f>+G461+1</f>
        <v>10</v>
      </c>
    </row>
    <row r="463" spans="1:7" ht="15.75">
      <c r="A463" s="513" t="s">
        <v>836</v>
      </c>
      <c r="B463" s="4">
        <f>+Menu!$C$3</f>
        <v>2013</v>
      </c>
      <c r="C463" s="4" t="str">
        <f>IF(B463&lt;Menu!$C$3,"v2","v1")</f>
        <v>v1</v>
      </c>
      <c r="D463" s="518" t="str">
        <f>CONCATENATE(Activos!$B$13,G463)</f>
        <v>41111</v>
      </c>
      <c r="E463" s="515">
        <f>CONCATENATE(DatosGrls!$D$12)</f>
      </c>
      <c r="F463" s="1">
        <f>Activos!N13</f>
        <v>0</v>
      </c>
      <c r="G463" s="4">
        <f>+G462+1</f>
        <v>11</v>
      </c>
    </row>
    <row r="464" spans="1:7" ht="15.75">
      <c r="A464" s="513" t="s">
        <v>836</v>
      </c>
      <c r="B464" s="4">
        <f>+Menu!$C$3</f>
        <v>2013</v>
      </c>
      <c r="C464" s="4" t="str">
        <f>IF(B464&lt;Menu!$C$3,"v2","v1")</f>
        <v>v1</v>
      </c>
      <c r="D464" s="518" t="str">
        <f>CONCATENATE(Activos!$B$13,G464)</f>
        <v>41112</v>
      </c>
      <c r="E464" s="515">
        <f>CONCATENATE(DatosGrls!$D$12)</f>
      </c>
      <c r="F464" s="1">
        <f>Activos!O13</f>
        <v>0</v>
      </c>
      <c r="G464" s="4">
        <f>+G463+1</f>
        <v>12</v>
      </c>
    </row>
    <row r="465" spans="1:7" ht="15.75">
      <c r="A465" s="513" t="s">
        <v>836</v>
      </c>
      <c r="B465" s="514">
        <f>+Menu!$C$3</f>
        <v>2013</v>
      </c>
      <c r="C465" s="514" t="str">
        <f>IF(B465&lt;Menu!$C$3,"v2","v1")</f>
        <v>v1</v>
      </c>
      <c r="D465" s="519" t="str">
        <f>CONCATENATE(Activos!$B$14,G465)</f>
        <v>4128</v>
      </c>
      <c r="E465" s="515">
        <f>CONCATENATE(DatosGrls!$D$12)</f>
      </c>
      <c r="F465" s="1">
        <f>Activos!K14</f>
        <v>0</v>
      </c>
      <c r="G465" s="514">
        <v>8</v>
      </c>
    </row>
    <row r="466" spans="1:7" ht="15.75">
      <c r="A466" s="513" t="s">
        <v>836</v>
      </c>
      <c r="B466" s="4">
        <f>+Menu!$C$3</f>
        <v>2013</v>
      </c>
      <c r="C466" s="4" t="str">
        <f>IF(B466&lt;Menu!$C$3,"v2","v1")</f>
        <v>v1</v>
      </c>
      <c r="D466" s="518" t="str">
        <f>CONCATENATE(Activos!$B$14,G466)</f>
        <v>4129</v>
      </c>
      <c r="E466" s="515">
        <f>CONCATENATE(DatosGrls!$D$12)</f>
      </c>
      <c r="F466" s="1">
        <f>Activos!L14</f>
        <v>0</v>
      </c>
      <c r="G466" s="4">
        <f>+G465+1</f>
        <v>9</v>
      </c>
    </row>
    <row r="467" spans="1:7" ht="15.75">
      <c r="A467" s="513" t="s">
        <v>836</v>
      </c>
      <c r="B467" s="4">
        <f>+Menu!$C$3</f>
        <v>2013</v>
      </c>
      <c r="C467" s="4" t="str">
        <f>IF(B467&lt;Menu!$C$3,"v2","v1")</f>
        <v>v1</v>
      </c>
      <c r="D467" s="518" t="str">
        <f>CONCATENATE(Activos!$B$14,G467)</f>
        <v>41210</v>
      </c>
      <c r="E467" s="515">
        <f>CONCATENATE(DatosGrls!$D$12)</f>
      </c>
      <c r="F467" s="1">
        <f>Activos!M14</f>
        <v>0</v>
      </c>
      <c r="G467" s="4">
        <f>+G466+1</f>
        <v>10</v>
      </c>
    </row>
    <row r="468" spans="1:7" ht="15.75">
      <c r="A468" s="513" t="s">
        <v>836</v>
      </c>
      <c r="B468" s="4">
        <f>+Menu!$C$3</f>
        <v>2013</v>
      </c>
      <c r="C468" s="4" t="str">
        <f>IF(B468&lt;Menu!$C$3,"v2","v1")</f>
        <v>v1</v>
      </c>
      <c r="D468" s="518" t="str">
        <f>CONCATENATE(Activos!$B$14,G468)</f>
        <v>41211</v>
      </c>
      <c r="E468" s="515">
        <f>CONCATENATE(DatosGrls!$D$12)</f>
      </c>
      <c r="F468" s="1">
        <f>Activos!N14</f>
        <v>0</v>
      </c>
      <c r="G468" s="4">
        <f>+G467+1</f>
        <v>11</v>
      </c>
    </row>
    <row r="469" spans="1:7" ht="15.75">
      <c r="A469" s="513" t="s">
        <v>836</v>
      </c>
      <c r="B469" s="4">
        <f>+Menu!$C$3</f>
        <v>2013</v>
      </c>
      <c r="C469" s="4" t="str">
        <f>IF(B469&lt;Menu!$C$3,"v2","v1")</f>
        <v>v1</v>
      </c>
      <c r="D469" s="518" t="str">
        <f>CONCATENATE(Activos!$B$14,G469)</f>
        <v>41212</v>
      </c>
      <c r="E469" s="515">
        <f>CONCATENATE(DatosGrls!$D$12)</f>
      </c>
      <c r="F469" s="1">
        <f>Activos!O14</f>
        <v>0</v>
      </c>
      <c r="G469" s="4">
        <f>+G468+1</f>
        <v>12</v>
      </c>
    </row>
    <row r="470" spans="1:7" ht="15.75">
      <c r="A470" s="513" t="s">
        <v>836</v>
      </c>
      <c r="B470" s="514">
        <f>+Menu!$C$3</f>
        <v>2013</v>
      </c>
      <c r="C470" s="514" t="str">
        <f>IF(B470&lt;Menu!$C$3,"v2","v1")</f>
        <v>v1</v>
      </c>
      <c r="D470" s="519" t="str">
        <f>CONCATENATE(Activos!$B$15,G470)</f>
        <v>4138</v>
      </c>
      <c r="E470" s="515">
        <f>CONCATENATE(DatosGrls!$D$12)</f>
      </c>
      <c r="F470" s="1">
        <f>Activos!K15</f>
        <v>0</v>
      </c>
      <c r="G470" s="514">
        <v>8</v>
      </c>
    </row>
    <row r="471" spans="1:7" ht="15.75">
      <c r="A471" s="513" t="s">
        <v>836</v>
      </c>
      <c r="B471" s="4">
        <f>+Menu!$C$3</f>
        <v>2013</v>
      </c>
      <c r="C471" s="4" t="str">
        <f>IF(B471&lt;Menu!$C$3,"v2","v1")</f>
        <v>v1</v>
      </c>
      <c r="D471" s="518" t="str">
        <f>CONCATENATE(Activos!$B$15,G471)</f>
        <v>4139</v>
      </c>
      <c r="E471" s="515">
        <f>CONCATENATE(DatosGrls!$D$12)</f>
      </c>
      <c r="F471" s="1">
        <f>Activos!L15</f>
        <v>0</v>
      </c>
      <c r="G471" s="4">
        <f>+G470+1</f>
        <v>9</v>
      </c>
    </row>
    <row r="472" spans="1:7" ht="15.75">
      <c r="A472" s="513" t="s">
        <v>836</v>
      </c>
      <c r="B472" s="4">
        <f>+Menu!$C$3</f>
        <v>2013</v>
      </c>
      <c r="C472" s="4" t="str">
        <f>IF(B472&lt;Menu!$C$3,"v2","v1")</f>
        <v>v1</v>
      </c>
      <c r="D472" s="518" t="str">
        <f>CONCATENATE(Activos!$B$15,G472)</f>
        <v>41310</v>
      </c>
      <c r="E472" s="515">
        <f>CONCATENATE(DatosGrls!$D$12)</f>
      </c>
      <c r="F472" s="1">
        <f>Activos!M15</f>
        <v>0</v>
      </c>
      <c r="G472" s="4">
        <f>+G471+1</f>
        <v>10</v>
      </c>
    </row>
    <row r="473" spans="1:7" ht="15.75">
      <c r="A473" s="513" t="s">
        <v>836</v>
      </c>
      <c r="B473" s="4">
        <f>+Menu!$C$3</f>
        <v>2013</v>
      </c>
      <c r="C473" s="4" t="str">
        <f>IF(B473&lt;Menu!$C$3,"v2","v1")</f>
        <v>v1</v>
      </c>
      <c r="D473" s="518" t="str">
        <f>CONCATENATE(Activos!$B$15,G473)</f>
        <v>41311</v>
      </c>
      <c r="E473" s="515">
        <f>CONCATENATE(DatosGrls!$D$12)</f>
      </c>
      <c r="F473" s="1">
        <f>Activos!N15</f>
        <v>0</v>
      </c>
      <c r="G473" s="4">
        <f>+G472+1</f>
        <v>11</v>
      </c>
    </row>
    <row r="474" spans="1:7" ht="15.75">
      <c r="A474" s="513" t="s">
        <v>836</v>
      </c>
      <c r="B474" s="4">
        <f>+Menu!$C$3</f>
        <v>2013</v>
      </c>
      <c r="C474" s="4" t="str">
        <f>IF(B474&lt;Menu!$C$3,"v2","v1")</f>
        <v>v1</v>
      </c>
      <c r="D474" s="518" t="str">
        <f>CONCATENATE(Activos!$B$15,G474)</f>
        <v>41312</v>
      </c>
      <c r="E474" s="515">
        <f>CONCATENATE(DatosGrls!$D$12)</f>
      </c>
      <c r="F474" s="1">
        <f>Activos!O15</f>
        <v>0</v>
      </c>
      <c r="G474" s="4">
        <f>+G473+1</f>
        <v>12</v>
      </c>
    </row>
    <row r="475" spans="1:7" ht="15.75">
      <c r="A475" s="513" t="s">
        <v>836</v>
      </c>
      <c r="B475" s="514">
        <f>+Menu!$C$3</f>
        <v>2013</v>
      </c>
      <c r="C475" s="514" t="str">
        <f>IF(B475&lt;Menu!$C$3,"v2","v1")</f>
        <v>v1</v>
      </c>
      <c r="D475" s="519" t="str">
        <f>CONCATENATE(Activos!$B$16,G475)</f>
        <v>4148</v>
      </c>
      <c r="E475" s="515">
        <f>CONCATENATE(DatosGrls!$D$12)</f>
      </c>
      <c r="F475" s="1">
        <f>Activos!K16</f>
        <v>0</v>
      </c>
      <c r="G475" s="514">
        <v>8</v>
      </c>
    </row>
    <row r="476" spans="1:7" ht="15.75">
      <c r="A476" s="513" t="s">
        <v>836</v>
      </c>
      <c r="B476" s="4">
        <f>+Menu!$C$3</f>
        <v>2013</v>
      </c>
      <c r="C476" s="4" t="str">
        <f>IF(B476&lt;Menu!$C$3,"v2","v1")</f>
        <v>v1</v>
      </c>
      <c r="D476" s="518" t="str">
        <f>CONCATENATE(Activos!$B$16,G476)</f>
        <v>4149</v>
      </c>
      <c r="E476" s="515">
        <f>CONCATENATE(DatosGrls!$D$12)</f>
      </c>
      <c r="F476" s="1">
        <f>Activos!L16</f>
        <v>0</v>
      </c>
      <c r="G476" s="4">
        <f>+G475+1</f>
        <v>9</v>
      </c>
    </row>
    <row r="477" spans="1:7" ht="15.75">
      <c r="A477" s="513" t="s">
        <v>836</v>
      </c>
      <c r="B477" s="4">
        <f>+Menu!$C$3</f>
        <v>2013</v>
      </c>
      <c r="C477" s="4" t="str">
        <f>IF(B477&lt;Menu!$C$3,"v2","v1")</f>
        <v>v1</v>
      </c>
      <c r="D477" s="518" t="str">
        <f>CONCATENATE(Activos!$B$16,G477)</f>
        <v>41410</v>
      </c>
      <c r="E477" s="515">
        <f>CONCATENATE(DatosGrls!$D$12)</f>
      </c>
      <c r="F477" s="1">
        <f>Activos!M16</f>
        <v>0</v>
      </c>
      <c r="G477" s="4">
        <f>+G476+1</f>
        <v>10</v>
      </c>
    </row>
    <row r="478" spans="1:7" ht="15.75">
      <c r="A478" s="513" t="s">
        <v>836</v>
      </c>
      <c r="B478" s="4">
        <f>+Menu!$C$3</f>
        <v>2013</v>
      </c>
      <c r="C478" s="4" t="str">
        <f>IF(B478&lt;Menu!$C$3,"v2","v1")</f>
        <v>v1</v>
      </c>
      <c r="D478" s="518" t="str">
        <f>CONCATENATE(Activos!$B$16,G478)</f>
        <v>41411</v>
      </c>
      <c r="E478" s="515">
        <f>CONCATENATE(DatosGrls!$D$12)</f>
      </c>
      <c r="F478" s="1">
        <f>Activos!N16</f>
        <v>0</v>
      </c>
      <c r="G478" s="4">
        <f>+G477+1</f>
        <v>11</v>
      </c>
    </row>
    <row r="479" spans="1:7" ht="15.75">
      <c r="A479" s="513" t="s">
        <v>836</v>
      </c>
      <c r="B479" s="4">
        <f>+Menu!$C$3</f>
        <v>2013</v>
      </c>
      <c r="C479" s="4" t="str">
        <f>IF(B479&lt;Menu!$C$3,"v2","v1")</f>
        <v>v1</v>
      </c>
      <c r="D479" s="518" t="str">
        <f>CONCATENATE(Activos!$B$16,G479)</f>
        <v>41412</v>
      </c>
      <c r="E479" s="515">
        <f>CONCATENATE(DatosGrls!$D$12)</f>
      </c>
      <c r="F479" s="1">
        <f>Activos!O16</f>
        <v>0</v>
      </c>
      <c r="G479" s="4">
        <f>+G478+1</f>
        <v>12</v>
      </c>
    </row>
    <row r="480" spans="1:7" ht="15.75">
      <c r="A480" s="513" t="s">
        <v>836</v>
      </c>
      <c r="B480" s="514">
        <f>+Menu!$C$3</f>
        <v>2013</v>
      </c>
      <c r="C480" s="514" t="str">
        <f>IF(B480&lt;Menu!$C$3,"v2","v1")</f>
        <v>v1</v>
      </c>
      <c r="D480" s="519" t="str">
        <f>CONCATENATE(Activos!$B$17,G480)</f>
        <v>4208</v>
      </c>
      <c r="E480" s="515">
        <f>CONCATENATE(DatosGrls!$D$12)</f>
      </c>
      <c r="F480" s="1">
        <f>Activos!K17</f>
        <v>0</v>
      </c>
      <c r="G480" s="514">
        <v>8</v>
      </c>
    </row>
    <row r="481" spans="1:7" ht="15.75">
      <c r="A481" s="513" t="s">
        <v>836</v>
      </c>
      <c r="B481" s="4">
        <f>+Menu!$C$3</f>
        <v>2013</v>
      </c>
      <c r="C481" s="4" t="str">
        <f>IF(B481&lt;Menu!$C$3,"v2","v1")</f>
        <v>v1</v>
      </c>
      <c r="D481" s="518" t="str">
        <f>CONCATENATE(Activos!$B$17,G481)</f>
        <v>4209</v>
      </c>
      <c r="E481" s="515">
        <f>CONCATENATE(DatosGrls!$D$12)</f>
      </c>
      <c r="F481" s="1">
        <f>Activos!L17</f>
        <v>0</v>
      </c>
      <c r="G481" s="4">
        <f>+G480+1</f>
        <v>9</v>
      </c>
    </row>
    <row r="482" spans="1:7" ht="15.75">
      <c r="A482" s="513" t="s">
        <v>836</v>
      </c>
      <c r="B482" s="4">
        <f>+Menu!$C$3</f>
        <v>2013</v>
      </c>
      <c r="C482" s="4" t="str">
        <f>IF(B482&lt;Menu!$C$3,"v2","v1")</f>
        <v>v1</v>
      </c>
      <c r="D482" s="518" t="str">
        <f>CONCATENATE(Activos!$B$17,G482)</f>
        <v>42010</v>
      </c>
      <c r="E482" s="515">
        <f>CONCATENATE(DatosGrls!$D$12)</f>
      </c>
      <c r="F482" s="1">
        <f>Activos!M17</f>
        <v>0</v>
      </c>
      <c r="G482" s="4">
        <f>+G481+1</f>
        <v>10</v>
      </c>
    </row>
    <row r="483" spans="1:7" ht="15.75">
      <c r="A483" s="513" t="s">
        <v>836</v>
      </c>
      <c r="B483" s="4">
        <f>+Menu!$C$3</f>
        <v>2013</v>
      </c>
      <c r="C483" s="4" t="str">
        <f>IF(B483&lt;Menu!$C$3,"v2","v1")</f>
        <v>v1</v>
      </c>
      <c r="D483" s="518" t="str">
        <f>CONCATENATE(Activos!$B$17,G483)</f>
        <v>42011</v>
      </c>
      <c r="E483" s="515">
        <f>CONCATENATE(DatosGrls!$D$12)</f>
      </c>
      <c r="F483" s="1">
        <f>Activos!N17</f>
        <v>0</v>
      </c>
      <c r="G483" s="4">
        <f>+G482+1</f>
        <v>11</v>
      </c>
    </row>
    <row r="484" spans="1:7" ht="15.75">
      <c r="A484" s="513" t="s">
        <v>836</v>
      </c>
      <c r="B484" s="4">
        <f>+Menu!$C$3</f>
        <v>2013</v>
      </c>
      <c r="C484" s="4" t="str">
        <f>IF(B484&lt;Menu!$C$3,"v2","v1")</f>
        <v>v1</v>
      </c>
      <c r="D484" s="518" t="str">
        <f>CONCATENATE(Activos!$B$17,G484)</f>
        <v>42012</v>
      </c>
      <c r="E484" s="515">
        <f>CONCATENATE(DatosGrls!$D$12)</f>
      </c>
      <c r="F484" s="1">
        <f>Activos!O17</f>
        <v>0</v>
      </c>
      <c r="G484" s="4">
        <f>+G483+1</f>
        <v>12</v>
      </c>
    </row>
    <row r="485" spans="1:7" ht="15.75">
      <c r="A485" s="513" t="s">
        <v>836</v>
      </c>
      <c r="B485" s="514">
        <f>+Menu!$C$3</f>
        <v>2013</v>
      </c>
      <c r="C485" s="514" t="str">
        <f>IF(B485&lt;Menu!$C$3,"v2","v1")</f>
        <v>v1</v>
      </c>
      <c r="D485" s="519" t="str">
        <f>CONCATENATE(Activos!$B$18,G485)</f>
        <v>4218</v>
      </c>
      <c r="E485" s="515">
        <f>CONCATENATE(DatosGrls!$D$12)</f>
      </c>
      <c r="F485" s="1">
        <f>Activos!K18</f>
        <v>0</v>
      </c>
      <c r="G485" s="514">
        <v>8</v>
      </c>
    </row>
    <row r="486" spans="1:7" ht="15.75">
      <c r="A486" s="513" t="s">
        <v>836</v>
      </c>
      <c r="B486" s="4">
        <f>+Menu!$C$3</f>
        <v>2013</v>
      </c>
      <c r="C486" s="4" t="str">
        <f>IF(B486&lt;Menu!$C$3,"v2","v1")</f>
        <v>v1</v>
      </c>
      <c r="D486" s="518" t="str">
        <f>CONCATENATE(Activos!$B$18,G486)</f>
        <v>4219</v>
      </c>
      <c r="E486" s="515">
        <f>CONCATENATE(DatosGrls!$D$12)</f>
      </c>
      <c r="F486" s="1">
        <f>Activos!L18</f>
        <v>0</v>
      </c>
      <c r="G486" s="4">
        <f>+G485+1</f>
        <v>9</v>
      </c>
    </row>
    <row r="487" spans="1:7" ht="15.75">
      <c r="A487" s="513" t="s">
        <v>836</v>
      </c>
      <c r="B487" s="4">
        <f>+Menu!$C$3</f>
        <v>2013</v>
      </c>
      <c r="C487" s="4" t="str">
        <f>IF(B487&lt;Menu!$C$3,"v2","v1")</f>
        <v>v1</v>
      </c>
      <c r="D487" s="518" t="str">
        <f>CONCATENATE(Activos!$B$18,G487)</f>
        <v>42110</v>
      </c>
      <c r="E487" s="515">
        <f>CONCATENATE(DatosGrls!$D$12)</f>
      </c>
      <c r="F487" s="1">
        <f>Activos!M18</f>
        <v>0</v>
      </c>
      <c r="G487" s="4">
        <f>+G486+1</f>
        <v>10</v>
      </c>
    </row>
    <row r="488" spans="1:7" ht="15.75">
      <c r="A488" s="513" t="s">
        <v>836</v>
      </c>
      <c r="B488" s="4">
        <f>+Menu!$C$3</f>
        <v>2013</v>
      </c>
      <c r="C488" s="4" t="str">
        <f>IF(B488&lt;Menu!$C$3,"v2","v1")</f>
        <v>v1</v>
      </c>
      <c r="D488" s="518" t="str">
        <f>CONCATENATE(Activos!$B$18,G488)</f>
        <v>42111</v>
      </c>
      <c r="E488" s="515">
        <f>CONCATENATE(DatosGrls!$D$12)</f>
      </c>
      <c r="F488" s="1">
        <f>Activos!N18</f>
        <v>0</v>
      </c>
      <c r="G488" s="4">
        <f>+G487+1</f>
        <v>11</v>
      </c>
    </row>
    <row r="489" spans="1:7" ht="15.75">
      <c r="A489" s="513" t="s">
        <v>836</v>
      </c>
      <c r="B489" s="4">
        <f>+Menu!$C$3</f>
        <v>2013</v>
      </c>
      <c r="C489" s="4" t="str">
        <f>IF(B489&lt;Menu!$C$3,"v2","v1")</f>
        <v>v1</v>
      </c>
      <c r="D489" s="518" t="str">
        <f>CONCATENATE(Activos!$B$18,G489)</f>
        <v>42112</v>
      </c>
      <c r="E489" s="515">
        <f>CONCATENATE(DatosGrls!$D$12)</f>
      </c>
      <c r="F489" s="1">
        <f>Activos!O18</f>
        <v>0</v>
      </c>
      <c r="G489" s="4">
        <f>+G488+1</f>
        <v>12</v>
      </c>
    </row>
    <row r="490" spans="1:7" ht="15.75">
      <c r="A490" s="513" t="s">
        <v>836</v>
      </c>
      <c r="B490" s="514">
        <f>+Menu!$C$3</f>
        <v>2013</v>
      </c>
      <c r="C490" s="514" t="str">
        <f>IF(B490&lt;Menu!$C$3,"v2","v1")</f>
        <v>v1</v>
      </c>
      <c r="D490" s="519" t="str">
        <f>CONCATENATE(Activos!$B$19,G490)</f>
        <v>4228</v>
      </c>
      <c r="E490" s="515">
        <f>CONCATENATE(DatosGrls!$D$12)</f>
      </c>
      <c r="F490" s="1">
        <f>Activos!K19</f>
        <v>0</v>
      </c>
      <c r="G490" s="514">
        <v>8</v>
      </c>
    </row>
    <row r="491" spans="1:7" ht="15.75">
      <c r="A491" s="513" t="s">
        <v>836</v>
      </c>
      <c r="B491" s="4">
        <f>+Menu!$C$3</f>
        <v>2013</v>
      </c>
      <c r="C491" s="4" t="str">
        <f>IF(B491&lt;Menu!$C$3,"v2","v1")</f>
        <v>v1</v>
      </c>
      <c r="D491" s="518" t="str">
        <f>CONCATENATE(Activos!$B$19,G491)</f>
        <v>4229</v>
      </c>
      <c r="E491" s="515">
        <f>CONCATENATE(DatosGrls!$D$12)</f>
      </c>
      <c r="F491" s="1">
        <f>Activos!L19</f>
        <v>0</v>
      </c>
      <c r="G491" s="4">
        <f>+G490+1</f>
        <v>9</v>
      </c>
    </row>
    <row r="492" spans="1:7" ht="15.75">
      <c r="A492" s="513" t="s">
        <v>836</v>
      </c>
      <c r="B492" s="4">
        <f>+Menu!$C$3</f>
        <v>2013</v>
      </c>
      <c r="C492" s="4" t="str">
        <f>IF(B492&lt;Menu!$C$3,"v2","v1")</f>
        <v>v1</v>
      </c>
      <c r="D492" s="518" t="str">
        <f>CONCATENATE(Activos!$B$19,G492)</f>
        <v>42210</v>
      </c>
      <c r="E492" s="515">
        <f>CONCATENATE(DatosGrls!$D$12)</f>
      </c>
      <c r="F492" s="1">
        <f>Activos!M19</f>
        <v>0</v>
      </c>
      <c r="G492" s="4">
        <f>+G491+1</f>
        <v>10</v>
      </c>
    </row>
    <row r="493" spans="1:7" ht="15.75">
      <c r="A493" s="513" t="s">
        <v>836</v>
      </c>
      <c r="B493" s="4">
        <f>+Menu!$C$3</f>
        <v>2013</v>
      </c>
      <c r="C493" s="4" t="str">
        <f>IF(B493&lt;Menu!$C$3,"v2","v1")</f>
        <v>v1</v>
      </c>
      <c r="D493" s="518" t="str">
        <f>CONCATENATE(Activos!$B$19,G493)</f>
        <v>42211</v>
      </c>
      <c r="E493" s="515">
        <f>CONCATENATE(DatosGrls!$D$12)</f>
      </c>
      <c r="F493" s="1">
        <f>Activos!N19</f>
        <v>0</v>
      </c>
      <c r="G493" s="4">
        <f>+G492+1</f>
        <v>11</v>
      </c>
    </row>
    <row r="494" spans="1:7" ht="15.75">
      <c r="A494" s="513" t="s">
        <v>836</v>
      </c>
      <c r="B494" s="4">
        <f>+Menu!$C$3</f>
        <v>2013</v>
      </c>
      <c r="C494" s="4" t="str">
        <f>IF(B494&lt;Menu!$C$3,"v2","v1")</f>
        <v>v1</v>
      </c>
      <c r="D494" s="518" t="str">
        <f>CONCATENATE(Activos!$B$19,G494)</f>
        <v>42212</v>
      </c>
      <c r="E494" s="515">
        <f>CONCATENATE(DatosGrls!$D$12)</f>
      </c>
      <c r="F494" s="1">
        <f>Activos!O19</f>
        <v>0</v>
      </c>
      <c r="G494" s="4">
        <f>+G493+1</f>
        <v>12</v>
      </c>
    </row>
    <row r="495" spans="1:7" ht="15.75">
      <c r="A495" s="513" t="s">
        <v>836</v>
      </c>
      <c r="B495" s="514">
        <f>+Menu!$C$3</f>
        <v>2013</v>
      </c>
      <c r="C495" s="514" t="str">
        <f>IF(B495&lt;Menu!$C$3,"v2","v1")</f>
        <v>v1</v>
      </c>
      <c r="D495" s="519" t="str">
        <f>CONCATENATE(Activos!$B$27,G495)</f>
        <v>4308</v>
      </c>
      <c r="E495" s="515">
        <f>CONCATENATE(DatosGrls!$D$12)</f>
      </c>
      <c r="F495" s="1">
        <f>Activos!K27</f>
        <v>0</v>
      </c>
      <c r="G495" s="514">
        <v>8</v>
      </c>
    </row>
    <row r="496" spans="1:7" ht="15.75">
      <c r="A496" s="513" t="s">
        <v>836</v>
      </c>
      <c r="B496" s="4">
        <f>+Menu!$C$3</f>
        <v>2013</v>
      </c>
      <c r="C496" s="4" t="str">
        <f>IF(B496&lt;Menu!$C$3,"v2","v1")</f>
        <v>v1</v>
      </c>
      <c r="D496" s="518" t="str">
        <f>CONCATENATE(Activos!$B$27,G496)</f>
        <v>4309</v>
      </c>
      <c r="E496" s="515">
        <f>CONCATENATE(DatosGrls!$D$12)</f>
      </c>
      <c r="F496" s="1">
        <f>Activos!L27</f>
        <v>0</v>
      </c>
      <c r="G496" s="4">
        <f>+G495+1</f>
        <v>9</v>
      </c>
    </row>
    <row r="497" spans="1:7" ht="15.75">
      <c r="A497" s="513" t="s">
        <v>836</v>
      </c>
      <c r="B497" s="4">
        <f>+Menu!$C$3</f>
        <v>2013</v>
      </c>
      <c r="C497" s="4" t="str">
        <f>IF(B497&lt;Menu!$C$3,"v2","v1")</f>
        <v>v1</v>
      </c>
      <c r="D497" s="518" t="str">
        <f>CONCATENATE(Activos!$B$27,G497)</f>
        <v>43010</v>
      </c>
      <c r="E497" s="515">
        <f>CONCATENATE(DatosGrls!$D$12)</f>
      </c>
      <c r="F497" s="1">
        <f>Activos!M27</f>
        <v>0</v>
      </c>
      <c r="G497" s="4">
        <f>+G496+1</f>
        <v>10</v>
      </c>
    </row>
    <row r="498" spans="1:7" ht="15.75">
      <c r="A498" s="513" t="s">
        <v>836</v>
      </c>
      <c r="B498" s="4">
        <f>+Menu!$C$3</f>
        <v>2013</v>
      </c>
      <c r="C498" s="4" t="str">
        <f>IF(B498&lt;Menu!$C$3,"v2","v1")</f>
        <v>v1</v>
      </c>
      <c r="D498" s="518" t="str">
        <f>CONCATENATE(Activos!$B$27,G498)</f>
        <v>43011</v>
      </c>
      <c r="E498" s="515">
        <f>CONCATENATE(DatosGrls!$D$12)</f>
      </c>
      <c r="F498" s="1">
        <f>Activos!N27</f>
        <v>0</v>
      </c>
      <c r="G498" s="4">
        <f>+G497+1</f>
        <v>11</v>
      </c>
    </row>
    <row r="499" spans="1:7" ht="15.75">
      <c r="A499" s="513" t="s">
        <v>836</v>
      </c>
      <c r="B499" s="4">
        <f>+Menu!$C$3</f>
        <v>2013</v>
      </c>
      <c r="C499" s="4" t="str">
        <f>IF(B499&lt;Menu!$C$3,"v2","v1")</f>
        <v>v1</v>
      </c>
      <c r="D499" s="518" t="str">
        <f>CONCATENATE(Activos!$B$27,G499)</f>
        <v>43012</v>
      </c>
      <c r="E499" s="515">
        <f>CONCATENATE(DatosGrls!$D$12)</f>
      </c>
      <c r="F499" s="1">
        <f>Activos!O27</f>
        <v>0</v>
      </c>
      <c r="G499" s="4">
        <f>+G498+1</f>
        <v>12</v>
      </c>
    </row>
    <row r="500" spans="1:7" ht="15.75">
      <c r="A500" s="513" t="s">
        <v>836</v>
      </c>
      <c r="B500" s="514">
        <f>+Menu!$C$3</f>
        <v>2013</v>
      </c>
      <c r="C500" s="514" t="str">
        <f>IF(B500&lt;Menu!$C$3,"v2","v1")</f>
        <v>v1</v>
      </c>
      <c r="D500" s="519" t="str">
        <f>CONCATENATE(Activos!$B$28,G500)</f>
        <v>4318</v>
      </c>
      <c r="E500" s="515">
        <f>CONCATENATE(DatosGrls!$D$12)</f>
      </c>
      <c r="F500" s="1">
        <f>Activos!K28</f>
        <v>0</v>
      </c>
      <c r="G500" s="514">
        <v>8</v>
      </c>
    </row>
    <row r="501" spans="1:7" ht="15.75">
      <c r="A501" s="513" t="s">
        <v>836</v>
      </c>
      <c r="B501" s="4">
        <f>+Menu!$C$3</f>
        <v>2013</v>
      </c>
      <c r="C501" s="4" t="str">
        <f>IF(B501&lt;Menu!$C$3,"v2","v1")</f>
        <v>v1</v>
      </c>
      <c r="D501" s="518" t="str">
        <f>CONCATENATE(Activos!$B$28,G501)</f>
        <v>4319</v>
      </c>
      <c r="E501" s="515">
        <f>CONCATENATE(DatosGrls!$D$12)</f>
      </c>
      <c r="F501" s="1">
        <f>Activos!L28</f>
        <v>0</v>
      </c>
      <c r="G501" s="4">
        <f>+G500+1</f>
        <v>9</v>
      </c>
    </row>
    <row r="502" spans="1:7" ht="15.75">
      <c r="A502" s="513" t="s">
        <v>836</v>
      </c>
      <c r="B502" s="4">
        <f>+Menu!$C$3</f>
        <v>2013</v>
      </c>
      <c r="C502" s="4" t="str">
        <f>IF(B502&lt;Menu!$C$3,"v2","v1")</f>
        <v>v1</v>
      </c>
      <c r="D502" s="518" t="str">
        <f>CONCATENATE(Activos!$B$28,G502)</f>
        <v>43110</v>
      </c>
      <c r="E502" s="515">
        <f>CONCATENATE(DatosGrls!$D$12)</f>
      </c>
      <c r="F502" s="1">
        <f>Activos!M28</f>
        <v>0</v>
      </c>
      <c r="G502" s="4">
        <f>+G501+1</f>
        <v>10</v>
      </c>
    </row>
    <row r="503" spans="1:7" ht="15.75">
      <c r="A503" s="513" t="s">
        <v>836</v>
      </c>
      <c r="B503" s="4">
        <f>+Menu!$C$3</f>
        <v>2013</v>
      </c>
      <c r="C503" s="4" t="str">
        <f>IF(B503&lt;Menu!$C$3,"v2","v1")</f>
        <v>v1</v>
      </c>
      <c r="D503" s="518" t="str">
        <f>CONCATENATE(Activos!$B$28,G503)</f>
        <v>43111</v>
      </c>
      <c r="E503" s="515">
        <f>CONCATENATE(DatosGrls!$D$12)</f>
      </c>
      <c r="F503" s="1">
        <f>Activos!N28</f>
        <v>0</v>
      </c>
      <c r="G503" s="4">
        <f>+G502+1</f>
        <v>11</v>
      </c>
    </row>
    <row r="504" spans="1:7" ht="15.75">
      <c r="A504" s="513" t="s">
        <v>836</v>
      </c>
      <c r="B504" s="4">
        <f>+Menu!$C$3</f>
        <v>2013</v>
      </c>
      <c r="C504" s="4" t="str">
        <f>IF(B504&lt;Menu!$C$3,"v2","v1")</f>
        <v>v1</v>
      </c>
      <c r="D504" s="518" t="str">
        <f>CONCATENATE(Activos!$B$28,G504)</f>
        <v>43112</v>
      </c>
      <c r="E504" s="515">
        <f>CONCATENATE(DatosGrls!$D$12)</f>
      </c>
      <c r="F504" s="1">
        <f>Activos!O28</f>
        <v>0</v>
      </c>
      <c r="G504" s="4">
        <f>+G503+1</f>
        <v>12</v>
      </c>
    </row>
    <row r="505" spans="1:7" ht="15.75">
      <c r="A505" s="513" t="s">
        <v>836</v>
      </c>
      <c r="B505" s="514">
        <f>+Menu!$C$3</f>
        <v>2013</v>
      </c>
      <c r="C505" s="514" t="str">
        <f>IF(B505&lt;Menu!$C$3,"v2","v1")</f>
        <v>v1</v>
      </c>
      <c r="D505" s="519" t="str">
        <f>CONCATENATE(Activos!$B$29,G505)</f>
        <v>4328</v>
      </c>
      <c r="E505" s="515">
        <f>CONCATENATE(DatosGrls!$D$12)</f>
      </c>
      <c r="F505" s="1">
        <f>Activos!K29</f>
        <v>0</v>
      </c>
      <c r="G505" s="514">
        <v>8</v>
      </c>
    </row>
    <row r="506" spans="1:7" ht="15.75">
      <c r="A506" s="513" t="s">
        <v>836</v>
      </c>
      <c r="B506" s="4">
        <f>+Menu!$C$3</f>
        <v>2013</v>
      </c>
      <c r="C506" s="4" t="str">
        <f>IF(B506&lt;Menu!$C$3,"v2","v1")</f>
        <v>v1</v>
      </c>
      <c r="D506" s="518" t="str">
        <f>CONCATENATE(Activos!$B$29,G506)</f>
        <v>4329</v>
      </c>
      <c r="E506" s="515">
        <f>CONCATENATE(DatosGrls!$D$12)</f>
      </c>
      <c r="F506" s="1">
        <f>Activos!L29</f>
        <v>0</v>
      </c>
      <c r="G506" s="4">
        <f>+G505+1</f>
        <v>9</v>
      </c>
    </row>
    <row r="507" spans="1:7" ht="15.75">
      <c r="A507" s="513" t="s">
        <v>836</v>
      </c>
      <c r="B507" s="4">
        <f>+Menu!$C$3</f>
        <v>2013</v>
      </c>
      <c r="C507" s="4" t="str">
        <f>IF(B507&lt;Menu!$C$3,"v2","v1")</f>
        <v>v1</v>
      </c>
      <c r="D507" s="518" t="str">
        <f>CONCATENATE(Activos!$B$29,G507)</f>
        <v>43210</v>
      </c>
      <c r="E507" s="515">
        <f>CONCATENATE(DatosGrls!$D$12)</f>
      </c>
      <c r="F507" s="1">
        <f>Activos!M29</f>
        <v>0</v>
      </c>
      <c r="G507" s="4">
        <f>+G506+1</f>
        <v>10</v>
      </c>
    </row>
    <row r="508" spans="1:7" ht="15.75">
      <c r="A508" s="513" t="s">
        <v>836</v>
      </c>
      <c r="B508" s="4">
        <f>+Menu!$C$3</f>
        <v>2013</v>
      </c>
      <c r="C508" s="4" t="str">
        <f>IF(B508&lt;Menu!$C$3,"v2","v1")</f>
        <v>v1</v>
      </c>
      <c r="D508" s="518" t="str">
        <f>CONCATENATE(Activos!$B$29,G508)</f>
        <v>43211</v>
      </c>
      <c r="E508" s="515">
        <f>CONCATENATE(DatosGrls!$D$12)</f>
      </c>
      <c r="F508" s="1">
        <f>Activos!N29</f>
        <v>0</v>
      </c>
      <c r="G508" s="4">
        <f>+G507+1</f>
        <v>11</v>
      </c>
    </row>
    <row r="509" spans="1:7" ht="15.75">
      <c r="A509" s="513" t="s">
        <v>836</v>
      </c>
      <c r="B509" s="4">
        <f>+Menu!$C$3</f>
        <v>2013</v>
      </c>
      <c r="C509" s="4" t="str">
        <f>IF(B509&lt;Menu!$C$3,"v2","v1")</f>
        <v>v1</v>
      </c>
      <c r="D509" s="518" t="str">
        <f>CONCATENATE(Activos!$B$29,G509)</f>
        <v>43212</v>
      </c>
      <c r="E509" s="515">
        <f>CONCATENATE(DatosGrls!$D$12)</f>
      </c>
      <c r="F509" s="1">
        <f>Activos!O29</f>
        <v>0</v>
      </c>
      <c r="G509" s="4">
        <f>+G508+1</f>
        <v>12</v>
      </c>
    </row>
    <row r="510" spans="1:7" ht="15.75">
      <c r="A510" s="513" t="s">
        <v>836</v>
      </c>
      <c r="B510" s="514">
        <f>+Menu!$C$3</f>
        <v>2013</v>
      </c>
      <c r="C510" s="514" t="str">
        <f>IF(B510&lt;Menu!$C$3,"v2","v1")</f>
        <v>v1</v>
      </c>
      <c r="D510" s="519" t="str">
        <f>CONCATENATE(Activos!$B$30,G510)</f>
        <v>4408</v>
      </c>
      <c r="E510" s="515">
        <f>CONCATENATE(DatosGrls!$D$12)</f>
      </c>
      <c r="F510" s="1">
        <f>Activos!K30</f>
        <v>0</v>
      </c>
      <c r="G510" s="514">
        <v>8</v>
      </c>
    </row>
    <row r="511" spans="1:7" ht="15.75">
      <c r="A511" s="513" t="s">
        <v>836</v>
      </c>
      <c r="B511" s="4">
        <f>+Menu!$C$3</f>
        <v>2013</v>
      </c>
      <c r="C511" s="4" t="str">
        <f>IF(B511&lt;Menu!$C$3,"v2","v1")</f>
        <v>v1</v>
      </c>
      <c r="D511" s="518" t="str">
        <f>CONCATENATE(Activos!$B$30,G511)</f>
        <v>4409</v>
      </c>
      <c r="E511" s="515">
        <f>CONCATENATE(DatosGrls!$D$12)</f>
      </c>
      <c r="F511" s="1">
        <f>Activos!L30</f>
        <v>0</v>
      </c>
      <c r="G511" s="4">
        <f>+G510+1</f>
        <v>9</v>
      </c>
    </row>
    <row r="512" spans="1:7" ht="15.75">
      <c r="A512" s="513" t="s">
        <v>836</v>
      </c>
      <c r="B512" s="4">
        <f>+Menu!$C$3</f>
        <v>2013</v>
      </c>
      <c r="C512" s="4" t="str">
        <f>IF(B512&lt;Menu!$C$3,"v2","v1")</f>
        <v>v1</v>
      </c>
      <c r="D512" s="518" t="str">
        <f>CONCATENATE(Activos!$B$30,G512)</f>
        <v>44010</v>
      </c>
      <c r="E512" s="515">
        <f>CONCATENATE(DatosGrls!$D$12)</f>
      </c>
      <c r="F512" s="1">
        <f>Activos!M30</f>
        <v>0</v>
      </c>
      <c r="G512" s="4">
        <f>+G511+1</f>
        <v>10</v>
      </c>
    </row>
    <row r="513" spans="1:7" ht="15.75">
      <c r="A513" s="513" t="s">
        <v>836</v>
      </c>
      <c r="B513" s="4">
        <f>+Menu!$C$3</f>
        <v>2013</v>
      </c>
      <c r="C513" s="4" t="str">
        <f>IF(B513&lt;Menu!$C$3,"v2","v1")</f>
        <v>v1</v>
      </c>
      <c r="D513" s="518" t="str">
        <f>CONCATENATE(Activos!$B$30,G513)</f>
        <v>44011</v>
      </c>
      <c r="E513" s="515">
        <f>CONCATENATE(DatosGrls!$D$12)</f>
      </c>
      <c r="F513" s="1">
        <f>Activos!N30</f>
        <v>0</v>
      </c>
      <c r="G513" s="4">
        <f>+G512+1</f>
        <v>11</v>
      </c>
    </row>
    <row r="514" spans="1:8" ht="15.75">
      <c r="A514" s="513" t="s">
        <v>836</v>
      </c>
      <c r="B514" s="4">
        <f>+Menu!$C$3</f>
        <v>2013</v>
      </c>
      <c r="C514" s="4" t="str">
        <f>IF(B514&lt;Menu!$C$3,"v2","v1")</f>
        <v>v1</v>
      </c>
      <c r="D514" s="518" t="str">
        <f>CONCATENATE(Activos!$B$30,G514)</f>
        <v>44012</v>
      </c>
      <c r="E514" s="515">
        <f>CONCATENATE(DatosGrls!$D$12)</f>
      </c>
      <c r="F514" s="1">
        <f>Activos!O30</f>
        <v>0</v>
      </c>
      <c r="G514" s="4">
        <f>+G513+1</f>
        <v>12</v>
      </c>
      <c r="H514" s="517"/>
    </row>
    <row r="515" spans="1:8" ht="15.75">
      <c r="A515" s="163" t="s">
        <v>836</v>
      </c>
      <c r="B515" s="4">
        <f>+Menu!$C$3-1</f>
        <v>2012</v>
      </c>
      <c r="C515" s="4" t="str">
        <f>IF(B515&lt;Menu!$C$3,"v2","v1")</f>
        <v>v2</v>
      </c>
      <c r="D515" s="518" t="str">
        <f>CONCATENATE(Activos!B40,G515)</f>
        <v>5001</v>
      </c>
      <c r="E515" s="1">
        <f>CONCATENATE(DatosGrls!$D$12)</f>
      </c>
      <c r="F515" s="1">
        <f>Activos!D40</f>
        <v>0</v>
      </c>
      <c r="G515" s="4">
        <v>1</v>
      </c>
      <c r="H515" s="65">
        <v>1</v>
      </c>
    </row>
    <row r="516" spans="1:7" ht="15.75">
      <c r="A516" s="163" t="s">
        <v>836</v>
      </c>
      <c r="B516" s="4">
        <f>+Menu!$C$3-1</f>
        <v>2012</v>
      </c>
      <c r="C516" s="4" t="str">
        <f>IF(B516&lt;Menu!$C$3,"v2","v1")</f>
        <v>v2</v>
      </c>
      <c r="D516" s="518" t="str">
        <f>CONCATENATE(Activos!B41,G516)</f>
        <v>5011</v>
      </c>
      <c r="E516" s="1">
        <f>CONCATENATE(DatosGrls!$D$12)</f>
      </c>
      <c r="F516" s="1">
        <f>Activos!D41</f>
        <v>0</v>
      </c>
      <c r="G516" s="4">
        <v>1</v>
      </c>
    </row>
    <row r="517" spans="1:7" ht="15.75">
      <c r="A517" s="163" t="s">
        <v>836</v>
      </c>
      <c r="B517" s="4">
        <f>+Menu!$C$3-1</f>
        <v>2012</v>
      </c>
      <c r="C517" s="4" t="str">
        <f>IF(B517&lt;Menu!$C$3,"v2","v1")</f>
        <v>v2</v>
      </c>
      <c r="D517" s="518" t="str">
        <f>CONCATENATE(Activos!B42,G517)</f>
        <v>5021</v>
      </c>
      <c r="E517" s="1">
        <f>CONCATENATE(DatosGrls!$D$12)</f>
      </c>
      <c r="F517" s="1">
        <f>Activos!D42</f>
        <v>0</v>
      </c>
      <c r="G517" s="4">
        <v>1</v>
      </c>
    </row>
    <row r="518" spans="1:8" ht="15.75">
      <c r="A518" s="163" t="s">
        <v>836</v>
      </c>
      <c r="B518" s="4">
        <f>+Menu!$C$3</f>
        <v>2013</v>
      </c>
      <c r="C518" s="4" t="str">
        <f>IF(B518&lt;Menu!$C$3,"v2","v1")</f>
        <v>v1</v>
      </c>
      <c r="D518" s="518" t="str">
        <f>CONCATENATE(Activos!B40,G518)</f>
        <v>5002</v>
      </c>
      <c r="E518" s="1">
        <f>CONCATENATE(DatosGrls!$D$12)</f>
      </c>
      <c r="F518" s="1">
        <f>Activos!E40</f>
        <v>0</v>
      </c>
      <c r="G518" s="4">
        <v>2</v>
      </c>
      <c r="H518" s="65">
        <v>2</v>
      </c>
    </row>
    <row r="519" spans="1:7" ht="15.75">
      <c r="A519" s="163" t="s">
        <v>836</v>
      </c>
      <c r="B519" s="4">
        <f>+Menu!$C$3</f>
        <v>2013</v>
      </c>
      <c r="C519" s="4" t="str">
        <f>IF(B519&lt;Menu!$C$3,"v2","v1")</f>
        <v>v1</v>
      </c>
      <c r="D519" s="518" t="str">
        <f>CONCATENATE(Activos!B41,G519)</f>
        <v>5012</v>
      </c>
      <c r="E519" s="1">
        <f>CONCATENATE(DatosGrls!$D$12)</f>
      </c>
      <c r="F519" s="1">
        <f>Activos!E41</f>
        <v>0</v>
      </c>
      <c r="G519" s="4">
        <v>2</v>
      </c>
    </row>
    <row r="520" spans="1:7" ht="15.75">
      <c r="A520" s="163" t="s">
        <v>836</v>
      </c>
      <c r="B520" s="4">
        <f>+Menu!$C$3</f>
        <v>2013</v>
      </c>
      <c r="C520" s="4" t="str">
        <f>IF(B520&lt;Menu!$C$3,"v2","v1")</f>
        <v>v1</v>
      </c>
      <c r="D520" s="518" t="str">
        <f>CONCATENATE(Activos!B42,G520)</f>
        <v>5022</v>
      </c>
      <c r="E520" s="1">
        <f>CONCATENATE(DatosGrls!$D$12)</f>
      </c>
      <c r="F520" s="1">
        <f>Activos!E42</f>
        <v>0</v>
      </c>
      <c r="G520" s="4">
        <v>2</v>
      </c>
    </row>
    <row r="521" spans="1:8" ht="15.75">
      <c r="A521" s="163" t="s">
        <v>836</v>
      </c>
      <c r="B521" s="4">
        <f>+Menu!$C$3</f>
        <v>2013</v>
      </c>
      <c r="C521" s="4" t="str">
        <f>IF(B521&lt;Menu!$C$3,"v2","v1")</f>
        <v>v1</v>
      </c>
      <c r="D521" s="518" t="str">
        <f>CONCATENATE(Activos!B40,G521)</f>
        <v>5003</v>
      </c>
      <c r="E521" s="1">
        <f>CONCATENATE(DatosGrls!$D$12)</f>
      </c>
      <c r="F521" s="1">
        <f>Activos!F40</f>
        <v>0</v>
      </c>
      <c r="G521" s="4">
        <v>3</v>
      </c>
      <c r="H521" s="65">
        <v>3</v>
      </c>
    </row>
    <row r="522" spans="1:7" ht="15.75">
      <c r="A522" s="163" t="s">
        <v>836</v>
      </c>
      <c r="B522" s="4">
        <f>+Menu!$C$3</f>
        <v>2013</v>
      </c>
      <c r="C522" s="4" t="str">
        <f>IF(B522&lt;Menu!$C$3,"v2","v1")</f>
        <v>v1</v>
      </c>
      <c r="D522" s="518" t="str">
        <f>CONCATENATE(Activos!B41,G522)</f>
        <v>5013</v>
      </c>
      <c r="E522" s="1">
        <f>CONCATENATE(DatosGrls!$D$12)</f>
      </c>
      <c r="F522" s="1">
        <f>Activos!F41</f>
        <v>0</v>
      </c>
      <c r="G522" s="4">
        <v>3</v>
      </c>
    </row>
    <row r="523" spans="1:7" ht="15.75">
      <c r="A523" s="163" t="s">
        <v>836</v>
      </c>
      <c r="B523" s="4">
        <f>+Menu!$C$3</f>
        <v>2013</v>
      </c>
      <c r="C523" s="4" t="str">
        <f>IF(B523&lt;Menu!$C$3,"v2","v1")</f>
        <v>v1</v>
      </c>
      <c r="D523" s="518" t="str">
        <f>CONCATENATE(Activos!B42,G523)</f>
        <v>5023</v>
      </c>
      <c r="E523" s="1">
        <f>CONCATENATE(DatosGrls!$D$12)</f>
      </c>
      <c r="F523" s="1">
        <f>Activos!F42</f>
        <v>0</v>
      </c>
      <c r="G523" s="4">
        <v>3</v>
      </c>
    </row>
    <row r="524" spans="1:8" ht="15.75">
      <c r="A524" s="163" t="s">
        <v>836</v>
      </c>
      <c r="B524" s="4">
        <f>+Menu!$C$3</f>
        <v>2013</v>
      </c>
      <c r="C524" s="4" t="str">
        <f>IF(B524&lt;Menu!$C$3,"v2","v1")</f>
        <v>v1</v>
      </c>
      <c r="D524" s="518" t="str">
        <f>CONCATENATE(Activos!B40,G524)</f>
        <v>5004</v>
      </c>
      <c r="E524" s="1">
        <f>CONCATENATE(DatosGrls!$D$12)</f>
      </c>
      <c r="F524" s="1">
        <f>Activos!G40</f>
        <v>0</v>
      </c>
      <c r="G524" s="4">
        <v>4</v>
      </c>
      <c r="H524" s="65">
        <v>4</v>
      </c>
    </row>
    <row r="525" spans="1:7" ht="15.75">
      <c r="A525" s="163" t="s">
        <v>836</v>
      </c>
      <c r="B525" s="4">
        <f>+Menu!$C$3</f>
        <v>2013</v>
      </c>
      <c r="C525" s="4" t="str">
        <f>IF(B525&lt;Menu!$C$3,"v2","v1")</f>
        <v>v1</v>
      </c>
      <c r="D525" s="518" t="str">
        <f>CONCATENATE(Activos!B41,G525)</f>
        <v>5014</v>
      </c>
      <c r="E525" s="1">
        <f>CONCATENATE(DatosGrls!$D$12)</f>
      </c>
      <c r="F525" s="1">
        <f>Activos!G41</f>
        <v>0</v>
      </c>
      <c r="G525" s="4">
        <v>4</v>
      </c>
    </row>
    <row r="526" spans="1:7" ht="15.75">
      <c r="A526" s="163" t="s">
        <v>836</v>
      </c>
      <c r="B526" s="4">
        <f>+Menu!$C$3</f>
        <v>2013</v>
      </c>
      <c r="C526" s="4" t="str">
        <f>IF(B526&lt;Menu!$C$3,"v2","v1")</f>
        <v>v1</v>
      </c>
      <c r="D526" s="518" t="str">
        <f>CONCATENATE(Activos!B42,G526)</f>
        <v>5024</v>
      </c>
      <c r="E526" s="1">
        <f>CONCATENATE(DatosGrls!$D$12)</f>
      </c>
      <c r="F526" s="1">
        <f>Activos!G42</f>
        <v>0</v>
      </c>
      <c r="G526" s="4">
        <v>4</v>
      </c>
    </row>
    <row r="527" spans="1:8" ht="15.75">
      <c r="A527" s="163" t="s">
        <v>836</v>
      </c>
      <c r="B527" s="4">
        <f>+Menu!$C$3</f>
        <v>2013</v>
      </c>
      <c r="C527" s="4" t="str">
        <f>IF(B527&lt;Menu!$C$3,"v2","v1")</f>
        <v>v1</v>
      </c>
      <c r="D527" s="518" t="str">
        <f>CONCATENATE(Activos!B40,G527)</f>
        <v>5005</v>
      </c>
      <c r="E527" s="1">
        <f>CONCATENATE(DatosGrls!$D$12)</f>
      </c>
      <c r="F527" s="1">
        <f>Activos!H40</f>
        <v>0</v>
      </c>
      <c r="G527" s="4">
        <v>5</v>
      </c>
      <c r="H527" s="65">
        <v>5</v>
      </c>
    </row>
    <row r="528" spans="1:7" ht="15.75">
      <c r="A528" s="163" t="s">
        <v>836</v>
      </c>
      <c r="B528" s="4">
        <f>+Menu!$C$3</f>
        <v>2013</v>
      </c>
      <c r="C528" s="4" t="str">
        <f>IF(B528&lt;Menu!$C$3,"v2","v1")</f>
        <v>v1</v>
      </c>
      <c r="D528" s="518" t="str">
        <f>CONCATENATE(Activos!B41,G528)</f>
        <v>5015</v>
      </c>
      <c r="E528" s="1">
        <f>CONCATENATE(DatosGrls!$D$12)</f>
      </c>
      <c r="F528" s="1">
        <f>Activos!H41</f>
        <v>0</v>
      </c>
      <c r="G528" s="4">
        <v>5</v>
      </c>
    </row>
    <row r="529" spans="1:7" ht="15.75">
      <c r="A529" s="163" t="s">
        <v>836</v>
      </c>
      <c r="B529" s="4">
        <f>+Menu!$C$3</f>
        <v>2013</v>
      </c>
      <c r="C529" s="4" t="str">
        <f>IF(B529&lt;Menu!$C$3,"v2","v1")</f>
        <v>v1</v>
      </c>
      <c r="D529" s="518" t="str">
        <f>CONCATENATE(Activos!B42,G529)</f>
        <v>5025</v>
      </c>
      <c r="E529" s="1">
        <f>CONCATENATE(DatosGrls!$D$12)</f>
      </c>
      <c r="F529" s="1">
        <f>Activos!H42</f>
        <v>0</v>
      </c>
      <c r="G529" s="4">
        <v>5</v>
      </c>
    </row>
    <row r="530" spans="1:8" ht="15.75">
      <c r="A530" s="163" t="s">
        <v>836</v>
      </c>
      <c r="B530" s="4">
        <f>+Menu!$C$3</f>
        <v>2013</v>
      </c>
      <c r="C530" s="4" t="str">
        <f>IF(B530&lt;Menu!$C$3,"v2","v1")</f>
        <v>v1</v>
      </c>
      <c r="D530" s="518" t="str">
        <f>CONCATENATE(Activos!B40,G530)</f>
        <v>5006</v>
      </c>
      <c r="E530" s="1">
        <f>CONCATENATE(DatosGrls!$D$12)</f>
      </c>
      <c r="F530" s="1">
        <f>Activos!I40</f>
        <v>0</v>
      </c>
      <c r="G530" s="4">
        <v>6</v>
      </c>
      <c r="H530" s="65">
        <v>6</v>
      </c>
    </row>
    <row r="531" spans="1:7" ht="15.75">
      <c r="A531" s="163" t="s">
        <v>836</v>
      </c>
      <c r="B531" s="4">
        <f>+Menu!$C$3</f>
        <v>2013</v>
      </c>
      <c r="C531" s="4" t="str">
        <f>IF(B531&lt;Menu!$C$3,"v2","v1")</f>
        <v>v1</v>
      </c>
      <c r="D531" s="518" t="str">
        <f>CONCATENATE(Activos!B41,G531)</f>
        <v>5016</v>
      </c>
      <c r="E531" s="1">
        <f>CONCATENATE(DatosGrls!$D$12)</f>
      </c>
      <c r="F531" s="1">
        <f>Activos!I41</f>
        <v>0</v>
      </c>
      <c r="G531" s="4">
        <v>6</v>
      </c>
    </row>
    <row r="532" spans="1:7" ht="15.75">
      <c r="A532" s="163" t="s">
        <v>836</v>
      </c>
      <c r="B532" s="4">
        <f>+Menu!$C$3</f>
        <v>2013</v>
      </c>
      <c r="C532" s="4" t="str">
        <f>IF(B532&lt;Menu!$C$3,"v2","v1")</f>
        <v>v1</v>
      </c>
      <c r="D532" s="518" t="str">
        <f>CONCATENATE(Activos!B42,G532)</f>
        <v>5026</v>
      </c>
      <c r="E532" s="1">
        <f>CONCATENATE(DatosGrls!$D$12)</f>
      </c>
      <c r="F532" s="1">
        <f>Activos!I42</f>
        <v>0</v>
      </c>
      <c r="G532" s="4">
        <v>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Z48"/>
  <sheetViews>
    <sheetView zoomScale="85" zoomScaleNormal="85" zoomScalePageLayoutView="0" workbookViewId="0" topLeftCell="A1">
      <selection activeCell="D8" sqref="D8"/>
    </sheetView>
  </sheetViews>
  <sheetFormatPr defaultColWidth="11.421875" defaultRowHeight="12.75"/>
  <cols>
    <col min="1" max="1" width="2.7109375" style="267" customWidth="1"/>
    <col min="2" max="2" width="5.7109375" style="1" customWidth="1"/>
    <col min="3" max="3" width="74.28125" style="1" customWidth="1"/>
    <col min="4" max="4" width="32.7109375" style="1" customWidth="1"/>
    <col min="5" max="5" width="36.57421875" style="1" customWidth="1"/>
    <col min="6" max="7" width="11.421875" style="267" customWidth="1"/>
    <col min="8" max="8" width="14.7109375" style="267" bestFit="1" customWidth="1"/>
    <col min="9" max="9" width="14.421875" style="267" bestFit="1" customWidth="1"/>
    <col min="10" max="26" width="11.421875" style="267" customWidth="1"/>
    <col min="27" max="16384" width="11.421875" style="1" customWidth="1"/>
  </cols>
  <sheetData>
    <row r="1" s="267" customFormat="1" ht="20.25">
      <c r="B1" s="268" t="s">
        <v>231</v>
      </c>
    </row>
    <row r="2" spans="2:11" s="267" customFormat="1" ht="20.25" customHeight="1">
      <c r="B2" s="278" t="s">
        <v>232</v>
      </c>
      <c r="H2" s="411"/>
      <c r="I2" s="411"/>
      <c r="J2" s="411"/>
      <c r="K2" s="411"/>
    </row>
    <row r="3" spans="2:11" s="269" customFormat="1" ht="28.5" customHeight="1">
      <c r="B3" s="677"/>
      <c r="C3" s="677"/>
      <c r="D3" s="405"/>
      <c r="G3" s="640" t="s">
        <v>141</v>
      </c>
      <c r="H3" s="641"/>
      <c r="I3" s="641"/>
      <c r="J3" s="642"/>
      <c r="K3" s="411"/>
    </row>
    <row r="4" spans="1:26" s="3" customFormat="1" ht="28.5" customHeight="1">
      <c r="A4" s="269"/>
      <c r="B4" s="675" t="s">
        <v>1039</v>
      </c>
      <c r="C4" s="676"/>
      <c r="D4" s="181" t="str">
        <f>VLOOKUP(DATOS!D2,DATOS!A2:B4,2,FALSE)</f>
        <v>(NINGUNO)</v>
      </c>
      <c r="E4" s="177"/>
      <c r="F4" s="269"/>
      <c r="G4" s="643"/>
      <c r="H4" s="644"/>
      <c r="I4" s="644"/>
      <c r="J4" s="645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2:4" s="269" customFormat="1" ht="15.75">
      <c r="B5" s="298"/>
      <c r="C5" s="404"/>
      <c r="D5" s="298"/>
    </row>
    <row r="6" s="267" customFormat="1" ht="16.5" thickBot="1"/>
    <row r="7" spans="2:5" ht="33" customHeight="1">
      <c r="B7" s="35"/>
      <c r="C7" s="159" t="s">
        <v>838</v>
      </c>
      <c r="D7" s="254" t="str">
        <f>CONCATENATE("31.Dic. ",Menu!C3-1)</f>
        <v>31.Dic. 2012</v>
      </c>
      <c r="E7" s="255" t="str">
        <f>CONCATENATE("31.Dic. ",Menu!C3)</f>
        <v>31.Dic. 2013</v>
      </c>
    </row>
    <row r="8" spans="1:26" s="3" customFormat="1" ht="33" customHeight="1" thickBot="1">
      <c r="A8" s="269"/>
      <c r="B8" s="400">
        <v>160</v>
      </c>
      <c r="C8" s="416" t="s">
        <v>853</v>
      </c>
      <c r="D8" s="234"/>
      <c r="E8" s="235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="267" customFormat="1" ht="15.75">
      <c r="B9" s="277"/>
    </row>
    <row r="10" s="267" customFormat="1" ht="16.5" thickBot="1"/>
    <row r="11" spans="2:5" ht="33" customHeight="1">
      <c r="B11" s="27"/>
      <c r="C11" s="160" t="s">
        <v>244</v>
      </c>
      <c r="D11" s="254" t="str">
        <f>D7</f>
        <v>31.Dic. 2012</v>
      </c>
      <c r="E11" s="255" t="str">
        <f>E7</f>
        <v>31.Dic. 2013</v>
      </c>
    </row>
    <row r="12" spans="1:26" s="3" customFormat="1" ht="45" customHeight="1">
      <c r="A12" s="269"/>
      <c r="B12" s="119">
        <v>170</v>
      </c>
      <c r="C12" s="412" t="s">
        <v>856</v>
      </c>
      <c r="D12" s="236">
        <f>IF(SUM(D14,D15)=0,0,SUM(D13,D16))</f>
        <v>0</v>
      </c>
      <c r="E12" s="237">
        <f>IF(SUM(E14,E15)=0,0,SUM(E13,E16))</f>
        <v>0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pans="2:5" ht="18">
      <c r="B13" s="413">
        <v>171</v>
      </c>
      <c r="C13" s="43" t="s">
        <v>233</v>
      </c>
      <c r="D13" s="238">
        <f>SUM(D14,D15)</f>
        <v>0</v>
      </c>
      <c r="E13" s="239">
        <f>SUM(E14,E15)</f>
        <v>0</v>
      </c>
    </row>
    <row r="14" spans="2:5" ht="18">
      <c r="B14" s="29">
        <v>172</v>
      </c>
      <c r="C14" s="13" t="s">
        <v>234</v>
      </c>
      <c r="D14" s="240"/>
      <c r="E14" s="241"/>
    </row>
    <row r="15" spans="2:5" ht="18">
      <c r="B15" s="29">
        <v>173</v>
      </c>
      <c r="C15" s="13" t="s">
        <v>235</v>
      </c>
      <c r="D15" s="240"/>
      <c r="E15" s="241"/>
    </row>
    <row r="16" spans="2:5" ht="18">
      <c r="B16" s="413">
        <v>174</v>
      </c>
      <c r="C16" s="43" t="s">
        <v>236</v>
      </c>
      <c r="D16" s="238">
        <f>IF(D14+D15=0,0,100-D13)</f>
        <v>0</v>
      </c>
      <c r="E16" s="239">
        <f>IF(E14+E15=0,0,100-E13)</f>
        <v>0</v>
      </c>
    </row>
    <row r="17" spans="2:5" ht="6" customHeight="1" thickBot="1">
      <c r="B17" s="30"/>
      <c r="C17" s="9"/>
      <c r="D17" s="25"/>
      <c r="E17" s="136"/>
    </row>
    <row r="18" s="267" customFormat="1" ht="15.75"/>
    <row r="19" s="267" customFormat="1" ht="16.5" thickBot="1"/>
    <row r="20" spans="2:5" ht="18">
      <c r="B20" s="36"/>
      <c r="C20" s="37" t="s">
        <v>237</v>
      </c>
      <c r="D20" s="522">
        <f>Menu!C3-1</f>
        <v>2012</v>
      </c>
      <c r="E20" s="523">
        <f>Menu!C3</f>
        <v>2013</v>
      </c>
    </row>
    <row r="21" spans="2:5" ht="18">
      <c r="B21" s="38"/>
      <c r="C21" s="39" t="s">
        <v>837</v>
      </c>
      <c r="D21" s="61" t="s">
        <v>245</v>
      </c>
      <c r="E21" s="137" t="s">
        <v>245</v>
      </c>
    </row>
    <row r="22" spans="1:26" s="3" customFormat="1" ht="31.5">
      <c r="A22" s="269"/>
      <c r="B22" s="119">
        <v>180</v>
      </c>
      <c r="C22" s="412" t="s">
        <v>1041</v>
      </c>
      <c r="D22" s="242">
        <f>D23+D26</f>
        <v>0</v>
      </c>
      <c r="E22" s="243">
        <f>E23+E26</f>
        <v>0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2:5" ht="18">
      <c r="B23" s="413">
        <v>181</v>
      </c>
      <c r="C23" s="417" t="s">
        <v>233</v>
      </c>
      <c r="D23" s="244">
        <f>D24+D25</f>
        <v>0</v>
      </c>
      <c r="E23" s="245">
        <f>E24+E25</f>
        <v>0</v>
      </c>
    </row>
    <row r="24" spans="2:5" ht="18">
      <c r="B24" s="8">
        <v>182</v>
      </c>
      <c r="C24" s="24" t="s">
        <v>246</v>
      </c>
      <c r="D24" s="248"/>
      <c r="E24" s="249"/>
    </row>
    <row r="25" spans="2:5" ht="18">
      <c r="B25" s="8">
        <v>183</v>
      </c>
      <c r="C25" s="24" t="s">
        <v>247</v>
      </c>
      <c r="D25" s="248"/>
      <c r="E25" s="249"/>
    </row>
    <row r="26" spans="2:5" ht="18">
      <c r="B26" s="413">
        <v>184</v>
      </c>
      <c r="C26" s="417" t="s">
        <v>236</v>
      </c>
      <c r="D26" s="246"/>
      <c r="E26" s="247"/>
    </row>
    <row r="27" spans="2:5" ht="18">
      <c r="B27" s="413">
        <v>190</v>
      </c>
      <c r="C27" s="43" t="s">
        <v>1042</v>
      </c>
      <c r="D27" s="244">
        <f>D28+D29</f>
        <v>0</v>
      </c>
      <c r="E27" s="245">
        <f>E28+E29</f>
        <v>0</v>
      </c>
    </row>
    <row r="28" spans="2:5" ht="18">
      <c r="B28" s="8">
        <v>191</v>
      </c>
      <c r="C28" s="22" t="s">
        <v>238</v>
      </c>
      <c r="D28" s="248"/>
      <c r="E28" s="249"/>
    </row>
    <row r="29" spans="2:5" ht="18.75" thickBot="1">
      <c r="B29" s="31">
        <v>192</v>
      </c>
      <c r="C29" s="23" t="s">
        <v>239</v>
      </c>
      <c r="D29" s="250"/>
      <c r="E29" s="251"/>
    </row>
    <row r="30" s="267" customFormat="1" ht="15.75"/>
    <row r="31" s="267" customFormat="1" ht="15.75">
      <c r="B31" s="267" t="s">
        <v>240</v>
      </c>
    </row>
    <row r="32" s="267" customFormat="1" ht="15.75">
      <c r="B32" s="267" t="s">
        <v>241</v>
      </c>
    </row>
    <row r="33" spans="2:5" ht="15.75">
      <c r="B33" s="267" t="s">
        <v>242</v>
      </c>
      <c r="C33" s="267"/>
      <c r="D33" s="267"/>
      <c r="E33" s="267"/>
    </row>
    <row r="34" spans="2:5" ht="15.75">
      <c r="B34" s="267" t="s">
        <v>243</v>
      </c>
      <c r="C34" s="267"/>
      <c r="D34" s="267"/>
      <c r="E34" s="267"/>
    </row>
    <row r="35" spans="2:5" ht="15.75">
      <c r="B35" s="267"/>
      <c r="C35" s="267"/>
      <c r="D35" s="267"/>
      <c r="E35" s="267"/>
    </row>
    <row r="36" spans="2:5" ht="15.75">
      <c r="B36" s="267"/>
      <c r="C36" s="267"/>
      <c r="D36" s="267"/>
      <c r="E36" s="267"/>
    </row>
    <row r="37" spans="2:5" ht="15.75">
      <c r="B37" s="267"/>
      <c r="C37" s="267"/>
      <c r="D37" s="267"/>
      <c r="E37" s="267"/>
    </row>
    <row r="38" spans="2:5" ht="18">
      <c r="B38" s="252" t="s">
        <v>251</v>
      </c>
      <c r="C38" s="253"/>
      <c r="D38" s="524">
        <f>Utilidades!D7</f>
        <v>2012</v>
      </c>
      <c r="E38" s="524">
        <f>Utilidades!E7</f>
        <v>2013</v>
      </c>
    </row>
    <row r="39" spans="2:5" ht="20.25">
      <c r="B39" s="48" t="s">
        <v>252</v>
      </c>
      <c r="C39" s="49"/>
      <c r="D39" s="525">
        <v>2.55</v>
      </c>
      <c r="E39" s="525">
        <v>2.795</v>
      </c>
    </row>
    <row r="40" spans="2:5" ht="20.25">
      <c r="B40" s="12" t="s">
        <v>253</v>
      </c>
      <c r="C40" s="5"/>
      <c r="D40" s="526">
        <v>2.638</v>
      </c>
      <c r="E40" s="526">
        <v>2.702</v>
      </c>
    </row>
    <row r="41" spans="2:5" ht="15.75">
      <c r="B41" s="267"/>
      <c r="C41" s="267"/>
      <c r="D41" s="267"/>
      <c r="E41" s="267"/>
    </row>
    <row r="42" spans="2:5" ht="15.75">
      <c r="B42" s="267"/>
      <c r="C42" s="267"/>
      <c r="D42" s="267"/>
      <c r="E42" s="267"/>
    </row>
    <row r="43" spans="2:5" ht="15.75">
      <c r="B43" s="267"/>
      <c r="C43" s="267"/>
      <c r="D43" s="267"/>
      <c r="E43" s="267"/>
    </row>
    <row r="44" spans="2:5" ht="15.75">
      <c r="B44" s="267"/>
      <c r="C44" s="267"/>
      <c r="D44" s="267"/>
      <c r="E44" s="267"/>
    </row>
    <row r="45" spans="2:5" ht="15.75">
      <c r="B45" s="267"/>
      <c r="C45" s="267"/>
      <c r="D45" s="267"/>
      <c r="E45" s="267"/>
    </row>
    <row r="46" spans="2:5" ht="15.75">
      <c r="B46" s="267"/>
      <c r="C46" s="267"/>
      <c r="D46" s="267"/>
      <c r="E46" s="267"/>
    </row>
    <row r="47" spans="2:5" ht="15.75">
      <c r="B47" s="267"/>
      <c r="C47" s="267"/>
      <c r="D47" s="267"/>
      <c r="E47" s="267"/>
    </row>
    <row r="48" spans="2:5" ht="15.75">
      <c r="B48" s="267"/>
      <c r="C48" s="267"/>
      <c r="D48" s="267"/>
      <c r="E48" s="267"/>
    </row>
  </sheetData>
  <sheetProtection password="EC0E" sheet="1" objects="1" scenarios="1"/>
  <mergeCells count="3">
    <mergeCell ref="G3:J4"/>
    <mergeCell ref="B4:C4"/>
    <mergeCell ref="B3:C3"/>
  </mergeCells>
  <dataValidations count="3">
    <dataValidation type="whole" allowBlank="1" showErrorMessage="1" errorTitle="SOLO VALORES ENTEROS" error="NO INGRESE DECIMALES. REDONDEE SI ES NECESARIO." sqref="D8:E8">
      <formula1>-999999999999999000000</formula1>
      <formula2>999999999999999000000</formula2>
    </dataValidation>
    <dataValidation type="custom" allowBlank="1" showInputMessage="1" showErrorMessage="1" sqref="D3">
      <formula1>F2</formula1>
    </dataValidation>
    <dataValidation type="decimal" allowBlank="1" showErrorMessage="1" errorTitle="EXCEDE VALORES LIMITE" error="El valor debe ubicarse entre cero (0) y 100." sqref="D14:E15">
      <formula1>0</formula1>
      <formula2>100</formula2>
    </dataValidation>
  </dataValidations>
  <hyperlinks>
    <hyperlink ref="G3:J4" r:id="rId1" display="Si no fuera posible la selección de moneda, haga &quot;click&quot; aquí y siga las instrucciones que allí se indica."/>
  </hyperlinks>
  <printOptions horizontalCentered="1" verticalCentered="1"/>
  <pageMargins left="0.46" right="0.35" top="0.39" bottom="0.55" header="0" footer="0"/>
  <pageSetup fitToHeight="1" fitToWidth="1" horizontalDpi="600" verticalDpi="600" orientation="landscape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2160</dc:creator>
  <cp:keywords/>
  <dc:description/>
  <cp:lastModifiedBy>1595</cp:lastModifiedBy>
  <cp:lastPrinted>2014-11-28T16:16:53Z</cp:lastPrinted>
  <dcterms:created xsi:type="dcterms:W3CDTF">2005-08-25T22:05:06Z</dcterms:created>
  <dcterms:modified xsi:type="dcterms:W3CDTF">2014-12-15T19:37:42Z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