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1355" windowHeight="5130" tabRatio="766" activeTab="0"/>
  </bookViews>
  <sheets>
    <sheet name="DatosGrls" sheetId="1" r:id="rId1"/>
    <sheet name="CONTACTOS" sheetId="2" state="hidden" r:id="rId2"/>
    <sheet name="Servicios1" sheetId="3" r:id="rId3"/>
    <sheet name="Servicios2" sheetId="4" r:id="rId4"/>
    <sheet name="Pasivos" sheetId="5" r:id="rId5"/>
    <sheet name="Patrimonio" sheetId="6" r:id="rId6"/>
    <sheet name="Utilidades" sheetId="7" r:id="rId7"/>
    <sheet name="DATOS" sheetId="8" state="hidden" r:id="rId8"/>
    <sheet name="Activos" sheetId="9" r:id="rId9"/>
    <sheet name="EmpRelac" sheetId="10" r:id="rId10"/>
    <sheet name="VALIDACION" sheetId="11" state="hidden" r:id="rId11"/>
    <sheet name="VALIDACION_RUC" sheetId="12" state="hidden" r:id="rId12"/>
    <sheet name="Consistencia" sheetId="13" r:id="rId13"/>
    <sheet name="CAP" sheetId="14" state="hidden" r:id="rId14"/>
    <sheet name="SER" sheetId="15" state="hidden" r:id="rId15"/>
    <sheet name="Menu" sheetId="16" state="hidden" r:id="rId16"/>
  </sheets>
  <definedNames>
    <definedName name="_xlnm.Print_Area" localSheetId="8">'Activos'!$A$1:$L$42</definedName>
    <definedName name="_xlnm.Print_Area" localSheetId="12">'Consistencia'!$A$1:$G$18</definedName>
    <definedName name="_xlnm.Print_Area" localSheetId="0">'DatosGrls'!$B$1:$L$33</definedName>
    <definedName name="_xlnm.Print_Area" localSheetId="9">'EmpRelac'!$A$1:$I$43</definedName>
    <definedName name="_xlnm.Print_Area" localSheetId="4">'Pasivos'!$A$1:$L$47</definedName>
    <definedName name="_xlnm.Print_Area" localSheetId="5">'Patrimonio'!$B$1:$J$41</definedName>
    <definedName name="_xlnm.Print_Area" localSheetId="2">'Servicios1'!$B$2:$I$59</definedName>
    <definedName name="_xlnm.Print_Area" localSheetId="3">'Servicios2'!$B$2:$M$71</definedName>
    <definedName name="_xlnm.Print_Area" localSheetId="6">'Utilidades'!$A$1:$G$19</definedName>
    <definedName name="CONTAX">'CONTACTOS'!$A$3:$C$1994</definedName>
    <definedName name="TcFluAnual">'Patrimonio'!$E$41</definedName>
    <definedName name="TcFluCuatro">'Patrimonio'!#REF!</definedName>
    <definedName name="TcFluDos">'Patrimonio'!#REF!</definedName>
    <definedName name="TcFluTres">'Patrimonio'!#REF!</definedName>
    <definedName name="TcFluUno">'Patrimonio'!$F$41</definedName>
    <definedName name="TcSalAnual">'Patrimonio'!$E$40</definedName>
    <definedName name="TcSalCuatro">'Patrimonio'!#REF!</definedName>
    <definedName name="TcSalDos">'Patrimonio'!#REF!</definedName>
    <definedName name="TcSalTres">'Patrimonio'!#REF!</definedName>
    <definedName name="TcSalUno">'Patrimonio'!$F$40</definedName>
    <definedName name="Z_4F6ABA6D_A481_4076_8EB1_12F9A7A46406_.wvu.FilterData" localSheetId="13" hidden="1">'CAP'!$A$1:$I$347</definedName>
    <definedName name="Z_4F6ABA6D_A481_4076_8EB1_12F9A7A46406_.wvu.FilterData" localSheetId="14" hidden="1">'SER'!$A$1:$I$205</definedName>
    <definedName name="Z_4F6ABA6D_A481_4076_8EB1_12F9A7A46406_.wvu.PrintArea" localSheetId="8" hidden="1">'Activos'!$A$1:$L$42</definedName>
    <definedName name="Z_4F6ABA6D_A481_4076_8EB1_12F9A7A46406_.wvu.PrintArea" localSheetId="12" hidden="1">'Consistencia'!$A$1:$G$18</definedName>
    <definedName name="Z_4F6ABA6D_A481_4076_8EB1_12F9A7A46406_.wvu.PrintArea" localSheetId="0" hidden="1">'DatosGrls'!$A$1:$M$34</definedName>
    <definedName name="Z_4F6ABA6D_A481_4076_8EB1_12F9A7A46406_.wvu.PrintArea" localSheetId="9" hidden="1">'EmpRelac'!$A$1:$I$43</definedName>
    <definedName name="Z_4F6ABA6D_A481_4076_8EB1_12F9A7A46406_.wvu.PrintArea" localSheetId="4" hidden="1">'Pasivos'!$A$1:$L$47</definedName>
    <definedName name="Z_4F6ABA6D_A481_4076_8EB1_12F9A7A46406_.wvu.PrintArea" localSheetId="5" hidden="1">'Patrimonio'!$B$2:$F$41</definedName>
    <definedName name="Z_4F6ABA6D_A481_4076_8EB1_12F9A7A46406_.wvu.PrintArea" localSheetId="2" hidden="1">'Servicios1'!$B$2:$I$59</definedName>
    <definedName name="Z_4F6ABA6D_A481_4076_8EB1_12F9A7A46406_.wvu.PrintArea" localSheetId="3" hidden="1">'Servicios2'!$B$2:$M$72</definedName>
    <definedName name="Z_4F6ABA6D_A481_4076_8EB1_12F9A7A46406_.wvu.PrintArea" localSheetId="6" hidden="1">'Utilidades'!$A$1:$G$19</definedName>
  </definedNames>
  <calcPr fullCalcOnLoad="1"/>
</workbook>
</file>

<file path=xl/comments12.xml><?xml version="1.0" encoding="utf-8"?>
<comments xmlns="http://schemas.openxmlformats.org/spreadsheetml/2006/main">
  <authors>
    <author>Miguel Cruz Labrin</author>
  </authors>
  <commentList>
    <comment ref="AK3" authorId="0">
      <text>
        <r>
          <rPr>
            <sz val="8"/>
            <rFont val="Tahoma"/>
            <family val="0"/>
          </rPr>
          <t>Debe ser igual a último dígito del RUC. Si fuese igual a 10, se reemplaza por cero (así el último dígito del RUC deberá ser igual a Cero).</t>
        </r>
      </text>
    </comment>
  </commentList>
</comments>
</file>

<file path=xl/comments15.xml><?xml version="1.0" encoding="utf-8"?>
<comments xmlns="http://schemas.openxmlformats.org/spreadsheetml/2006/main">
  <authors>
    <author>1595</author>
  </authors>
  <commentList>
    <comment ref="C80" authorId="0">
      <text>
        <r>
          <rPr>
            <sz val="8"/>
            <rFont val="Tahoma"/>
            <family val="0"/>
          </rPr>
          <t>PARTIDA NUEVA A PARTIR DE LA ENCUESTA 2004-2005</t>
        </r>
      </text>
    </comment>
    <comment ref="C171" authorId="0">
      <text>
        <r>
          <rPr>
            <sz val="8"/>
            <rFont val="Tahoma"/>
            <family val="0"/>
          </rPr>
          <t>PARTIDA NUEVA A PARTIR DE LA ENCUESTA 2004-2005</t>
        </r>
      </text>
    </comment>
    <comment ref="C77" authorId="0">
      <text>
        <r>
          <rPr>
            <sz val="8"/>
            <rFont val="Tahoma"/>
            <family val="0"/>
          </rPr>
          <t>ESTA PARTIDA CORRESPONDE AL 9.3.5 DE LA HOJA 2.B</t>
        </r>
      </text>
    </comment>
    <comment ref="C168" authorId="0">
      <text>
        <r>
          <rPr>
            <sz val="8"/>
            <rFont val="Tahoma"/>
            <family val="0"/>
          </rPr>
          <t>ESTA PARTIDA CORRESPONDE AL 9.3.5 DE LA HOJA 2.B</t>
        </r>
      </text>
    </comment>
  </commentList>
</comments>
</file>

<file path=xl/comments6.xml><?xml version="1.0" encoding="utf-8"?>
<comments xmlns="http://schemas.openxmlformats.org/spreadsheetml/2006/main">
  <authors>
    <author>GTI</author>
  </authors>
  <commentList>
    <comment ref="F5" authorId="0">
      <text>
        <r>
          <rPr>
            <b/>
            <sz val="12"/>
            <rFont val="Arial"/>
            <family val="2"/>
          </rPr>
          <t>Elija una Opcion: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<sst xmlns="http://schemas.openxmlformats.org/spreadsheetml/2006/main" count="5999" uniqueCount="3012">
  <si>
    <t xml:space="preserve">4.021  Reportó intereses pagados: Otros LP (sin considerar proveedores) </t>
  </si>
  <si>
    <t>4.030  Faltan intereses devengados, egresos: Proveedores CP (b)</t>
  </si>
  <si>
    <t xml:space="preserve">4.031  Reportó intereses pagados: Proveedores CP </t>
  </si>
  <si>
    <t>Orden</t>
  </si>
  <si>
    <t>4.040  Faltan intereses devengados, egresos: Otros  CP (sin considerar proveedores) (b)</t>
  </si>
  <si>
    <t xml:space="preserve">4.041  Reportó intereses pagados: Otros  CP (sin considear proveedores) </t>
  </si>
  <si>
    <t>4.050  Faltan intereses devengados, egresos: Bonos  CP + LP (b)</t>
  </si>
  <si>
    <t xml:space="preserve">4.051  Reportó intereses pagados: Bonos CP + LP  </t>
  </si>
  <si>
    <t>5.000  Omisiones en intereses ganados</t>
  </si>
  <si>
    <t>5.010  Faltan intereses devengados, ganados: Clientes  LP (b)</t>
  </si>
  <si>
    <t>Existe saldo  (inicial o final), pero no hay intereses devengados // No existe saldo (inicial ni final), pero hay intereses devengados.</t>
  </si>
  <si>
    <t xml:space="preserve">5.011  Reportó intereses cobrados : Clientes  LP </t>
  </si>
  <si>
    <r>
      <t xml:space="preserve">Reportó intereses </t>
    </r>
    <r>
      <rPr>
        <sz val="10"/>
        <rFont val="Arial"/>
        <family val="2"/>
      </rPr>
      <t>cobrados</t>
    </r>
    <r>
      <rPr>
        <sz val="10"/>
        <color indexed="12"/>
        <rFont val="Arial"/>
        <family val="2"/>
      </rPr>
      <t>: 1 . No reportó: 0</t>
    </r>
  </si>
  <si>
    <t>5.020  Faltan intereses devengados, ganados : Resto  LP (b)</t>
  </si>
  <si>
    <t xml:space="preserve">5.021  Reportó intereses cobrados : Resto LP </t>
  </si>
  <si>
    <t>5.030  Faltan intereses devengados, ganados: Clientes  CP (b)</t>
  </si>
  <si>
    <t xml:space="preserve">5.031  Reportó intereses cobrados : Clientes CP </t>
  </si>
  <si>
    <t>5.040  Faltan intereses devengados, ganados: Resto CP (b)</t>
  </si>
  <si>
    <t xml:space="preserve">5.041  Reportó intereses cobrados : Resto CP </t>
  </si>
  <si>
    <t>5.050  Faltan intereses devengados, ganados: Bonos CP+ LP  (b)</t>
  </si>
  <si>
    <t xml:space="preserve">5.051  Reportó intereses cobrados : Bonos CP + LP </t>
  </si>
  <si>
    <t>5.060  Faltan intereses devengados, ganados: Depósitos exterior (b)</t>
  </si>
  <si>
    <t>Existe saldo (inicial o final), pero no hay intereses devengados // No existe saldo (inicial ni final), pero hay intereses devengados.</t>
  </si>
  <si>
    <t xml:space="preserve">5.061  Reportó intereses cobrados : Depósitos  exterior </t>
  </si>
  <si>
    <t xml:space="preserve">6.000  Error en clasificación de deuda por plazo  desembolsos y amortización) </t>
  </si>
  <si>
    <t>6.010  Corto plazo en rubro de LP: Proveedores  (parámetro: 80%) (sin matriz)</t>
  </si>
  <si>
    <t>6.011  Corto plazo en rubro de LP: Resto (parámetro: 80%) (sin matriz)</t>
  </si>
  <si>
    <t>6.020  Largo plazo en rubro de CP: Proveedores (parámetro: 80%) (sin matriz)</t>
  </si>
  <si>
    <t>6.021  Largo plazo en rubro de CP: Resto (parámetro: 80%) (sin matriz)</t>
  </si>
  <si>
    <t>1.010  Inconsistencia entre variación de patrimonio y fuentes de variación (2007)</t>
  </si>
  <si>
    <t xml:space="preserve">2.010  Inconsistencia entre porcentaje extranjero y flujos de Capital </t>
  </si>
  <si>
    <t>DESCRIPCION</t>
  </si>
  <si>
    <t>CAPITAL</t>
  </si>
  <si>
    <t xml:space="preserve">ACCIONES </t>
  </si>
  <si>
    <t>EXCEDENTE</t>
  </si>
  <si>
    <t>RESERVA</t>
  </si>
  <si>
    <t>OTRAS</t>
  </si>
  <si>
    <t>RESULTAD.</t>
  </si>
  <si>
    <t>TOTAL</t>
  </si>
  <si>
    <t>SOCIAL</t>
  </si>
  <si>
    <t>ADICIONAL</t>
  </si>
  <si>
    <t>DE INVERS.</t>
  </si>
  <si>
    <t>DE REVAL.</t>
  </si>
  <si>
    <t>LEGAL</t>
  </si>
  <si>
    <t>RESERVAS</t>
  </si>
  <si>
    <t>ACUMULAD.</t>
  </si>
  <si>
    <t>Dividendos declarados</t>
  </si>
  <si>
    <t>Capitalización de Utilidades</t>
  </si>
  <si>
    <t>Aporte de socios / accionistas</t>
  </si>
  <si>
    <t>Retiro de Capital</t>
  </si>
  <si>
    <t>Capitalización de Reservas</t>
  </si>
  <si>
    <t>Redención de acciones de Inversión</t>
  </si>
  <si>
    <t>Utilidad / Pérdida del Ejercicio</t>
  </si>
  <si>
    <t>Excedente de Revaluación</t>
  </si>
  <si>
    <t>Reserva Legal del Ejercicio</t>
  </si>
  <si>
    <t>Acciones de Tesorería</t>
  </si>
  <si>
    <t>Primas de emisión</t>
  </si>
  <si>
    <t>Capitalización de deudas</t>
  </si>
  <si>
    <t>Otros incrementos y disminuciones de ctas. Patrimoniales (*)</t>
  </si>
  <si>
    <t>(*) Otros incrementos y Disminuciones de Cuentas Patrimoniales, incluyen :</t>
  </si>
  <si>
    <t>Ajustes de años anteriores</t>
  </si>
  <si>
    <t>Participación de Trabajadores (corriente)</t>
  </si>
  <si>
    <t>Participación de Trabajadores (diferido)</t>
  </si>
  <si>
    <t>Efecto acumulado de cambios en políticas contables</t>
  </si>
  <si>
    <t>Incrementos ó disminucones por fusiones o escisiones</t>
  </si>
  <si>
    <t>Capitalización de partidas patrimoniales</t>
  </si>
  <si>
    <t>Transferencias</t>
  </si>
  <si>
    <t>Corrección de errores sustanciales</t>
  </si>
  <si>
    <t>A. SERVICIOS CON EL EXTERIOR (págs. 2.a y 2.b)</t>
  </si>
  <si>
    <t>B. PASIVOS CON EL EXTERIOR (pág. 3)</t>
  </si>
  <si>
    <t>C. PATRIMONIO, ESTRUCTURA ACCIONARIA Y FLUJOS DE CAPITAL (pág. 4)</t>
  </si>
  <si>
    <t xml:space="preserve">D. UTILIDADES O PERDIDAS DE LA EMPRESA (pág. 5) </t>
  </si>
  <si>
    <t>E. CUENTAS POR COBRAR EN EL EXTERIOR Y DEPOSITOS EN MONEDA EXTRANJERA (pág. 6)</t>
  </si>
  <si>
    <t>F. ACCIONES Y OTRAS PARTICIPACIONES DE CAPITAL EN EMPRESAS DEL EXTERIOR, Y SUS UTILIDADES  (pág. 6)</t>
  </si>
  <si>
    <t>HOJA DE CONSISTENCIA (Pág. 'Consist')</t>
  </si>
  <si>
    <t>G. OTRAS EMPRESAS RESIDENTES RELACIONADAS</t>
  </si>
  <si>
    <t>Ir a segunda página de servicios</t>
  </si>
  <si>
    <t>3/ Comprende la variacion anual de la cuenta dividendos por pagar a accionistas (Año 2006: Dic.2006 - Dic. 2005; Año 2005: Dic.2005-Dic2004).</t>
  </si>
  <si>
    <r>
      <t xml:space="preserve">DATOS GENERALES </t>
    </r>
    <r>
      <rPr>
        <b/>
        <sz val="20"/>
        <color indexed="17"/>
        <rFont val="Arial Narrow"/>
        <family val="2"/>
      </rPr>
      <t>(llene abajo, en el espacio en blanco)</t>
    </r>
  </si>
  <si>
    <t>20100175640</t>
  </si>
  <si>
    <t>20100004322</t>
  </si>
  <si>
    <t>20163901197</t>
  </si>
  <si>
    <t>20100003512</t>
  </si>
  <si>
    <t>20171036284</t>
  </si>
  <si>
    <t>20101018599</t>
  </si>
  <si>
    <t>20101289789</t>
  </si>
  <si>
    <t>20393112167</t>
  </si>
  <si>
    <t>20100064571</t>
  </si>
  <si>
    <t>20100089999</t>
  </si>
  <si>
    <t>20100046831</t>
  </si>
  <si>
    <t>20108028492</t>
  </si>
  <si>
    <t>20110598646</t>
  </si>
  <si>
    <t>20100047722</t>
  </si>
  <si>
    <t>20122895883</t>
  </si>
  <si>
    <t>20265031677</t>
  </si>
  <si>
    <t>20101253750</t>
  </si>
  <si>
    <t>20262211968</t>
  </si>
  <si>
    <t>20327397258</t>
  </si>
  <si>
    <t>20419195317</t>
  </si>
  <si>
    <t>20136847237</t>
  </si>
  <si>
    <t>20305416933</t>
  </si>
  <si>
    <t>20423264617</t>
  </si>
  <si>
    <t>20110200201</t>
  </si>
  <si>
    <t>20102301286</t>
  </si>
  <si>
    <t>20100287791</t>
  </si>
  <si>
    <t>20102643161</t>
  </si>
  <si>
    <t>20100300991</t>
  </si>
  <si>
    <t>20468985757</t>
  </si>
  <si>
    <t>20110363177</t>
  </si>
  <si>
    <t>20136226631</t>
  </si>
  <si>
    <t>20109714039</t>
  </si>
  <si>
    <t>20100343887</t>
  </si>
  <si>
    <t>20433434324</t>
  </si>
  <si>
    <t>20100346479</t>
  </si>
  <si>
    <t>20330007584</t>
  </si>
  <si>
    <t>20113617498</t>
  </si>
  <si>
    <t>20263882793</t>
  </si>
  <si>
    <t>20107324501</t>
  </si>
  <si>
    <t>20372399687</t>
  </si>
  <si>
    <t>20417378911</t>
  </si>
  <si>
    <t>20100938139</t>
  </si>
  <si>
    <t>20269499711</t>
  </si>
  <si>
    <t>20137986648</t>
  </si>
  <si>
    <t>20498144706</t>
  </si>
  <si>
    <t>20101701175</t>
  </si>
  <si>
    <t>1. RUC:</t>
  </si>
  <si>
    <t>NO</t>
  </si>
  <si>
    <t>(En miles de US dólares)</t>
  </si>
  <si>
    <t xml:space="preserve">INGRESOS </t>
  </si>
  <si>
    <t xml:space="preserve">EGRESOS </t>
  </si>
  <si>
    <t>BANCO CENTRAL DE RESERVA DEL PERÚ</t>
  </si>
  <si>
    <t>AÑO</t>
  </si>
  <si>
    <t>2. RAZÓN SOCIAL:</t>
  </si>
  <si>
    <t>3. RAZÓN COMERCIAL:</t>
  </si>
  <si>
    <t>B. PASIVOS CON EL EXTERIOR</t>
  </si>
  <si>
    <t>VARIACIONES POR TIPO DE CAMBIO Ú OTROS (+ , -)</t>
  </si>
  <si>
    <t>DESEMBOLSOS</t>
  </si>
  <si>
    <t>AMORTIZACIONES</t>
  </si>
  <si>
    <t>A+B-C+D</t>
  </si>
  <si>
    <t>PAGADOS</t>
  </si>
  <si>
    <t>DEVENGADOS</t>
  </si>
  <si>
    <t>A</t>
  </si>
  <si>
    <t>B</t>
  </si>
  <si>
    <t>C</t>
  </si>
  <si>
    <t>D</t>
  </si>
  <si>
    <t>E</t>
  </si>
  <si>
    <t>F</t>
  </si>
  <si>
    <t>G</t>
  </si>
  <si>
    <t>100</t>
  </si>
  <si>
    <t>101</t>
  </si>
  <si>
    <t xml:space="preserve">    1.   MATRIZ</t>
  </si>
  <si>
    <t>102</t>
  </si>
  <si>
    <t xml:space="preserve">    2.   FILIALES</t>
  </si>
  <si>
    <t>103</t>
  </si>
  <si>
    <t xml:space="preserve">    3.   PROVEEDORES</t>
  </si>
  <si>
    <t>104</t>
  </si>
  <si>
    <t xml:space="preserve">    4.   BANCA COMERCIAL EXTRANJERA </t>
  </si>
  <si>
    <t>105</t>
  </si>
  <si>
    <t>106</t>
  </si>
  <si>
    <t xml:space="preserve">    6.   RESTO 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</si>
  <si>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</si>
  <si>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</si>
  <si>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</si>
  <si>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</si>
  <si>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</si>
  <si>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</si>
  <si>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</si>
  <si>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</si>
  <si>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</si>
  <si>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 xml:space="preserve">   1.   DE LARGO PLAZO  (Plazo original mayor a un año)</t>
  </si>
  <si>
    <t>122</t>
  </si>
  <si>
    <t xml:space="preserve">   2.   DE CORTO PLAZO (Plazo original menor o igual a un año)</t>
  </si>
  <si>
    <t>130</t>
  </si>
  <si>
    <t>140</t>
  </si>
  <si>
    <t>150</t>
  </si>
  <si>
    <t>VI. TOTAL PASIVOS CON EL EXTERIOR (I+II+III+IV+V)</t>
  </si>
  <si>
    <t>DEUDA DE LARGO PLAZO</t>
  </si>
  <si>
    <t>DEUDA DE CORTO PLAZO</t>
  </si>
  <si>
    <t>DEUDA POR BONOS</t>
  </si>
  <si>
    <t>151</t>
  </si>
  <si>
    <t>CRONOGRAMA PARCIAL DE PAGOS FUTUROS DEL PRINCIPAL (Flujos) 1/</t>
  </si>
  <si>
    <t>M10</t>
  </si>
  <si>
    <t>I. DEUDA EXTERNA POR PRÉSTAMOS DE LARGO PLAZO</t>
  </si>
  <si>
    <t>M11</t>
  </si>
  <si>
    <t>1. CON MATRIZ O FILIALES</t>
  </si>
  <si>
    <t>M19</t>
  </si>
  <si>
    <t>M20</t>
  </si>
  <si>
    <t>II. DEUDA EXTERNA POR PRÉSTAMOS Y CUENTAS POR PAGAR DE CORTO PLAZO 
PLAZO ORIGINAL IGUAL/MENOR A UN AÑO (1+2+3+4+5+6)</t>
  </si>
  <si>
    <t xml:space="preserve">    5.   ORGANISMOS FINANCIEROS INTERNACIONALES 
          MULTILATERALES ( BID, CII, CFI, CAF, etc.)</t>
  </si>
  <si>
    <t>I. DEUDA EXTERNA POR PRÉSTAMOS Y CUENTAS POR PAGAR DE LARGO PLAZO 
PLAZO ORIGINAL MAYOR A UN AÑO (1+2+3+4+5+6)</t>
  </si>
  <si>
    <t>III. DEUDA EXTERNA POR BONOS, NOTAS DE CRÉDITO Y SIMILARES 
    EN PODER DE NO RESIDENTES ( 1+2)</t>
  </si>
  <si>
    <t>2. RESTO (Proveedores, banca comercial extranjera, organismos financieros multilaterales, etc.)</t>
  </si>
  <si>
    <t>SALDO ACTUAL</t>
  </si>
  <si>
    <t>SALDO ANTERIOR</t>
  </si>
  <si>
    <t>Numero</t>
  </si>
  <si>
    <t>Descripcion</t>
  </si>
  <si>
    <t>Numero Generado</t>
  </si>
  <si>
    <t>(NINGUNO)</t>
  </si>
  <si>
    <t xml:space="preserve">MILES DE DOLARES </t>
  </si>
  <si>
    <t>MILES DE NUEVOS SOLES</t>
  </si>
  <si>
    <t>MILES DE DOLARES</t>
  </si>
  <si>
    <t xml:space="preserve">IV. DEPÓSITOS DE NO RESIDENTES, EN M/N O M/E (sólo para entidades financieras locales) </t>
  </si>
  <si>
    <t>V. OPERACIONES DE ARRENDAMIENTO FINANCIERO CON EL EXTERIOR</t>
  </si>
  <si>
    <t>II. DEUDA EXTERNA POR BONOS, NOTAS DE CRÉDITO Y SIMILARES, DE LARGO PLAZO</t>
  </si>
  <si>
    <t>C. PATRIMONIO, ESTRUCTURA ACCIONARIA Y FLUJOS DE CAPITAL</t>
  </si>
  <si>
    <t>Llenar esta sección sólo si la empresa tiene participación extranjera en su capital en cualquier período.</t>
  </si>
  <si>
    <t xml:space="preserve">   1.  INVERSIONISTAS NO RESIDENTES ( 1.1 + 1.2)</t>
  </si>
  <si>
    <t xml:space="preserve">                 1.1  INVERSIONISTAS DIRECTOS </t>
  </si>
  <si>
    <t xml:space="preserve">                 1.2  RESTO   </t>
  </si>
  <si>
    <t xml:space="preserve">   2.  INVERSIONISTAS RESIDENTES</t>
  </si>
  <si>
    <t>FLUJOS DEL CAPITAL Y AJUSTES 1/</t>
  </si>
  <si>
    <t xml:space="preserve">   1.  POR FUSIÓN O  ESCISIÓN ( +,-)</t>
  </si>
  <si>
    <t xml:space="preserve">   2.  RESTO  ( R.E.I., etc.) ( +,-)</t>
  </si>
  <si>
    <t xml:space="preserve">1/ El reporte debe incluir, además de los recursos nuevos o retiros de capital, cualquier recomposición entre el sector residente y el no residente, aunque </t>
  </si>
  <si>
    <t xml:space="preserve">    ello no signifique el incremento del capital de la empresa. </t>
  </si>
  <si>
    <t xml:space="preserve">    La recomposición debe registrarse con signo positivo en el sector que recibe acciones y, con signo negativo, en el sector que transfiere acciones.</t>
  </si>
  <si>
    <t xml:space="preserve">    En la recomposición, la suma de ambos sectores es cero, excepto si hay alguna transacción adicional que inyecte o retire recursos netos a la empresa.</t>
  </si>
  <si>
    <t>PORCENTAJE DE PARTICIPACIÓN ACCIONARIA (use dos decimales)</t>
  </si>
  <si>
    <t>II. ACCIONES COMUNES PAGADAS, CON DERECHO 
   A VOTO: ESTRUCTURA  Porcentaje  (1+2)</t>
  </si>
  <si>
    <t xml:space="preserve"> (ene - dic)</t>
  </si>
  <si>
    <t>1.1  INVERSIONISTAS DIRECTOS</t>
  </si>
  <si>
    <t xml:space="preserve">1.2  RESTO </t>
  </si>
  <si>
    <t>D. UTILIDADES O PÉRDIDAS DE LA EMPRESA</t>
  </si>
  <si>
    <t>(FLUJOS EN MILES)</t>
  </si>
  <si>
    <t xml:space="preserve">II. PAGO TOTAL EN EFECTIVO DE UTILIDADES Y DIVIDENDOS A ACCIONISTAS 2/  </t>
  </si>
  <si>
    <t>III. DECLARACIÓN DE DIVIDENDOS POR LA EMPRESA 3/</t>
  </si>
  <si>
    <t>1/ Incluye la porción correspondiente de las utilidades / pérdidas obtenidas por las subsidiarias.</t>
  </si>
  <si>
    <t xml:space="preserve">    Emplear signo positivo / negativo para el aumento / disminución de esta cuenta. Periodificar según la fecha de registro contable.</t>
  </si>
  <si>
    <t>TIPO DE CAMBIO ESTADISTICO: NUEVOS SOLES POR DÓLAR U.S.</t>
  </si>
  <si>
    <t xml:space="preserve">  1. TIPO DE CAMBIO PARA SALDOS  ( DE FINES DE CADA PERIODO)</t>
  </si>
  <si>
    <t xml:space="preserve">  2. TIPO DE  CAMBIO PARA FLUJOS ( PROMEDIO DE CADA PERIODO)</t>
  </si>
  <si>
    <t xml:space="preserve">   1.  UTILIDADES / PÉRDIDAS COMO RESULTADO CORRIENTE DE 
        OPERACIONES, DESPUÉS DE IMPUESTOS</t>
  </si>
  <si>
    <t xml:space="preserve">   2.  UTILIDADES / PÉRDIDAS EXTRAORDINARIAS, DESPUÉS DE
        IMPUESTOS  </t>
  </si>
  <si>
    <t>COBRADOS</t>
  </si>
  <si>
    <t xml:space="preserve">   1.   MATRIZ</t>
  </si>
  <si>
    <t xml:space="preserve">   2.   FILIALES</t>
  </si>
  <si>
    <t xml:space="preserve">   3.   CLIENTES </t>
  </si>
  <si>
    <t xml:space="preserve">   4.   RESTO</t>
  </si>
  <si>
    <t xml:space="preserve">   3.   CLIENTES  </t>
  </si>
  <si>
    <t xml:space="preserve">  1.   EN EL EXTERIOR</t>
  </si>
  <si>
    <t>/////////////////</t>
  </si>
  <si>
    <t>G. OTRAS EMPRESAS RESIDENTES RELACIONADAS (pág. 7)</t>
  </si>
  <si>
    <t>1/ Incluye, entre otras, las adquisiciones en el mercado local de bonos en M/N o M/E, pero emitidos por un no residente (organismos internacionales como IFC, CAF, p.ej.)</t>
  </si>
  <si>
    <t>Llenar sólo si la empresa tiene participación en empresas extranjeras.</t>
  </si>
  <si>
    <t>AUMENTO (+) DISMINUCIÓN (-)</t>
  </si>
  <si>
    <t>OTRAS VARIACIONES          (+,-)</t>
  </si>
  <si>
    <t>Utilidades(+,-) ctes. del período</t>
  </si>
  <si>
    <t>Utilidades cobradas en el período</t>
  </si>
  <si>
    <t>I. PARTICIPACIÓN TOTAL EN EMPRESAS DEL EXTERIOR ( 1+2)</t>
  </si>
  <si>
    <t xml:space="preserve"> 1.  COMO INVERSIONISTAS DIRECTOS</t>
  </si>
  <si>
    <t xml:space="preserve"> 2.  RESTO </t>
  </si>
  <si>
    <t>I. CUENTAS POR COBRAR DE LARGO PLAZO
   CON PLAZO ORIGINAL MAYOR A UN AÑO (1+2+3+4)</t>
  </si>
  <si>
    <t>II. CUENTAS POR COBRAR DE CORTO PLAZO 
    CON PLAZO ORIGINAL IGUAL/MENOR A UN AÑO (1+2+3+4)</t>
  </si>
  <si>
    <t>III. CUENTAS POR COBRAR: BONOS, NOTAS DE 
    CRÉDITO Y SIMILARES EMITIDOS POR NO RESIDENTES 1/ ( 1+2)</t>
  </si>
  <si>
    <t xml:space="preserve">IV. DEPOSITOS EN MONEDA EXTRANJERA (1+2)  </t>
  </si>
  <si>
    <t xml:space="preserve">  1. DE LARGO PLAZO (Plazo original mayor a un año)</t>
  </si>
  <si>
    <t>Vea sustento legal ('Click' aquí)</t>
  </si>
  <si>
    <r>
      <t xml:space="preserve">Transportes </t>
    </r>
    <r>
      <rPr>
        <sz val="12"/>
        <color indexed="12"/>
        <rFont val="Arial Narrow"/>
        <family val="2"/>
      </rPr>
      <t>(</t>
    </r>
    <r>
      <rPr>
        <sz val="12"/>
        <color indexed="53"/>
        <rFont val="Arial Narrow"/>
        <family val="2"/>
      </rPr>
      <t>sólo para ser llenado por empresas de transporte y equipo similar</t>
    </r>
    <r>
      <rPr>
        <sz val="12"/>
        <color indexed="12"/>
        <rFont val="Arial Narrow"/>
        <family val="2"/>
      </rPr>
      <t>)</t>
    </r>
  </si>
  <si>
    <r>
      <t>Mercancías (</t>
    </r>
    <r>
      <rPr>
        <sz val="12"/>
        <color indexed="53"/>
        <rFont val="Arial Narrow"/>
        <family val="2"/>
      </rPr>
      <t>carga</t>
    </r>
    <r>
      <rPr>
        <sz val="12"/>
        <color indexed="12"/>
        <rFont val="Arial Narrow"/>
        <family val="2"/>
      </rPr>
      <t>)</t>
    </r>
  </si>
  <si>
    <t>Alquiler de equipo de transporte maritimo tripulado</t>
  </si>
  <si>
    <t>Alquiler de equipo de transporte aereo tripulado</t>
  </si>
  <si>
    <t>Alquiler de equipo de transporte terrestre tripulado</t>
  </si>
  <si>
    <t>Alquiler de equipo de otros transportes tripulado</t>
  </si>
  <si>
    <r>
      <t xml:space="preserve">Viajes </t>
    </r>
    <r>
      <rPr>
        <sz val="12"/>
        <rFont val="Arial Narrow"/>
        <family val="2"/>
      </rPr>
      <t>(</t>
    </r>
    <r>
      <rPr>
        <sz val="12"/>
        <color indexed="53"/>
        <rFont val="Arial Narrow"/>
        <family val="2"/>
      </rPr>
      <t>viáticos -excluir gastos en transporte internacional-</t>
    </r>
    <r>
      <rPr>
        <sz val="12"/>
        <color indexed="12"/>
        <rFont val="Arial Narrow"/>
        <family val="2"/>
      </rPr>
      <t>)</t>
    </r>
  </si>
  <si>
    <t>2.1 Viajes de Negocio</t>
  </si>
  <si>
    <r>
      <t>Servicio de satélite (</t>
    </r>
    <r>
      <rPr>
        <sz val="12"/>
        <color indexed="53"/>
        <rFont val="Arial Narrow"/>
        <family val="2"/>
      </rPr>
      <t>uso de satélite, cable submarino, etc.</t>
    </r>
    <r>
      <rPr>
        <sz val="12"/>
        <color indexed="12"/>
        <rFont val="Arial Narrow"/>
        <family val="2"/>
      </rPr>
      <t>)</t>
    </r>
  </si>
  <si>
    <t>5.5 Servicios auxiliares</t>
  </si>
  <si>
    <r>
      <t xml:space="preserve">Servicios Financieros </t>
    </r>
    <r>
      <rPr>
        <sz val="12"/>
        <color indexed="12"/>
        <rFont val="Arial Narrow"/>
        <family val="2"/>
      </rPr>
      <t>(</t>
    </r>
    <r>
      <rPr>
        <sz val="12"/>
        <color indexed="53"/>
        <rFont val="Arial Narrow"/>
        <family val="2"/>
      </rPr>
      <t>comisiones de intermediación financiera -excluir intereses-</t>
    </r>
    <r>
      <rPr>
        <sz val="12"/>
        <color indexed="12"/>
        <rFont val="Arial Narrow"/>
        <family val="2"/>
      </rPr>
      <t>)</t>
    </r>
  </si>
  <si>
    <r>
      <t>9.1.1 Servicios de compraventa (</t>
    </r>
    <r>
      <rPr>
        <sz val="12"/>
        <color indexed="53"/>
        <rFont val="Arial Narrow"/>
        <family val="2"/>
      </rPr>
      <t>la compra y la reventa se realizan con no residentes</t>
    </r>
    <r>
      <rPr>
        <sz val="12"/>
        <color indexed="12"/>
        <rFont val="Arial Narrow"/>
        <family val="2"/>
      </rPr>
      <t>)</t>
    </r>
  </si>
  <si>
    <r>
      <t xml:space="preserve">            9.1.2 Otros servicios relacionados con el comercio </t>
    </r>
    <r>
      <rPr>
        <sz val="10"/>
        <color indexed="12"/>
        <rFont val="Arial Narrow"/>
        <family val="2"/>
      </rPr>
      <t>(</t>
    </r>
    <r>
      <rPr>
        <sz val="10"/>
        <color indexed="53"/>
        <rFont val="Arial Narrow"/>
        <family val="2"/>
      </rPr>
      <t>comisiones de corredores, distribuidores y agentes de venta</t>
    </r>
    <r>
      <rPr>
        <sz val="10"/>
        <color indexed="12"/>
        <rFont val="Arial Narrow"/>
        <family val="2"/>
      </rPr>
      <t>)</t>
    </r>
  </si>
  <si>
    <r>
      <t xml:space="preserve">NOTA IMPORTANTE: </t>
    </r>
    <r>
      <rPr>
        <sz val="14"/>
        <rFont val="Arial"/>
        <family val="2"/>
      </rPr>
      <t>En el Estado de Cambios en el Patrimonio no se requiere de reexpresar los saldos.</t>
    </r>
  </si>
  <si>
    <r>
      <t xml:space="preserve">10.2.3 </t>
    </r>
    <r>
      <rPr>
        <sz val="12"/>
        <color indexed="53"/>
        <rFont val="Arial Narrow"/>
        <family val="2"/>
      </rPr>
      <t xml:space="preserve">Resto </t>
    </r>
    <r>
      <rPr>
        <sz val="12"/>
        <color indexed="12"/>
        <rFont val="Arial Narrow"/>
        <family val="2"/>
      </rPr>
      <t>de otros servicios personales, culturales y recreativos</t>
    </r>
  </si>
  <si>
    <t xml:space="preserve">  2. DE CORTO  PLAZO (Plazo original menor o igual a un año)</t>
  </si>
  <si>
    <t xml:space="preserve">  2.   EN EL PAÍS</t>
  </si>
  <si>
    <t>V. TOTAL ACTIVOS SOBRE EL EXTERIOR  ( I + II + III + IV )</t>
  </si>
  <si>
    <t>F. ACCIONES Y OTRAS PARTICIPACIONES DE CAPITAL EN EMPRESAS DEL EXTERIOR, Y SUS UTILIDADES</t>
  </si>
  <si>
    <t xml:space="preserve">                   ACCIONES Y OTRAS PARTICIPACIONES DE CAPITAL (VALOR CONTABLE), SUS FUENTES DE VARIACIÓN Y RENTA</t>
  </si>
  <si>
    <t>(A + B + C)</t>
  </si>
  <si>
    <t>DIAGRAMA: RELACIÓN DE LA EMPRESA ENCUESTADA CON OTRAS EMPRESAS RESIDENTES</t>
  </si>
  <si>
    <t>TIPO DE RELACIÓN</t>
  </si>
  <si>
    <t>RAZÓN SOCIAL</t>
  </si>
  <si>
    <t>TELÉFONO</t>
  </si>
  <si>
    <t>1, 2A, 2B, 3,A, 3B, 4A, 4E, 5, 6 (Ver diagrama)</t>
  </si>
  <si>
    <t xml:space="preserve">PLANTILLA DE CONSISTENCIA DEL PATRIMONIO Y SUS FUENTES DE VARIACION </t>
  </si>
  <si>
    <t>VALORES DIFERENTES DE CERO EN LA DIFERENCIA SIGNIFICAN INCONSISTENCIA</t>
  </si>
  <si>
    <t>Codigo</t>
  </si>
  <si>
    <t>DESCRIPTOR</t>
  </si>
  <si>
    <t>AD</t>
  </si>
  <si>
    <t>ANDORRA</t>
  </si>
  <si>
    <t>AE</t>
  </si>
  <si>
    <t>EMIRATOS ARABES UNIDOS</t>
  </si>
  <si>
    <t>AF</t>
  </si>
  <si>
    <t>AFGHANISTAN</t>
  </si>
  <si>
    <t>AG</t>
  </si>
  <si>
    <t>ANTIGUA Y BARBUDA</t>
  </si>
  <si>
    <t>AI</t>
  </si>
  <si>
    <t>ANGUILLA</t>
  </si>
  <si>
    <t>AL</t>
  </si>
  <si>
    <t>ALBANIA</t>
  </si>
  <si>
    <t>AM</t>
  </si>
  <si>
    <t>ARMENIA</t>
  </si>
  <si>
    <t>AN</t>
  </si>
  <si>
    <t>ANTILLAS HOLANDESAS</t>
  </si>
  <si>
    <t>AO</t>
  </si>
  <si>
    <t>ANGOLA</t>
  </si>
  <si>
    <t>AQ</t>
  </si>
  <si>
    <t>ANTARCTICA</t>
  </si>
  <si>
    <t>AR</t>
  </si>
  <si>
    <t>ARGENTINA</t>
  </si>
  <si>
    <t>AS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</si>
  <si>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</si>
  <si>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</si>
  <si>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</si>
  <si>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</si>
  <si>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</si>
  <si>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</si>
  <si>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</si>
  <si>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</si>
  <si>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</si>
  <si>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 Y HERZEGOVINA</t>
  </si>
  <si>
    <t>BB</t>
  </si>
  <si>
    <t>BARBADOS</t>
  </si>
  <si>
    <t>BD</t>
  </si>
  <si>
    <t>BANGLADESH</t>
  </si>
  <si>
    <t>BE</t>
  </si>
  <si>
    <t>BELGICA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</si>
  <si>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</si>
  <si>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</si>
  <si>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</si>
  <si>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</si>
  <si>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</si>
  <si>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</si>
  <si>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</si>
  <si>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</si>
  <si>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</si>
  <si>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</si>
  <si>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</si>
  <si>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</si>
  <si>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</si>
  <si>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DARUSSALAM</t>
  </si>
  <si>
    <t>BO</t>
  </si>
  <si>
    <t>BOLIVIA</t>
  </si>
  <si>
    <t>BR</t>
  </si>
  <si>
    <t>BRASIL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</si>
  <si>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</si>
  <si>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</si>
  <si>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</si>
  <si>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</si>
  <si>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</si>
  <si>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</si>
  <si>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</si>
  <si>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</si>
  <si>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</si>
  <si>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</si>
  <si>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</si>
  <si>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</si>
  <si>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</si>
  <si>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</si>
  <si>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</si>
  <si>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ISLAS COCOS (KEELING)</t>
  </si>
  <si>
    <t>CF</t>
  </si>
  <si>
    <t>REPUBLICA CENTRAL DEL AFRICA</t>
  </si>
  <si>
    <t>CG</t>
  </si>
  <si>
    <t>CONGO</t>
  </si>
  <si>
    <t>CH</t>
  </si>
  <si>
    <t>SUIZA</t>
  </si>
  <si>
    <t>CI</t>
  </si>
  <si>
    <t>COTE D'IVOIRE</t>
  </si>
  <si>
    <t>CK</t>
  </si>
  <si>
    <t>ISLAS COOK</t>
  </si>
  <si>
    <t>CL</t>
  </si>
  <si>
    <t>CHILE</t>
  </si>
  <si>
    <t>CM</t>
  </si>
  <si>
    <t>CAMERUN</t>
  </si>
  <si>
    <t>CN</t>
  </si>
  <si>
    <t>DESCOMPOSICION DEL RUC EN SUS DIGITOS</t>
  </si>
  <si>
    <t>FACTORES DE MULTIPLICACION</t>
  </si>
  <si>
    <t>DIGITOS x FACTORES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</si>
  <si>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</si>
  <si>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</si>
  <si>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</si>
  <si>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</si>
  <si>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</si>
  <si>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</si>
  <si>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</si>
  <si>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</si>
  <si>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</si>
  <si>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</si>
  <si>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SUMA</t>
  </si>
  <si>
    <t>RESIDUO</t>
  </si>
  <si>
    <t>PRUEBA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</si>
  <si>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</si>
  <si>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</si>
  <si>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</si>
  <si>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</si>
  <si>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</si>
  <si>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</si>
  <si>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</si>
  <si>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</si>
  <si>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</si>
  <si>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CX</t>
  </si>
  <si>
    <t>ISLAS CHRISTMAS</t>
  </si>
  <si>
    <t>CY</t>
  </si>
  <si>
    <t>CHIPRE</t>
  </si>
  <si>
    <t>CZ</t>
  </si>
  <si>
    <t>REPUBLICA CHECA</t>
  </si>
  <si>
    <t>DE</t>
  </si>
  <si>
    <t>ALEMANIA</t>
  </si>
  <si>
    <t>DJ</t>
  </si>
  <si>
    <t>DJIBOUTI</t>
  </si>
  <si>
    <t>DK</t>
  </si>
  <si>
    <t>DINAMARCA</t>
  </si>
  <si>
    <t>DM</t>
  </si>
  <si>
    <t>DOMINICA</t>
  </si>
  <si>
    <t>DO</t>
  </si>
  <si>
    <t>REPUBLICA DOMINICANA</t>
  </si>
  <si>
    <t>DZ</t>
  </si>
  <si>
    <t>ARGELIA</t>
  </si>
  <si>
    <t>EC</t>
  </si>
  <si>
    <t>ECUADOR</t>
  </si>
  <si>
    <t>EE</t>
  </si>
  <si>
    <t>ESTONIA</t>
  </si>
  <si>
    <t>EG</t>
  </si>
  <si>
    <t>EGIPTO</t>
  </si>
  <si>
    <t>EH</t>
  </si>
  <si>
    <t>SAHARA DEL OESTE</t>
  </si>
  <si>
    <t>ER</t>
  </si>
  <si>
    <t>ERITREA</t>
  </si>
  <si>
    <t>ES</t>
  </si>
  <si>
    <t>ESPAÑA</t>
  </si>
  <si>
    <t>ET</t>
  </si>
  <si>
    <t>ETHIOPIA</t>
  </si>
  <si>
    <t>FI</t>
  </si>
  <si>
    <t>FINLANDIA</t>
  </si>
  <si>
    <t>FJ</t>
  </si>
  <si>
    <t>FIJI</t>
  </si>
  <si>
    <t>FK</t>
  </si>
  <si>
    <t>ISLAS FALKLAND (MALVINAS)</t>
  </si>
  <si>
    <t>FM</t>
  </si>
  <si>
    <t>MICRONESIA</t>
  </si>
  <si>
    <t>FO</t>
  </si>
  <si>
    <t>ISLAS FAROE</t>
  </si>
  <si>
    <t>FR</t>
  </si>
  <si>
    <t>FRANCIA</t>
  </si>
  <si>
    <t>GA</t>
  </si>
  <si>
    <t>GABON</t>
  </si>
  <si>
    <t>GB</t>
  </si>
  <si>
    <t>REINO UNIDO</t>
  </si>
  <si>
    <t>GD</t>
  </si>
  <si>
    <t>GRANADA</t>
  </si>
  <si>
    <t>GE</t>
  </si>
  <si>
    <t>GEORGIA</t>
  </si>
  <si>
    <t>GF</t>
  </si>
  <si>
    <t>FRENCH GUIANA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</si>
  <si>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</si>
  <si>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</si>
  <si>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</si>
  <si>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</si>
  <si>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</si>
  <si>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</si>
  <si>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</si>
  <si>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</si>
  <si>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</si>
  <si>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</si>
  <si>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</si>
  <si>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</si>
  <si>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</si>
  <si>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GUINEA ECUATORIAL</t>
  </si>
  <si>
    <t>GR</t>
  </si>
  <si>
    <t>GRECIA</t>
  </si>
  <si>
    <t>GS</t>
  </si>
  <si>
    <t>GEORGIA DEL SUR E ISLAS SANDWICH DEL SUR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</si>
  <si>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</si>
  <si>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</si>
  <si>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</si>
  <si>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</si>
  <si>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</si>
  <si>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</si>
  <si>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</si>
  <si>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</si>
  <si>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</si>
  <si>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</si>
  <si>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</si>
  <si>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ISLAS HEARD Y MC DONALD</t>
  </si>
  <si>
    <t>HN</t>
  </si>
  <si>
    <t>HONDURAS</t>
  </si>
  <si>
    <t>HR</t>
  </si>
  <si>
    <t>CROACIA</t>
  </si>
  <si>
    <t>HT</t>
  </si>
  <si>
    <t>HAITI</t>
  </si>
  <si>
    <t>HU</t>
  </si>
  <si>
    <t>HUNGRIA</t>
  </si>
  <si>
    <t>ID</t>
  </si>
  <si>
    <t>INDONESIA</t>
  </si>
  <si>
    <t>IE</t>
  </si>
  <si>
    <t>IRLANDA</t>
  </si>
  <si>
    <t>IL</t>
  </si>
  <si>
    <t>ISRAEL</t>
  </si>
  <si>
    <t>IN</t>
  </si>
  <si>
    <t>INDIA</t>
  </si>
  <si>
    <t>IO</t>
  </si>
  <si>
    <t>TERRITORIO OCEANICO BRITANICO</t>
  </si>
  <si>
    <t>IQ</t>
  </si>
  <si>
    <t>IRAK</t>
  </si>
  <si>
    <t>IR</t>
  </si>
  <si>
    <t>IRAN (ISLAMIC REPUBLIC OF)</t>
  </si>
  <si>
    <t>IS</t>
  </si>
  <si>
    <t>ICELAND</t>
  </si>
  <si>
    <t>IT</t>
  </si>
  <si>
    <t>ITALIA</t>
  </si>
  <si>
    <t>JM</t>
  </si>
  <si>
    <t>JAMAICA</t>
  </si>
  <si>
    <t>JO</t>
  </si>
  <si>
    <t>JORDAN</t>
  </si>
  <si>
    <t>JP</t>
  </si>
  <si>
    <t>JAPON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</si>
  <si>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</si>
  <si>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</si>
  <si>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</si>
  <si>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</si>
  <si>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</si>
  <si>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</si>
  <si>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</si>
  <si>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</si>
  <si>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</si>
  <si>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</si>
  <si>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</si>
  <si>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</si>
  <si>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</si>
  <si>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REPUBLICA DEMOCRATICA DE</t>
  </si>
  <si>
    <t>KR</t>
  </si>
  <si>
    <t>KOREA, REPUBLICA DE</t>
  </si>
  <si>
    <t>KW</t>
  </si>
  <si>
    <t>KUWAIT</t>
  </si>
  <si>
    <t>KY</t>
  </si>
  <si>
    <t>ISLAS CAYMAN</t>
  </si>
  <si>
    <t>KZ</t>
  </si>
  <si>
    <t>KAZAKHSTAN</t>
  </si>
  <si>
    <t>LA</t>
  </si>
  <si>
    <t>REPUBLICA DEMOCRATICA DE LAO</t>
  </si>
  <si>
    <t>LB</t>
  </si>
  <si>
    <t>LIBANO</t>
  </si>
  <si>
    <t>LC</t>
  </si>
  <si>
    <t>SANTA LUCIA</t>
  </si>
  <si>
    <t>LI</t>
  </si>
  <si>
    <t>ENCUESTA ANUAL DE SERVICIOS, DEUDA EXTERNA E INVERSIÓN EXTRANJERA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</si>
  <si>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</si>
  <si>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</si>
  <si>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</si>
  <si>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</si>
  <si>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</si>
  <si>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</si>
  <si>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</si>
  <si>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</si>
  <si>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</si>
  <si>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</si>
  <si>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</si>
  <si>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</si>
  <si>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</si>
  <si>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</si>
  <si>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</si>
  <si>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</si>
  <si>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MARRUECOS</t>
  </si>
  <si>
    <t>MC</t>
  </si>
  <si>
    <t>MONACO</t>
  </si>
  <si>
    <t>MD</t>
  </si>
  <si>
    <t>MOLDOVA</t>
  </si>
  <si>
    <t>MG</t>
  </si>
  <si>
    <t>MADAGASCAR</t>
  </si>
  <si>
    <t>MH</t>
  </si>
  <si>
    <t>ISLAS MARSHALL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</si>
  <si>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</si>
  <si>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</si>
  <si>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</si>
  <si>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</si>
  <si>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</si>
  <si>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</si>
  <si>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</si>
  <si>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</si>
  <si>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</si>
  <si>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</si>
  <si>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</si>
  <si>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ISLAS DE MARIANA DEL NORTE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</si>
  <si>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</si>
  <si>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</si>
  <si>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</si>
  <si>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</si>
  <si>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</si>
  <si>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</si>
  <si>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</si>
  <si>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</si>
  <si>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</si>
  <si>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</si>
  <si>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</si>
  <si>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</si>
  <si>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</si>
  <si>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</si>
  <si>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</si>
  <si>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</si>
  <si>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</si>
  <si>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</si>
  <si>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</si>
  <si>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</si>
  <si>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</si>
  <si>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</si>
  <si>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</si>
  <si>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NUEVA CALEDONIA</t>
  </si>
  <si>
    <t>NE</t>
  </si>
  <si>
    <t>NIGER</t>
  </si>
  <si>
    <t>NF</t>
  </si>
  <si>
    <t>NG</t>
  </si>
  <si>
    <t>NIGERIA</t>
  </si>
  <si>
    <t>NI</t>
  </si>
  <si>
    <t>NICARAGUA</t>
  </si>
  <si>
    <t>NL</t>
  </si>
  <si>
    <t>HOLANDA</t>
  </si>
  <si>
    <t>NORUEGA</t>
  </si>
  <si>
    <t>NP</t>
  </si>
  <si>
    <t>NEPAL</t>
  </si>
  <si>
    <t>NR</t>
  </si>
  <si>
    <t>NAURU</t>
  </si>
  <si>
    <t>NT</t>
  </si>
  <si>
    <t>ZONA NEUTRAL</t>
  </si>
  <si>
    <t>NU</t>
  </si>
  <si>
    <t>NIUE</t>
  </si>
  <si>
    <t>NZ</t>
  </si>
  <si>
    <t>NUEVA ZELANDA</t>
  </si>
  <si>
    <t>OM</t>
  </si>
  <si>
    <t>OMAN</t>
  </si>
  <si>
    <t>PA</t>
  </si>
  <si>
    <t>PANAMA</t>
  </si>
  <si>
    <t>PE</t>
  </si>
  <si>
    <t>PERU</t>
  </si>
  <si>
    <t>PF</t>
  </si>
  <si>
    <t>POLINECIA FRANCESAS</t>
  </si>
  <si>
    <t>PG</t>
  </si>
  <si>
    <t>PAPUA NUEVA GUINEA</t>
  </si>
  <si>
    <t>PH</t>
  </si>
  <si>
    <t>FILIPINAS</t>
  </si>
  <si>
    <t>PK</t>
  </si>
  <si>
    <t>PAKISTAN</t>
  </si>
  <si>
    <t>PL</t>
  </si>
  <si>
    <t>POLONIA</t>
  </si>
  <si>
    <t>PM</t>
  </si>
  <si>
    <t>SAN PEDRO Y MIQUELON</t>
  </si>
  <si>
    <t>PN</t>
  </si>
  <si>
    <t>PITCAIRN</t>
  </si>
  <si>
    <t>PR</t>
  </si>
  <si>
    <t>PUERTO RICO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</si>
  <si>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</si>
  <si>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</si>
  <si>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</si>
  <si>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</si>
  <si>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</si>
  <si>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</si>
  <si>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</si>
  <si>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</si>
  <si>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</si>
  <si>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</si>
  <si>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</si>
  <si>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RUMANIA</t>
  </si>
  <si>
    <t>RU</t>
  </si>
  <si>
    <t>RUSIA</t>
  </si>
  <si>
    <t>RW</t>
  </si>
  <si>
    <t>RUANDA</t>
  </si>
  <si>
    <t>SA</t>
  </si>
  <si>
    <t>ARABIA SAUDI</t>
  </si>
  <si>
    <t>SB</t>
  </si>
  <si>
    <t>ISLAS SOLOMON</t>
  </si>
  <si>
    <t>SC</t>
  </si>
  <si>
    <t>SEYCHELLES</t>
  </si>
  <si>
    <t>SD</t>
  </si>
  <si>
    <t>SUDAN</t>
  </si>
  <si>
    <t>SE</t>
  </si>
  <si>
    <t>SUECIA</t>
  </si>
  <si>
    <t>SG</t>
  </si>
  <si>
    <t>SINGAPORE</t>
  </si>
  <si>
    <t>SH</t>
  </si>
  <si>
    <t>SANTA HELENA</t>
  </si>
  <si>
    <t>SI</t>
  </si>
  <si>
    <t>ESLOVENIA</t>
  </si>
  <si>
    <t>SJ</t>
  </si>
  <si>
    <t>ISLAS SVALBARD Y JAN MAYEN</t>
  </si>
  <si>
    <t>SK</t>
  </si>
  <si>
    <t>ESLOVAQUIA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</si>
  <si>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</si>
  <si>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</si>
  <si>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</si>
  <si>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</si>
  <si>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</si>
  <si>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</si>
  <si>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</si>
  <si>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</si>
  <si>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</si>
  <si>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</t>
  </si>
  <si>
    <t>ST</t>
  </si>
  <si>
    <t>SAO TOME AND PRINCIPE</t>
  </si>
  <si>
    <t>SV</t>
  </si>
  <si>
    <t>EL SALVADOR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</si>
  <si>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</si>
  <si>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</si>
  <si>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</si>
  <si>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</si>
  <si>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</si>
  <si>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</si>
  <si>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</si>
  <si>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</si>
  <si>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</si>
  <si>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TERRITORIOS FRANCESES DEL SUR</t>
  </si>
  <si>
    <t>TG</t>
  </si>
  <si>
    <t>TOGO</t>
  </si>
  <si>
    <t>TH</t>
  </si>
  <si>
    <t>TAHILANDIA</t>
  </si>
  <si>
    <t>TJ</t>
  </si>
  <si>
    <t>TAJIKISTAN</t>
  </si>
  <si>
    <t>TK</t>
  </si>
  <si>
    <t>TOKELAU</t>
  </si>
  <si>
    <t>TM</t>
  </si>
  <si>
    <t>TURKMENISTAN</t>
  </si>
  <si>
    <t>TN</t>
  </si>
  <si>
    <t>TUNISIA</t>
  </si>
  <si>
    <t>TO</t>
  </si>
  <si>
    <t>TONGA</t>
  </si>
  <si>
    <t>TP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</si>
  <si>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</si>
  <si>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</si>
  <si>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</si>
  <si>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</si>
  <si>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</si>
  <si>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</si>
  <si>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</si>
  <si>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</si>
  <si>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</si>
  <si>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</si>
  <si>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</si>
  <si>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</si>
  <si>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UCRANIA</t>
  </si>
  <si>
    <t>UG</t>
  </si>
  <si>
    <t>UGANDA</t>
  </si>
  <si>
    <t>UM</t>
  </si>
  <si>
    <t>ISLAS MENORES DE LOS ESTADOS UNIDOS DE NORTEAMERICA</t>
  </si>
  <si>
    <t>US</t>
  </si>
  <si>
    <t>ESTADOS UNIDOS DE NORTEAMERICA</t>
  </si>
  <si>
    <t>UY</t>
  </si>
  <si>
    <t>URUGUAY</t>
  </si>
  <si>
    <t>UZ</t>
  </si>
  <si>
    <t>UZBEKISTAN</t>
  </si>
  <si>
    <t>VA</t>
  </si>
  <si>
    <t>VATICANNO</t>
  </si>
  <si>
    <t>VC</t>
  </si>
  <si>
    <t>SAN VINCENTE Y GRANADINAS</t>
  </si>
  <si>
    <t>VE</t>
  </si>
  <si>
    <t>VENEZUELA</t>
  </si>
  <si>
    <t>VG</t>
  </si>
  <si>
    <t>ISLAS VIRGENES (BRITANICAS)</t>
  </si>
  <si>
    <t>VI</t>
  </si>
  <si>
    <t>ISLAS VIRGENES (E.U.A.)</t>
  </si>
  <si>
    <t>VN</t>
  </si>
  <si>
    <t>VIET NAM</t>
  </si>
  <si>
    <t>VU</t>
  </si>
  <si>
    <t>VANUATU</t>
  </si>
  <si>
    <t>WF</t>
  </si>
  <si>
    <t>ISLAS WALLIS Y FUTUNA</t>
  </si>
  <si>
    <t>WS</t>
  </si>
  <si>
    <t>SAMOA</t>
  </si>
  <si>
    <t>XZ</t>
  </si>
  <si>
    <t>ZONA INTERNACIONAL</t>
  </si>
  <si>
    <t>YE</t>
  </si>
  <si>
    <t>YEMEN</t>
  </si>
  <si>
    <t>YT</t>
  </si>
  <si>
    <t>MAYOTTE</t>
  </si>
  <si>
    <t>YU</t>
  </si>
  <si>
    <t>YUGOSLAVIA</t>
  </si>
  <si>
    <t>ZA</t>
  </si>
  <si>
    <t>SUDAFRICA</t>
  </si>
  <si>
    <t>ZM</t>
  </si>
  <si>
    <t>ZAMBIA</t>
  </si>
  <si>
    <t>ZR</t>
  </si>
  <si>
    <t>ZAIRE</t>
  </si>
  <si>
    <t>ZW</t>
  </si>
  <si>
    <t>ZIMBABWE</t>
  </si>
  <si>
    <t>1E</t>
  </si>
  <si>
    <t>NO DECLARADOS</t>
  </si>
  <si>
    <t>1F</t>
  </si>
  <si>
    <t>GAZA Y JERICO</t>
  </si>
  <si>
    <t>1G</t>
  </si>
  <si>
    <t>ESCOCIA</t>
  </si>
  <si>
    <t>1K</t>
  </si>
  <si>
    <t>COSTA DE MARFIL</t>
  </si>
  <si>
    <t>1L</t>
  </si>
  <si>
    <t>ZONA DEL CANAL DE PANAMA</t>
  </si>
  <si>
    <t>#</t>
  </si>
  <si>
    <t>SAMOA AMERICANA</t>
  </si>
  <si>
    <t>MATRIZ</t>
  </si>
  <si>
    <t>ISLAS NORFOLK</t>
  </si>
  <si>
    <t>FILIALES</t>
  </si>
  <si>
    <t>BANCA COMERCIAL EXTRANJERA</t>
  </si>
  <si>
    <t>ORGANISMOS INTERNACIONALES</t>
  </si>
  <si>
    <t>INGRESOS</t>
  </si>
  <si>
    <t>EGRESOS</t>
  </si>
  <si>
    <t>ENC</t>
  </si>
  <si>
    <t>PERIODO</t>
  </si>
  <si>
    <t>VERS</t>
  </si>
  <si>
    <t>COD</t>
  </si>
  <si>
    <t>RUC</t>
  </si>
  <si>
    <t>MONTO</t>
  </si>
  <si>
    <t>PAIS</t>
  </si>
  <si>
    <t>TIPO</t>
  </si>
  <si>
    <t>COLUMNA</t>
  </si>
  <si>
    <t>PIVOTE</t>
  </si>
  <si>
    <t>BC</t>
  </si>
  <si>
    <t>OI</t>
  </si>
  <si>
    <t>RESTO</t>
  </si>
  <si>
    <t>CAP</t>
  </si>
  <si>
    <t>(En Miles)</t>
  </si>
  <si>
    <t>SALDOS  DEL  PATRIMONIO (En Miles)</t>
  </si>
  <si>
    <t>ACUMULADO</t>
  </si>
  <si>
    <t>En Miles</t>
  </si>
  <si>
    <t>Servicios de Comunicaciones</t>
  </si>
  <si>
    <t>Servicios de Construcción</t>
  </si>
  <si>
    <t>Servicios de Seguros</t>
  </si>
  <si>
    <t>1</t>
  </si>
  <si>
    <t>2</t>
  </si>
  <si>
    <t>3</t>
  </si>
  <si>
    <t>4</t>
  </si>
  <si>
    <t>5</t>
  </si>
  <si>
    <t>1.1 Transporte marítimo</t>
  </si>
  <si>
    <t>20257926371</t>
  </si>
  <si>
    <t>20509121754</t>
  </si>
  <si>
    <t>20508100206</t>
  </si>
  <si>
    <t>20512900624</t>
  </si>
  <si>
    <t>20510636946</t>
  </si>
  <si>
    <t>20510542020</t>
  </si>
  <si>
    <t>20515019422</t>
  </si>
  <si>
    <t>20515758659</t>
  </si>
  <si>
    <t>20510302223</t>
  </si>
  <si>
    <t>20100094054</t>
  </si>
  <si>
    <t>20251967751</t>
  </si>
  <si>
    <t>20512420096</t>
  </si>
  <si>
    <t>20127765279</t>
  </si>
  <si>
    <t>20510210451</t>
  </si>
  <si>
    <t>20498337849</t>
  </si>
  <si>
    <t>20514907383</t>
  </si>
  <si>
    <t>20269695227</t>
  </si>
  <si>
    <t>20509025526</t>
  </si>
  <si>
    <t>20458002372</t>
  </si>
  <si>
    <t>20506840326</t>
  </si>
  <si>
    <t>20265690361</t>
  </si>
  <si>
    <t>20387937308</t>
  </si>
  <si>
    <t>20474083692</t>
  </si>
  <si>
    <t>20511261571</t>
  </si>
  <si>
    <t>20501913970</t>
  </si>
  <si>
    <t>20100228191</t>
  </si>
  <si>
    <t>20517216241</t>
  </si>
  <si>
    <t>20317025425</t>
  </si>
  <si>
    <t>20450100316</t>
  </si>
  <si>
    <t>20418507366</t>
  </si>
  <si>
    <t>20505156057</t>
  </si>
  <si>
    <t>20517613755</t>
  </si>
  <si>
    <t>20515121201</t>
  </si>
  <si>
    <t>20510246307</t>
  </si>
  <si>
    <t>20502012445</t>
  </si>
  <si>
    <t>20469378561</t>
  </si>
  <si>
    <t>20266409461</t>
  </si>
  <si>
    <t>20103959251</t>
  </si>
  <si>
    <t>20100232970</t>
  </si>
  <si>
    <t>20100155371</t>
  </si>
  <si>
    <t>20100124654</t>
  </si>
  <si>
    <t>20100576989</t>
  </si>
  <si>
    <t>20474818641</t>
  </si>
  <si>
    <t>20113924315</t>
  </si>
  <si>
    <t>20128847881</t>
  </si>
  <si>
    <t>20100041104</t>
  </si>
  <si>
    <t>20100015103</t>
  </si>
  <si>
    <t>20352465331</t>
  </si>
  <si>
    <t>20462527137</t>
  </si>
  <si>
    <t>20507202099</t>
  </si>
  <si>
    <t>20511721912</t>
  </si>
  <si>
    <t>20512638393</t>
  </si>
  <si>
    <t>20265681299</t>
  </si>
  <si>
    <t>20378954071</t>
  </si>
  <si>
    <t>20504843867</t>
  </si>
  <si>
    <t>20100039037</t>
  </si>
  <si>
    <t>20100153832</t>
  </si>
  <si>
    <t>20109922731</t>
  </si>
  <si>
    <t>20125909621</t>
  </si>
  <si>
    <t>20347644502</t>
  </si>
  <si>
    <t>20468340977</t>
  </si>
  <si>
    <t>20506830878</t>
  </si>
  <si>
    <t>20512076379</t>
  </si>
  <si>
    <t>20516670429</t>
  </si>
  <si>
    <t>20449253974</t>
  </si>
  <si>
    <t>20497434166</t>
  </si>
  <si>
    <t>20213552083</t>
  </si>
  <si>
    <t>20459940660</t>
  </si>
  <si>
    <t>20101247431</t>
  </si>
  <si>
    <t>20107894609</t>
  </si>
  <si>
    <t>20122263062</t>
  </si>
  <si>
    <t>20207686817</t>
  </si>
  <si>
    <t>20296477126</t>
  </si>
  <si>
    <t>20352427081</t>
  </si>
  <si>
    <t>20377517661</t>
  </si>
  <si>
    <t>20454864272</t>
  </si>
  <si>
    <t>20467539842</t>
  </si>
  <si>
    <t>20471786811</t>
  </si>
  <si>
    <t>20493645804</t>
  </si>
  <si>
    <t>20501787818</t>
  </si>
  <si>
    <t>20504795790</t>
  </si>
  <si>
    <t>20506377600</t>
  </si>
  <si>
    <t>20507975977</t>
  </si>
  <si>
    <t>20510014279</t>
  </si>
  <si>
    <t>20510400233</t>
  </si>
  <si>
    <t>20512016805</t>
  </si>
  <si>
    <t>20513328223</t>
  </si>
  <si>
    <t>20516410354</t>
  </si>
  <si>
    <t>20519122929</t>
  </si>
  <si>
    <t>20304997436</t>
  </si>
  <si>
    <t>20100054184</t>
  </si>
  <si>
    <t>20100128307</t>
  </si>
  <si>
    <t>20100215293</t>
  </si>
  <si>
    <t>20101813305</t>
  </si>
  <si>
    <t>20114264416</t>
  </si>
  <si>
    <t>20176539977</t>
  </si>
  <si>
    <t>20262463771</t>
  </si>
  <si>
    <t>20266488743</t>
  </si>
  <si>
    <t>20338646802</t>
  </si>
  <si>
    <t>20341843996</t>
  </si>
  <si>
    <t>20391720623</t>
  </si>
  <si>
    <t>20432944078</t>
  </si>
  <si>
    <t>20454531036</t>
  </si>
  <si>
    <t>20476371393</t>
  </si>
  <si>
    <t>20501574661</t>
  </si>
  <si>
    <t>20503610711</t>
  </si>
  <si>
    <t>20505466919</t>
  </si>
  <si>
    <t>20509608467</t>
  </si>
  <si>
    <t>20511914125</t>
  </si>
  <si>
    <t>20515954164</t>
  </si>
  <si>
    <t>20518650573</t>
  </si>
  <si>
    <t>20510394241</t>
  </si>
  <si>
    <t>20512657690</t>
  </si>
  <si>
    <t>20492092313</t>
  </si>
  <si>
    <t>20492744833</t>
  </si>
  <si>
    <t>20510656629</t>
  </si>
  <si>
    <t>20516105632</t>
  </si>
  <si>
    <t>20427637485</t>
  </si>
  <si>
    <t>20501620107</t>
  </si>
  <si>
    <t>20512217371</t>
  </si>
  <si>
    <t>20513023201</t>
  </si>
  <si>
    <t>20307460743</t>
  </si>
  <si>
    <t>20262051405</t>
  </si>
  <si>
    <t>20343412143</t>
  </si>
  <si>
    <t>20505792042</t>
  </si>
  <si>
    <t>20511105103</t>
  </si>
  <si>
    <t>10194196054</t>
  </si>
  <si>
    <t>20517612945</t>
  </si>
  <si>
    <t>20517515583</t>
  </si>
  <si>
    <t>20454590555</t>
  </si>
  <si>
    <t>20510106394</t>
  </si>
  <si>
    <t>20514946524</t>
  </si>
  <si>
    <t>20259150117</t>
  </si>
  <si>
    <t>20307146798</t>
  </si>
  <si>
    <t>20501977439</t>
  </si>
  <si>
    <t>20501844986</t>
  </si>
  <si>
    <t>20100164010</t>
  </si>
  <si>
    <t>20263322496</t>
  </si>
  <si>
    <t>20136165667</t>
  </si>
  <si>
    <t>20101363008</t>
  </si>
  <si>
    <t>20299935648</t>
  </si>
  <si>
    <t>20506766762</t>
  </si>
  <si>
    <t>20100074029</t>
  </si>
  <si>
    <t>20262254268</t>
  </si>
  <si>
    <t>20135227740</t>
  </si>
  <si>
    <t>20511801355</t>
  </si>
  <si>
    <t>20501842771</t>
  </si>
  <si>
    <t>20517675947</t>
  </si>
  <si>
    <t>20519241006</t>
  </si>
  <si>
    <t>20297660536</t>
  </si>
  <si>
    <t>20383161330</t>
  </si>
  <si>
    <t>20492304604</t>
  </si>
  <si>
    <t>20505779291</t>
  </si>
  <si>
    <t>20505238371</t>
  </si>
  <si>
    <t>20454073143</t>
  </si>
  <si>
    <t>20402885549</t>
  </si>
  <si>
    <t>20337537309</t>
  </si>
  <si>
    <t>20166125961</t>
  </si>
  <si>
    <t>20140688640</t>
  </si>
  <si>
    <t>20101520898</t>
  </si>
  <si>
    <t>20517808505</t>
  </si>
  <si>
    <t>20514951528</t>
  </si>
  <si>
    <t>20513670657</t>
  </si>
  <si>
    <t>20513670223</t>
  </si>
  <si>
    <t>20512009345</t>
  </si>
  <si>
    <t>20452927625</t>
  </si>
  <si>
    <t>20421526258</t>
  </si>
  <si>
    <t>20503238463</t>
  </si>
  <si>
    <t>20164766251</t>
  </si>
  <si>
    <t>20510106980</t>
  </si>
  <si>
    <t>20472446097</t>
  </si>
  <si>
    <t>20513502789</t>
  </si>
  <si>
    <t>20352427161</t>
  </si>
  <si>
    <t>20416094943</t>
  </si>
  <si>
    <t>20524709351</t>
  </si>
  <si>
    <t>20518497104</t>
  </si>
  <si>
    <t>20428698569</t>
  </si>
  <si>
    <t>20502024613</t>
  </si>
  <si>
    <t>20137025354</t>
  </si>
  <si>
    <t>20101024645</t>
  </si>
  <si>
    <t>20100190797</t>
  </si>
  <si>
    <t>20100223555</t>
  </si>
  <si>
    <t>20297037952</t>
  </si>
  <si>
    <t>20509709573</t>
  </si>
  <si>
    <t>20154635972</t>
  </si>
  <si>
    <t>20100082714</t>
  </si>
  <si>
    <t>20499433698</t>
  </si>
  <si>
    <t>20501426041</t>
  </si>
  <si>
    <t>20211614545</t>
  </si>
  <si>
    <t>20507493476</t>
  </si>
  <si>
    <t>20100136318</t>
  </si>
  <si>
    <t>20506271879</t>
  </si>
  <si>
    <t>20516980452</t>
  </si>
  <si>
    <t>20511990816</t>
  </si>
  <si>
    <t>20408567905</t>
  </si>
  <si>
    <t>20508294566</t>
  </si>
  <si>
    <t>20502203461</t>
  </si>
  <si>
    <t>20318670456</t>
  </si>
  <si>
    <t>20510944764</t>
  </si>
  <si>
    <t>20517176274</t>
  </si>
  <si>
    <t>20519151279</t>
  </si>
  <si>
    <t>20103030791</t>
  </si>
  <si>
    <t>20536814176</t>
  </si>
  <si>
    <t>20517358461</t>
  </si>
  <si>
    <t>20537496828</t>
  </si>
  <si>
    <t>20516488973</t>
  </si>
  <si>
    <t>20260714377</t>
  </si>
  <si>
    <t>20477821121</t>
  </si>
  <si>
    <t>20330511401</t>
  </si>
  <si>
    <t>20492613496</t>
  </si>
  <si>
    <t>20515815041</t>
  </si>
  <si>
    <t>20524534453</t>
  </si>
  <si>
    <t>20522948609</t>
  </si>
  <si>
    <t>20513632569</t>
  </si>
  <si>
    <t>20334586147</t>
  </si>
  <si>
    <t>20524187630</t>
  </si>
  <si>
    <t>20517252558</t>
  </si>
  <si>
    <t>20476219761</t>
  </si>
  <si>
    <t>20511910642</t>
  </si>
  <si>
    <t>20254291413</t>
  </si>
  <si>
    <t>20513701633</t>
  </si>
  <si>
    <t>20536161199</t>
  </si>
  <si>
    <t>20512365648</t>
  </si>
  <si>
    <t>20341137935</t>
  </si>
  <si>
    <t>20512072543</t>
  </si>
  <si>
    <t>20342660429</t>
  </si>
  <si>
    <t>20510163355</t>
  </si>
  <si>
    <t>20512637401</t>
  </si>
  <si>
    <t>20304312271</t>
  </si>
  <si>
    <t>20378031622</t>
  </si>
  <si>
    <t>20513294736</t>
  </si>
  <si>
    <t>20506545243</t>
  </si>
  <si>
    <t>20510117914</t>
  </si>
  <si>
    <t>20492522342</t>
  </si>
  <si>
    <t>20519188946</t>
  </si>
  <si>
    <t>20106793692</t>
  </si>
  <si>
    <t>20477912355</t>
  </si>
  <si>
    <t>20134137895</t>
  </si>
  <si>
    <t>20503495784</t>
  </si>
  <si>
    <t>20473955939</t>
  </si>
  <si>
    <t>20432592961</t>
  </si>
  <si>
    <t>20414127046</t>
  </si>
  <si>
    <t>20100056632</t>
  </si>
  <si>
    <t>20297299051</t>
  </si>
  <si>
    <t>20222862851</t>
  </si>
  <si>
    <t>20426911869</t>
  </si>
  <si>
    <t>20100919002</t>
  </si>
  <si>
    <t>20100123500</t>
  </si>
  <si>
    <t>20512730443</t>
  </si>
  <si>
    <t>20100373956</t>
  </si>
  <si>
    <t>20492333701</t>
  </si>
  <si>
    <t>20501259552</t>
  </si>
  <si>
    <t>Pasajeros</t>
  </si>
  <si>
    <t>Otros</t>
  </si>
  <si>
    <t>1.2 Transporte aéreo</t>
  </si>
  <si>
    <t>1.4 Transporte por tubería y transmisión de energía eléctrica</t>
  </si>
  <si>
    <t>A.1 SERVICIOS CON EL EXTERIOR</t>
  </si>
  <si>
    <t>3.2 Servicios de telecomunicaciones</t>
  </si>
  <si>
    <t>Servicio de televisión por cable</t>
  </si>
  <si>
    <t>Servicios empresariales por red</t>
  </si>
  <si>
    <t>Otros servicios en telecomunicaciones</t>
  </si>
  <si>
    <t>(En miles de US Dólares)</t>
  </si>
  <si>
    <t>Servicios de Informática e Información</t>
  </si>
  <si>
    <t>Regalías y Derechos de Licencia</t>
  </si>
  <si>
    <t>Otros Servicios Empresariales</t>
  </si>
  <si>
    <t>Servicios jurídicos</t>
  </si>
  <si>
    <t>Servicios de consultoría en administración y gestión de relaciones públicas</t>
  </si>
  <si>
    <t>Servicios Personales, Culturales y Recreativos</t>
  </si>
  <si>
    <t>Servicios del Gobierno, n.i.o.p.</t>
  </si>
  <si>
    <t>Embajadas y consulados</t>
  </si>
  <si>
    <t>Organismos y unidades militares</t>
  </si>
  <si>
    <t>A.2 SERVICIOS CON EL EXTERIOR</t>
  </si>
  <si>
    <t>6</t>
  </si>
  <si>
    <t>7</t>
  </si>
  <si>
    <t>8</t>
  </si>
  <si>
    <t>9</t>
  </si>
  <si>
    <t>10</t>
  </si>
  <si>
    <t>10.1 Servicios audiovisulaes y conexos</t>
  </si>
  <si>
    <t>10.2 Otros servicios personales, culturales y recreativos</t>
  </si>
  <si>
    <t>9.1 Servicios de compraventa y otros servicios relacionados con el comercio</t>
  </si>
  <si>
    <t>9.3 Servicios empresariales, profesionales y técnicos varios</t>
  </si>
  <si>
    <t>7.1 Servicios de Informática</t>
  </si>
  <si>
    <t>7.2 Servicios de Información</t>
  </si>
  <si>
    <t>9.3.1 Servicios juridicos, contables, de asesoramiento administrativo y de relaciones públicas</t>
  </si>
  <si>
    <t>9.3.2 Publicidad, investigación de mercados y encuestas de opinión pública</t>
  </si>
  <si>
    <t>9.3.3 Investigación y desarrollo</t>
  </si>
  <si>
    <t>9.3.4 Servicios arquitectonicos, de ingeneria y otros servicios técnicos</t>
  </si>
  <si>
    <t>Servicios mineros y petroleros</t>
  </si>
  <si>
    <t>TOTAL SERVICIOS (A.1 + A.2)</t>
  </si>
  <si>
    <r>
      <t xml:space="preserve">9.3.6 Servicios agrícolas, </t>
    </r>
    <r>
      <rPr>
        <sz val="12"/>
        <color indexed="53"/>
        <rFont val="Arial Narrow"/>
        <family val="2"/>
      </rPr>
      <t xml:space="preserve">pesqueros, </t>
    </r>
    <r>
      <rPr>
        <sz val="12"/>
        <rFont val="Arial Narrow"/>
        <family val="2"/>
      </rPr>
      <t xml:space="preserve">mineros, </t>
    </r>
    <r>
      <rPr>
        <sz val="12"/>
        <color indexed="53"/>
        <rFont val="Arial Narrow"/>
        <family val="2"/>
      </rPr>
      <t xml:space="preserve">petroleros </t>
    </r>
    <r>
      <rPr>
        <sz val="12"/>
        <rFont val="Arial Narrow"/>
        <family val="2"/>
      </rPr>
      <t>y de transformación en el lugar</t>
    </r>
  </si>
  <si>
    <t xml:space="preserve">I. PATRIMONIO TOTAL DE LA EMPRESA 
   Saldos a valores históricos </t>
  </si>
  <si>
    <t>Servicios agrícolas y pesqueros</t>
  </si>
  <si>
    <t>%</t>
  </si>
  <si>
    <t>(Por orden de importancia, en porcentaje, dos decimales)</t>
  </si>
  <si>
    <t>(En porcentaje, dos decimales)</t>
  </si>
  <si>
    <t>COMERCIO</t>
  </si>
  <si>
    <t>01000000</t>
  </si>
  <si>
    <t>01010000</t>
  </si>
  <si>
    <t>01010100</t>
  </si>
  <si>
    <t>01010200</t>
  </si>
  <si>
    <t>01010300</t>
  </si>
  <si>
    <t>01020000</t>
  </si>
  <si>
    <t>01020100</t>
  </si>
  <si>
    <t>01020200</t>
  </si>
  <si>
    <t>01020300</t>
  </si>
  <si>
    <t>01060000</t>
  </si>
  <si>
    <t>01060100</t>
  </si>
  <si>
    <t>01060200</t>
  </si>
  <si>
    <t>01060300</t>
  </si>
  <si>
    <t>01080000</t>
  </si>
  <si>
    <t>01030000</t>
  </si>
  <si>
    <t>01030100</t>
  </si>
  <si>
    <t>01030200</t>
  </si>
  <si>
    <t>01030300</t>
  </si>
  <si>
    <t>02000000</t>
  </si>
  <si>
    <t>02010000</t>
  </si>
  <si>
    <t>03000000</t>
  </si>
  <si>
    <t>03010000</t>
  </si>
  <si>
    <t>03020000</t>
  </si>
  <si>
    <t>03020100</t>
  </si>
  <si>
    <t>03020200</t>
  </si>
  <si>
    <t>03020300</t>
  </si>
  <si>
    <t>03020400</t>
  </si>
  <si>
    <t>03020500</t>
  </si>
  <si>
    <t>03020600</t>
  </si>
  <si>
    <t>04000000</t>
  </si>
  <si>
    <t>04010000</t>
  </si>
  <si>
    <t>04020000</t>
  </si>
  <si>
    <t>05000000</t>
  </si>
  <si>
    <t>05010000</t>
  </si>
  <si>
    <t>05020000</t>
  </si>
  <si>
    <t>05030000</t>
  </si>
  <si>
    <t>05040000</t>
  </si>
  <si>
    <t>05050000</t>
  </si>
  <si>
    <t>06000000</t>
  </si>
  <si>
    <t>07000000</t>
  </si>
  <si>
    <t>07010000</t>
  </si>
  <si>
    <t>07020000</t>
  </si>
  <si>
    <t>07020100</t>
  </si>
  <si>
    <t>07020200</t>
  </si>
  <si>
    <t>08000000</t>
  </si>
  <si>
    <t>08010000</t>
  </si>
  <si>
    <t>08020000</t>
  </si>
  <si>
    <t>09000000</t>
  </si>
  <si>
    <t>09010000</t>
  </si>
  <si>
    <t>09010100</t>
  </si>
  <si>
    <t>09010200</t>
  </si>
  <si>
    <t>09020000</t>
  </si>
  <si>
    <t>09030000</t>
  </si>
  <si>
    <t>09030100</t>
  </si>
  <si>
    <t>09030101</t>
  </si>
  <si>
    <t>09030102</t>
  </si>
  <si>
    <t>09030103</t>
  </si>
  <si>
    <t>09030200</t>
  </si>
  <si>
    <t>09030300</t>
  </si>
  <si>
    <t>09030400</t>
  </si>
  <si>
    <t>09030500</t>
  </si>
  <si>
    <t>09030501</t>
  </si>
  <si>
    <t>09030502</t>
  </si>
  <si>
    <t>09030503</t>
  </si>
  <si>
    <t>09030600</t>
  </si>
  <si>
    <t>09030700</t>
  </si>
  <si>
    <t>10000000</t>
  </si>
  <si>
    <t>10010000</t>
  </si>
  <si>
    <t>10020000</t>
  </si>
  <si>
    <t>10020100</t>
  </si>
  <si>
    <t>10020200</t>
  </si>
  <si>
    <t>10020300</t>
  </si>
  <si>
    <t>11000000</t>
  </si>
  <si>
    <t>11010000</t>
  </si>
  <si>
    <t>11020000</t>
  </si>
  <si>
    <t>11030000</t>
  </si>
  <si>
    <t>Primas y comisiones</t>
  </si>
  <si>
    <t>Indeminizaciones (Siniestros)</t>
  </si>
  <si>
    <t>5.2 Seguros de transporte de carga</t>
  </si>
  <si>
    <t>5.3 Otros seguros directos</t>
  </si>
  <si>
    <t>5.4 Reaseguros</t>
  </si>
  <si>
    <t>05010100</t>
  </si>
  <si>
    <t>05010200</t>
  </si>
  <si>
    <t>05020100</t>
  </si>
  <si>
    <t>05020200</t>
  </si>
  <si>
    <t>05030100</t>
  </si>
  <si>
    <t>05030200</t>
  </si>
  <si>
    <t>05040100</t>
  </si>
  <si>
    <t>05040200</t>
  </si>
  <si>
    <t>05050100</t>
  </si>
  <si>
    <t>05050200</t>
  </si>
  <si>
    <t>CODIGO</t>
  </si>
  <si>
    <t>Servicio de telefonía de voz (fija y móvil)</t>
  </si>
  <si>
    <t>Servicios a rutas de Internet</t>
  </si>
  <si>
    <t>Servicios de contabilidad</t>
  </si>
  <si>
    <t>1.3 Transporte por carretera</t>
  </si>
  <si>
    <t>5.1 Seguros de vida y fondos de pensiones</t>
  </si>
  <si>
    <t>Ver</t>
  </si>
  <si>
    <t>Regresar</t>
  </si>
  <si>
    <t>4.1 Construcción en el extranjero</t>
  </si>
  <si>
    <t>4.2 Construcción en el país</t>
  </si>
  <si>
    <t>7.2.1 Servicios de agencia de noticias</t>
  </si>
  <si>
    <t>7.2.2 Otros servicios de suministro de información</t>
  </si>
  <si>
    <t>8.1 Franquicias comerciales y derechos similares</t>
  </si>
  <si>
    <t>8.2 Otras regalías y derechos de licencia</t>
  </si>
  <si>
    <t>10.2.1 Servicios de enseñanza</t>
  </si>
  <si>
    <t>10.2.2 Servicios de salud</t>
  </si>
  <si>
    <t>Servicios de apoyo auxiliares al transporte maritimo</t>
  </si>
  <si>
    <t>Servicios de apoyo auxiliares al transporte aereo</t>
  </si>
  <si>
    <t>Servicios de apoyo auxiliares al transporte terrestre</t>
  </si>
  <si>
    <t>Servicios de apoyo auxiliares a otros transportes</t>
  </si>
  <si>
    <t>01010400</t>
  </si>
  <si>
    <t>01020400</t>
  </si>
  <si>
    <t>01060400</t>
  </si>
  <si>
    <t>01030400</t>
  </si>
  <si>
    <t>1.5 Otros transportes</t>
  </si>
  <si>
    <t>PORCENTAJE DE PARTICIPACIÓN 1/ (con dos decimales)</t>
  </si>
  <si>
    <t>1/ De acuerdo al tipo de la relación existente deberá reportarse:</t>
  </si>
  <si>
    <t xml:space="preserve">   Tipo 1: Porcentaje de la empresa propietaria en la empresa encuestada.</t>
  </si>
  <si>
    <t xml:space="preserve">   Tipo 2B: Porcentaje de participación indirecta de la empresa encuestada en la empresa subsidiaria.</t>
  </si>
  <si>
    <t xml:space="preserve">   Tipo 2A: Porcentaje de participación directa de la empresa encuestada en la empresa subsidiaria.</t>
  </si>
  <si>
    <t xml:space="preserve">   Tipo 3A: Porcentaje de participación directa de la empresa encuestada en la empresa no subsidiaria.</t>
  </si>
  <si>
    <t xml:space="preserve">   Tipo 3B: Porcentaje de participación indirecta de la empresa encuestada en la empresa no subsidiaria.</t>
  </si>
  <si>
    <t xml:space="preserve">   Tipo 4A: En el caso de empresas absorbidas, no reportar porcentaje.</t>
  </si>
  <si>
    <t xml:space="preserve">   Tipo 4B: En el caso de empresas escindidas, reportar porcentaje que la empresa encuestada mantiene en </t>
  </si>
  <si>
    <t xml:space="preserve">                la empresa escindida, si este fuera el caso.</t>
  </si>
  <si>
    <t xml:space="preserve">   Tipo 5: Reportar el porcentaje de participación directa que la empresa encuestada tiene en el contrato asociativo respectivo.</t>
  </si>
  <si>
    <r>
      <t xml:space="preserve">E. CUENTAS POR COBRAR SOBRE EL EXTERIOR </t>
    </r>
    <r>
      <rPr>
        <b/>
        <sz val="16"/>
        <color indexed="10"/>
        <rFont val="Arial Narrow"/>
        <family val="2"/>
      </rPr>
      <t>Y DEPÓSITOS EN MONEDA EXTRANJERA</t>
    </r>
  </si>
  <si>
    <t>I. PATRIMONIO</t>
  </si>
  <si>
    <t xml:space="preserve">   1. Aportes / Retiros</t>
  </si>
  <si>
    <t xml:space="preserve">   3. Utilidades totales generadas</t>
  </si>
  <si>
    <t xml:space="preserve">   4. Pago en efectivo de utilidades</t>
  </si>
  <si>
    <t xml:space="preserve">   5. Declaración de dividendos</t>
  </si>
  <si>
    <t xml:space="preserve">   2  Ajustes para Consistencia</t>
  </si>
  <si>
    <r>
      <t xml:space="preserve">   1.  </t>
    </r>
    <r>
      <rPr>
        <sz val="12"/>
        <rFont val="Symbol"/>
        <family val="1"/>
      </rPr>
      <t>D</t>
    </r>
    <r>
      <rPr>
        <sz val="12"/>
        <rFont val="Arial Narrow"/>
        <family val="2"/>
      </rPr>
      <t xml:space="preserve"> patrimonio (flujo neto)</t>
    </r>
  </si>
  <si>
    <r>
      <t xml:space="preserve">II. FUENTES DE VARIACION </t>
    </r>
    <r>
      <rPr>
        <sz val="12"/>
        <color indexed="12"/>
        <rFont val="Arial Narrow"/>
        <family val="2"/>
      </rPr>
      <t>(1 + 2 + 3 - 4 - 5)</t>
    </r>
  </si>
  <si>
    <t>III. DIFERENCIA = ( I - II)</t>
  </si>
  <si>
    <t>I. UTILIDADES (+) O PÉRDIDAS ( -), DESPUÉS DE IMPUESTOS, DEL PERÍODO 1/</t>
  </si>
  <si>
    <t>encuesta.anual@bcrp.gob.pe</t>
  </si>
  <si>
    <t>DICIEMBRE</t>
  </si>
  <si>
    <t>(ene - dic)</t>
  </si>
  <si>
    <t xml:space="preserve"> (ene-dic)</t>
  </si>
  <si>
    <t>SinUso</t>
  </si>
  <si>
    <t>9.3.5 Tratamiento de desechos y descontaminación</t>
  </si>
  <si>
    <t>9.3.7 Otros servicios empresariales</t>
  </si>
  <si>
    <t>9.3.8 Servicios prestados entre empresas relacionadas n.i.o.p.</t>
  </si>
  <si>
    <t>Servicios de transformación en el lugar</t>
  </si>
  <si>
    <t>09030504</t>
  </si>
  <si>
    <t>20502693299</t>
  </si>
  <si>
    <t>20100925151</t>
  </si>
  <si>
    <t>20303972821</t>
  </si>
  <si>
    <t>20101045995</t>
  </si>
  <si>
    <t>20143844723</t>
  </si>
  <si>
    <t>20381396909</t>
  </si>
  <si>
    <t>20303115405</t>
  </si>
  <si>
    <t>20305012417</t>
  </si>
  <si>
    <t>20101152210</t>
  </si>
  <si>
    <t>20427713254</t>
  </si>
  <si>
    <t>20391198897</t>
  </si>
  <si>
    <t>20304576929</t>
  </si>
  <si>
    <t>20143988725</t>
  </si>
  <si>
    <t>20259171891</t>
  </si>
  <si>
    <t>20101067379</t>
  </si>
  <si>
    <t>20415604522</t>
  </si>
  <si>
    <t>20260995449</t>
  </si>
  <si>
    <t>20101009255</t>
  </si>
  <si>
    <t>20507999302</t>
  </si>
  <si>
    <t>20100403294</t>
  </si>
  <si>
    <t>20106522783</t>
  </si>
  <si>
    <t>20507360751</t>
  </si>
  <si>
    <t>20293380512</t>
  </si>
  <si>
    <t>20109244211</t>
  </si>
  <si>
    <t>20100032709</t>
  </si>
  <si>
    <t>20136704045</t>
  </si>
  <si>
    <t>20257881254</t>
  </si>
  <si>
    <t>20101064515</t>
  </si>
  <si>
    <t>20203650729</t>
  </si>
  <si>
    <t>20318171701</t>
  </si>
  <si>
    <t>20215579272</t>
  </si>
  <si>
    <t>20100033004</t>
  </si>
  <si>
    <t>20101392369</t>
  </si>
  <si>
    <t>20100583845</t>
  </si>
  <si>
    <t>20338048905</t>
  </si>
  <si>
    <t>20100016258</t>
  </si>
  <si>
    <t>20100163471</t>
  </si>
  <si>
    <t>20100779740</t>
  </si>
  <si>
    <t>20204441007</t>
  </si>
  <si>
    <t>20100073219</t>
  </si>
  <si>
    <t>20100282721</t>
  </si>
  <si>
    <t>20380626463</t>
  </si>
  <si>
    <t>20100136822</t>
  </si>
  <si>
    <t>20408914397</t>
  </si>
  <si>
    <t>20472468147</t>
  </si>
  <si>
    <t>20110227745</t>
  </si>
  <si>
    <t>20100082129</t>
  </si>
  <si>
    <t>20100002036</t>
  </si>
  <si>
    <t>20297005244</t>
  </si>
  <si>
    <t>20100488427</t>
  </si>
  <si>
    <t>20346833280</t>
  </si>
  <si>
    <t>20532145415</t>
  </si>
  <si>
    <t>20100069297</t>
  </si>
  <si>
    <t>20263408293</t>
  </si>
  <si>
    <t>ELIJA TIPO DE MONEDA:</t>
  </si>
  <si>
    <t>TIPO DE MONEDA ELEGIDA:</t>
  </si>
  <si>
    <t>20101965156</t>
  </si>
  <si>
    <t>20296150801</t>
  </si>
  <si>
    <t>20100096260</t>
  </si>
  <si>
    <t>20100118336</t>
  </si>
  <si>
    <t>20503382742</t>
  </si>
  <si>
    <t>20111035378</t>
  </si>
  <si>
    <t>20347268683</t>
  </si>
  <si>
    <t>20160641810</t>
  </si>
  <si>
    <t>20194206551</t>
  </si>
  <si>
    <t>20100134617</t>
  </si>
  <si>
    <t>20100898242</t>
  </si>
  <si>
    <t xml:space="preserve">III. FLUJOS DE APORTES (+), RETIROS (-), RECOMPOSICIÓN (+,-) DEL CAPITAL 
     PAGADO CON Y SIN DERECHO A VOTO ( 1+2)  </t>
  </si>
  <si>
    <t>IV. AJUSTES DE CONSISTENCIA DEL PATRIMONIO ( 1+2) -</t>
  </si>
  <si>
    <t>20100061717</t>
  </si>
  <si>
    <t>20100111323</t>
  </si>
  <si>
    <t>20100145732</t>
  </si>
  <si>
    <t>20458068471</t>
  </si>
  <si>
    <t>20100095450</t>
  </si>
  <si>
    <t>20101228992</t>
  </si>
  <si>
    <t>20100103657</t>
  </si>
  <si>
    <t>20100190100</t>
  </si>
  <si>
    <t>20388829452</t>
  </si>
  <si>
    <t>20503021561</t>
  </si>
  <si>
    <t>20293651729</t>
  </si>
  <si>
    <t>20100093759</t>
  </si>
  <si>
    <t>20505226446</t>
  </si>
  <si>
    <t>20462698292</t>
  </si>
  <si>
    <t>20154526171</t>
  </si>
  <si>
    <t>20101050646</t>
  </si>
  <si>
    <t>20301409151</t>
  </si>
  <si>
    <t>20331955249</t>
  </si>
  <si>
    <t>20107301128</t>
  </si>
  <si>
    <t>20100182778</t>
  </si>
  <si>
    <t>20100007348</t>
  </si>
  <si>
    <t>20505700962</t>
  </si>
  <si>
    <t>20484002216</t>
  </si>
  <si>
    <t>20136580052</t>
  </si>
  <si>
    <t>20102089635</t>
  </si>
  <si>
    <t>20122745059</t>
  </si>
  <si>
    <t>20510923929</t>
  </si>
  <si>
    <t>20301837896</t>
  </si>
  <si>
    <t>20277687764</t>
  </si>
  <si>
    <t>20415077565</t>
  </si>
  <si>
    <t>20100116988</t>
  </si>
  <si>
    <t>20161946037</t>
  </si>
  <si>
    <t>20175346962</t>
  </si>
  <si>
    <t>20101759688</t>
  </si>
  <si>
    <t>20101101143</t>
  </si>
  <si>
    <t>20125860193</t>
  </si>
  <si>
    <t>20430500521</t>
  </si>
  <si>
    <t>20381721231</t>
  </si>
  <si>
    <t>20399239801</t>
  </si>
  <si>
    <t>20293670600</t>
  </si>
  <si>
    <t>20500985322</t>
  </si>
  <si>
    <t>20332940008</t>
  </si>
  <si>
    <t>20101025617</t>
  </si>
  <si>
    <t>20106653705</t>
  </si>
  <si>
    <t>20128808711</t>
  </si>
  <si>
    <t>20416191809</t>
  </si>
  <si>
    <t>20100371741</t>
  </si>
  <si>
    <t>20101613390</t>
  </si>
  <si>
    <t>20107012011</t>
  </si>
  <si>
    <t>20112273922</t>
  </si>
  <si>
    <t>20100776562</t>
  </si>
  <si>
    <t>20100330475</t>
  </si>
  <si>
    <t>20100074371</t>
  </si>
  <si>
    <t>20100192226</t>
  </si>
  <si>
    <t>20100055318</t>
  </si>
  <si>
    <t>20380486190</t>
  </si>
  <si>
    <t>20102127073</t>
  </si>
  <si>
    <t>20378405565</t>
  </si>
  <si>
    <t>20100279429</t>
  </si>
  <si>
    <t>20503258901</t>
  </si>
  <si>
    <t>20193696920</t>
  </si>
  <si>
    <t>20100006538</t>
  </si>
  <si>
    <t>20101320023</t>
  </si>
  <si>
    <t>20123444656</t>
  </si>
  <si>
    <t>20100037841</t>
  </si>
  <si>
    <t>20100126193</t>
  </si>
  <si>
    <t>20334234381</t>
  </si>
  <si>
    <t>20505519893</t>
  </si>
  <si>
    <t>20502333322</t>
  </si>
  <si>
    <t>20207190285</t>
  </si>
  <si>
    <t>20100131278</t>
  </si>
  <si>
    <t>20127745910</t>
  </si>
  <si>
    <t>20348266684</t>
  </si>
  <si>
    <t>20258197993</t>
  </si>
  <si>
    <t>20108730294</t>
  </si>
  <si>
    <t>20416976440</t>
  </si>
  <si>
    <t>20100115230</t>
  </si>
  <si>
    <t>20468584256</t>
  </si>
  <si>
    <t>20100018625</t>
  </si>
  <si>
    <t>20259814210</t>
  </si>
  <si>
    <t>20304706211</t>
  </si>
  <si>
    <t>20100312736</t>
  </si>
  <si>
    <t>20276178599</t>
  </si>
  <si>
    <t>20100099447</t>
  </si>
  <si>
    <t>20100271959</t>
  </si>
  <si>
    <t>20100416949</t>
  </si>
  <si>
    <t>20100260086</t>
  </si>
  <si>
    <t>20100582792</t>
  </si>
  <si>
    <t>20100166811</t>
  </si>
  <si>
    <t>20262561781</t>
  </si>
  <si>
    <t>20170291345</t>
  </si>
  <si>
    <t>20427919111</t>
  </si>
  <si>
    <t>20298077109</t>
  </si>
  <si>
    <t>20422626175</t>
  </si>
  <si>
    <t>20100192650</t>
  </si>
  <si>
    <t>20100283027</t>
  </si>
  <si>
    <t>20100323932</t>
  </si>
  <si>
    <t>20193380299</t>
  </si>
  <si>
    <t>20101327036</t>
  </si>
  <si>
    <t>20207167623</t>
  </si>
  <si>
    <t>20338426781</t>
  </si>
  <si>
    <t>20132367800</t>
  </si>
  <si>
    <t>20507977082</t>
  </si>
  <si>
    <t>20107290177</t>
  </si>
  <si>
    <t>20125959483</t>
  </si>
  <si>
    <t>20215355757</t>
  </si>
  <si>
    <t>20262850545</t>
  </si>
  <si>
    <t>20137913250</t>
  </si>
  <si>
    <t>20462014181</t>
  </si>
  <si>
    <t>20460352674</t>
  </si>
  <si>
    <t>20363394541</t>
  </si>
  <si>
    <t>20115122241</t>
  </si>
  <si>
    <t>20100136156</t>
  </si>
  <si>
    <t>20375361991</t>
  </si>
  <si>
    <t>20256211310</t>
  </si>
  <si>
    <t>20100117364</t>
  </si>
  <si>
    <t>20423925028</t>
  </si>
  <si>
    <t>20131895365</t>
  </si>
  <si>
    <t>20100002621</t>
  </si>
  <si>
    <t>20370337668</t>
  </si>
  <si>
    <t>20257364357</t>
  </si>
  <si>
    <t>20100004756</t>
  </si>
  <si>
    <t>20374022815</t>
  </si>
  <si>
    <t>20140476545</t>
  </si>
  <si>
    <t>20100079683</t>
  </si>
  <si>
    <t>20417926632</t>
  </si>
  <si>
    <t>20100260591</t>
  </si>
  <si>
    <t>20101461786</t>
  </si>
  <si>
    <t>20100028698</t>
  </si>
  <si>
    <t>20100172543</t>
  </si>
  <si>
    <t>20100066867</t>
  </si>
  <si>
    <t>20136962761</t>
  </si>
  <si>
    <t>20300454080</t>
  </si>
  <si>
    <t>20153154237</t>
  </si>
  <si>
    <t>20388853752</t>
  </si>
  <si>
    <t>20338405864</t>
  </si>
  <si>
    <t>20376404413</t>
  </si>
  <si>
    <t>20101839444</t>
  </si>
  <si>
    <t>20100017653</t>
  </si>
  <si>
    <t>20468150175</t>
  </si>
  <si>
    <t>20107745948</t>
  </si>
  <si>
    <t>20101796532</t>
  </si>
  <si>
    <t>20296189333</t>
  </si>
  <si>
    <t>20101078818</t>
  </si>
  <si>
    <t>20388203111</t>
  </si>
  <si>
    <t>20100128137</t>
  </si>
  <si>
    <t>20100165334</t>
  </si>
  <si>
    <t>20102210728</t>
  </si>
  <si>
    <t>20100011451</t>
  </si>
  <si>
    <t>20296523098</t>
  </si>
  <si>
    <t>20100378168</t>
  </si>
  <si>
    <t>20100007852</t>
  </si>
  <si>
    <t>20202799745</t>
  </si>
  <si>
    <t>20100010217</t>
  </si>
  <si>
    <t>20427896740</t>
  </si>
  <si>
    <t>20470145901</t>
  </si>
  <si>
    <t>20267178331</t>
  </si>
  <si>
    <t>20100051169</t>
  </si>
  <si>
    <t>20504312403</t>
  </si>
  <si>
    <t>20160286068</t>
  </si>
  <si>
    <t>20473806186</t>
  </si>
  <si>
    <t>20125625780</t>
  </si>
  <si>
    <t>20100129028</t>
  </si>
  <si>
    <t>20101705839</t>
  </si>
  <si>
    <t>20347731812</t>
  </si>
  <si>
    <t>20100045860</t>
  </si>
  <si>
    <t>20381034071</t>
  </si>
  <si>
    <t>20144976411</t>
  </si>
  <si>
    <t>20144215649</t>
  </si>
  <si>
    <t>20104536311</t>
  </si>
  <si>
    <t>20100139686</t>
  </si>
  <si>
    <t>20267638358</t>
  </si>
  <si>
    <t>20112291238</t>
  </si>
  <si>
    <t>20308497951</t>
  </si>
  <si>
    <t>20100261481</t>
  </si>
  <si>
    <t>20117248179</t>
  </si>
  <si>
    <t>20109436713</t>
  </si>
  <si>
    <t>20100309191</t>
  </si>
  <si>
    <t>20125685928</t>
  </si>
  <si>
    <t>20507072535</t>
  </si>
  <si>
    <t>20296501361</t>
  </si>
  <si>
    <t>20376289215</t>
  </si>
  <si>
    <t>20503727405</t>
  </si>
  <si>
    <t>20458534382</t>
  </si>
  <si>
    <t>20207770796</t>
  </si>
  <si>
    <t>20103913340</t>
  </si>
  <si>
    <t>20216072155</t>
  </si>
  <si>
    <t>20101333940</t>
  </si>
  <si>
    <t>20100509441</t>
  </si>
  <si>
    <t>20342762779</t>
  </si>
  <si>
    <t>20257982794</t>
  </si>
  <si>
    <t>20101996205</t>
  </si>
  <si>
    <t>20470531968</t>
  </si>
  <si>
    <t>20305673669</t>
  </si>
  <si>
    <t>20110837144</t>
  </si>
  <si>
    <t>20233048489</t>
  </si>
  <si>
    <t>20108815958</t>
  </si>
  <si>
    <t>20100029406</t>
  </si>
  <si>
    <t>20109444228</t>
  </si>
  <si>
    <t>20110620676</t>
  </si>
  <si>
    <t>20104121374</t>
  </si>
  <si>
    <t>20100005302</t>
  </si>
  <si>
    <t>20100017149</t>
  </si>
  <si>
    <t>20100165849</t>
  </si>
  <si>
    <t>20100115663</t>
  </si>
  <si>
    <t>20348735692</t>
  </si>
  <si>
    <t>20110386894</t>
  </si>
  <si>
    <t>20165041063</t>
  </si>
  <si>
    <t>20104582428</t>
  </si>
  <si>
    <t>20100538033</t>
  </si>
  <si>
    <t>20100047641</t>
  </si>
  <si>
    <t>20100189942</t>
  </si>
  <si>
    <t>20134522616</t>
  </si>
  <si>
    <t>20106975737</t>
  </si>
  <si>
    <t>20469317855</t>
  </si>
  <si>
    <t>20430772873</t>
  </si>
  <si>
    <t>20100328225</t>
  </si>
  <si>
    <t>20108759519</t>
  </si>
  <si>
    <t>20429423911</t>
  </si>
  <si>
    <t>20388029766</t>
  </si>
  <si>
    <t>20168534966</t>
  </si>
  <si>
    <t>20131495006</t>
  </si>
  <si>
    <t>20107269054</t>
  </si>
  <si>
    <t>20100372551</t>
  </si>
  <si>
    <t>20419323170</t>
  </si>
  <si>
    <t>20101031773</t>
  </si>
  <si>
    <t>20262207006</t>
  </si>
  <si>
    <t>20422107224</t>
  </si>
  <si>
    <t>20135459446</t>
  </si>
  <si>
    <t>20101155405</t>
  </si>
  <si>
    <t>20118206208</t>
  </si>
  <si>
    <t>20100302773</t>
  </si>
  <si>
    <t>20424044203</t>
  </si>
  <si>
    <t>20122742114</t>
  </si>
  <si>
    <t>20414407677</t>
  </si>
  <si>
    <t>20338352728</t>
  </si>
  <si>
    <t>20100132754</t>
  </si>
  <si>
    <t>20100136237</t>
  </si>
  <si>
    <t>20419772217</t>
  </si>
  <si>
    <t>20100052050</t>
  </si>
  <si>
    <t>20108663082</t>
  </si>
  <si>
    <t>20196785044</t>
  </si>
  <si>
    <t>20100175569</t>
  </si>
  <si>
    <t>20262520243</t>
  </si>
  <si>
    <t>20112328174</t>
  </si>
  <si>
    <t>20508563052</t>
  </si>
  <si>
    <t>20101887414</t>
  </si>
  <si>
    <t>20206228815</t>
  </si>
  <si>
    <t>20282801141</t>
  </si>
  <si>
    <t>20463809241</t>
  </si>
  <si>
    <t>20504595863</t>
  </si>
  <si>
    <t>20100388121</t>
  </si>
  <si>
    <t>20345241907</t>
  </si>
  <si>
    <t>20278966004</t>
  </si>
  <si>
    <t>20117243533</t>
  </si>
  <si>
    <t>20380336384</t>
  </si>
  <si>
    <t>20303088670</t>
  </si>
  <si>
    <t>20103744211</t>
  </si>
  <si>
    <t>20100998115</t>
  </si>
  <si>
    <t>20427372678</t>
  </si>
  <si>
    <t>20338598301</t>
  </si>
  <si>
    <t>20100127670</t>
  </si>
  <si>
    <t>20157777964</t>
  </si>
  <si>
    <t>20100178312</t>
  </si>
  <si>
    <t>20308574700</t>
  </si>
  <si>
    <t>20101294359</t>
  </si>
  <si>
    <t>20100084768</t>
  </si>
  <si>
    <t>20345446894</t>
  </si>
  <si>
    <t>20129561263</t>
  </si>
  <si>
    <t>20301494590</t>
  </si>
  <si>
    <t>20100145902</t>
  </si>
  <si>
    <t>20102302177</t>
  </si>
  <si>
    <t>20101217010</t>
  </si>
  <si>
    <t>20100665817</t>
  </si>
  <si>
    <t>20100186927</t>
  </si>
  <si>
    <t>20380632943</t>
  </si>
  <si>
    <t>20100456495</t>
  </si>
  <si>
    <t>20505520638</t>
  </si>
  <si>
    <t>20422023802</t>
  </si>
  <si>
    <t>20216530714</t>
  </si>
  <si>
    <t>20100100399</t>
  </si>
  <si>
    <t>20100121710</t>
  </si>
  <si>
    <t>20338570041</t>
  </si>
  <si>
    <t>20334089941</t>
  </si>
  <si>
    <t>20293331066</t>
  </si>
  <si>
    <t>20210456831</t>
  </si>
  <si>
    <t>20101071562</t>
  </si>
  <si>
    <t>20259659907</t>
  </si>
  <si>
    <t>20447466547</t>
  </si>
  <si>
    <t>20109195848</t>
  </si>
  <si>
    <t>20136036778</t>
  </si>
  <si>
    <t>20117751954</t>
  </si>
  <si>
    <t>20100277485</t>
  </si>
  <si>
    <t>20100227542</t>
  </si>
  <si>
    <t>20100018200</t>
  </si>
  <si>
    <t>20100078792</t>
  </si>
  <si>
    <t>20254053822</t>
  </si>
  <si>
    <t>20100194270</t>
  </si>
  <si>
    <t>20100170842</t>
  </si>
  <si>
    <t>20100310288</t>
  </si>
  <si>
    <t>20100725810</t>
  </si>
  <si>
    <t>20100014395</t>
  </si>
  <si>
    <t>20100170681</t>
  </si>
  <si>
    <t>20255172884</t>
  </si>
  <si>
    <t>20110778385</t>
  </si>
  <si>
    <t>20427312187</t>
  </si>
  <si>
    <t>20106785288</t>
  </si>
  <si>
    <t>20170276621</t>
  </si>
  <si>
    <t>20294560204</t>
  </si>
  <si>
    <t>20100084172</t>
  </si>
  <si>
    <t>20100324076</t>
  </si>
  <si>
    <t>20109225003</t>
  </si>
  <si>
    <t>20483957590</t>
  </si>
  <si>
    <t>20262660410</t>
  </si>
  <si>
    <t>20505612753</t>
  </si>
  <si>
    <t>20167930868</t>
  </si>
  <si>
    <t>20100058503</t>
  </si>
  <si>
    <t>20259940860</t>
  </si>
  <si>
    <t>20100281245</t>
  </si>
  <si>
    <t>20260733916</t>
  </si>
  <si>
    <t>20122798683</t>
  </si>
  <si>
    <t>20113186730</t>
  </si>
  <si>
    <t>20330791501</t>
  </si>
  <si>
    <t>20253462389</t>
  </si>
  <si>
    <t>20250447117</t>
  </si>
  <si>
    <t>20100814162</t>
  </si>
  <si>
    <t>20101065759</t>
  </si>
  <si>
    <t>20427377475</t>
  </si>
  <si>
    <t>20459821652</t>
  </si>
  <si>
    <t>20378890161</t>
  </si>
  <si>
    <t>20100026997</t>
  </si>
  <si>
    <t>20468455529</t>
  </si>
  <si>
    <t>20421928216</t>
  </si>
  <si>
    <t>20100005566</t>
  </si>
  <si>
    <t>10010600338</t>
  </si>
  <si>
    <t>20195937541</t>
  </si>
  <si>
    <t>20100296781</t>
  </si>
  <si>
    <t>20526938535</t>
  </si>
  <si>
    <t>20111451592</t>
  </si>
  <si>
    <t>20432103197</t>
  </si>
  <si>
    <t>20100183740</t>
  </si>
  <si>
    <t>20109939898</t>
  </si>
  <si>
    <t>20221084684</t>
  </si>
  <si>
    <t>20100151970</t>
  </si>
  <si>
    <t>20100013151</t>
  </si>
  <si>
    <t>20100759129</t>
  </si>
  <si>
    <t>20100137632</t>
  </si>
  <si>
    <t>20101993362</t>
  </si>
  <si>
    <t>20100070546</t>
  </si>
  <si>
    <t>20100293928</t>
  </si>
  <si>
    <t>20100131863</t>
  </si>
  <si>
    <t>20100061474</t>
  </si>
  <si>
    <t>20111861227</t>
  </si>
  <si>
    <t>20108237148</t>
  </si>
  <si>
    <t>20100990998</t>
  </si>
  <si>
    <t>20100337992</t>
  </si>
  <si>
    <t>20503840121</t>
  </si>
  <si>
    <t>20136890329</t>
  </si>
  <si>
    <t>20100085578</t>
  </si>
  <si>
    <t>20100065038</t>
  </si>
  <si>
    <t>20342347950</t>
  </si>
  <si>
    <t>20456527770</t>
  </si>
  <si>
    <t>20121685435</t>
  </si>
  <si>
    <t>20100352525</t>
  </si>
  <si>
    <t>20100077630</t>
  </si>
  <si>
    <t>20106831654</t>
  </si>
  <si>
    <t>20330286874</t>
  </si>
  <si>
    <t>20111378909</t>
  </si>
  <si>
    <r>
      <t xml:space="preserve">INDICE DE CONTENIDO </t>
    </r>
    <r>
      <rPr>
        <sz val="22"/>
        <color indexed="17"/>
        <rFont val="Arial Narrow"/>
        <family val="2"/>
      </rPr>
      <t xml:space="preserve">(haga 'click' en </t>
    </r>
    <r>
      <rPr>
        <u val="single"/>
        <sz val="22"/>
        <color indexed="17"/>
        <rFont val="Arial Narrow"/>
        <family val="2"/>
      </rPr>
      <t>Ver</t>
    </r>
    <r>
      <rPr>
        <sz val="22"/>
        <color indexed="17"/>
        <rFont val="Arial Narrow"/>
        <family val="2"/>
      </rPr>
      <t xml:space="preserve"> para ir a cada página)</t>
    </r>
  </si>
  <si>
    <t xml:space="preserve">         Remita su respuesta a:</t>
  </si>
  <si>
    <t>20258886420</t>
  </si>
  <si>
    <t>20255315669</t>
  </si>
  <si>
    <t>20373573249</t>
  </si>
  <si>
    <t>20170717261</t>
  </si>
  <si>
    <t>20386825042</t>
  </si>
  <si>
    <t>20505250401</t>
  </si>
  <si>
    <t>20179664306</t>
  </si>
  <si>
    <t>20307308526</t>
  </si>
  <si>
    <t>20100197708</t>
  </si>
  <si>
    <t>20100131430</t>
  </si>
  <si>
    <t>20462262087</t>
  </si>
  <si>
    <t>20122667741</t>
  </si>
  <si>
    <t>20293755770</t>
  </si>
  <si>
    <t>20208423003</t>
  </si>
  <si>
    <t>20348511824</t>
  </si>
  <si>
    <t>20279768168</t>
  </si>
  <si>
    <t>20125327509</t>
  </si>
  <si>
    <t>20100154308</t>
  </si>
  <si>
    <t>20268681737</t>
  </si>
  <si>
    <t>20503440530</t>
  </si>
  <si>
    <t>20100257298</t>
  </si>
  <si>
    <t>20381450377</t>
  </si>
  <si>
    <t>20302888231</t>
  </si>
  <si>
    <t>20100097746</t>
  </si>
  <si>
    <t>20100366151</t>
  </si>
  <si>
    <t>20100096421</t>
  </si>
  <si>
    <t>20373651223</t>
  </si>
  <si>
    <t>20506285586</t>
  </si>
  <si>
    <t>20427801625</t>
  </si>
  <si>
    <t>20101047939</t>
  </si>
  <si>
    <t>20101085199</t>
  </si>
  <si>
    <t>20260305795</t>
  </si>
  <si>
    <t>20356922311</t>
  </si>
  <si>
    <t>20382829302</t>
  </si>
  <si>
    <t>20382856539</t>
  </si>
  <si>
    <t>20100093082</t>
  </si>
  <si>
    <t>20131529181</t>
  </si>
  <si>
    <t>20131529008</t>
  </si>
  <si>
    <t>20183618092</t>
  </si>
  <si>
    <t>20100152356</t>
  </si>
  <si>
    <t>20101914080</t>
  </si>
  <si>
    <t>20100544866</t>
  </si>
  <si>
    <t>20101037623</t>
  </si>
  <si>
    <t>20100145813</t>
  </si>
  <si>
    <t>20160105969</t>
  </si>
  <si>
    <t>20100316138</t>
  </si>
  <si>
    <t>20303051831</t>
  </si>
  <si>
    <t>20123353341</t>
  </si>
  <si>
    <t>20418835886</t>
  </si>
  <si>
    <t>20100114349</t>
  </si>
  <si>
    <t>20137422604</t>
  </si>
  <si>
    <t>20325493811</t>
  </si>
  <si>
    <t>20427481370</t>
  </si>
  <si>
    <t>20501165141</t>
  </si>
  <si>
    <t>20254305066</t>
  </si>
  <si>
    <t>20374154304</t>
  </si>
  <si>
    <t>20502435672</t>
  </si>
  <si>
    <t>20100157315</t>
  </si>
  <si>
    <t>20485929291</t>
  </si>
  <si>
    <t>20510666420</t>
  </si>
  <si>
    <t>20505225555</t>
  </si>
  <si>
    <t>20253339005</t>
  </si>
  <si>
    <t>20147806532</t>
  </si>
  <si>
    <t>20100082633</t>
  </si>
  <si>
    <t>20532184232</t>
  </si>
  <si>
    <t>20297182456</t>
  </si>
  <si>
    <t>20325117835</t>
  </si>
  <si>
    <t>20373860736</t>
  </si>
  <si>
    <t>20101927904</t>
  </si>
  <si>
    <t>20128967606</t>
  </si>
  <si>
    <t>20380449405</t>
  </si>
  <si>
    <t>20100188628</t>
  </si>
  <si>
    <t>20108572958</t>
  </si>
  <si>
    <t>20100113539</t>
  </si>
  <si>
    <t>20205467603</t>
  </si>
  <si>
    <t>20100017572</t>
  </si>
  <si>
    <t>20100021685</t>
  </si>
  <si>
    <t>20136974697</t>
  </si>
  <si>
    <t>20344877158</t>
  </si>
  <si>
    <t>20329820263</t>
  </si>
  <si>
    <t>20389230724</t>
  </si>
  <si>
    <t>20470375737</t>
  </si>
  <si>
    <t>20100161771</t>
  </si>
  <si>
    <t>20383773378</t>
  </si>
  <si>
    <t>20329537278</t>
  </si>
  <si>
    <t>20495380140</t>
  </si>
  <si>
    <t>20372706288</t>
  </si>
  <si>
    <t>20204921807</t>
  </si>
  <si>
    <t>20376729126</t>
  </si>
  <si>
    <t>20100023203</t>
  </si>
  <si>
    <t>20334403166</t>
  </si>
  <si>
    <t>20144118872</t>
  </si>
  <si>
    <t>20100009049</t>
  </si>
  <si>
    <t>20100051916</t>
  </si>
  <si>
    <t>20101030963</t>
  </si>
  <si>
    <t>20431991960</t>
  </si>
  <si>
    <t>20102305273</t>
  </si>
  <si>
    <t>20267207616</t>
  </si>
  <si>
    <t>20329725431</t>
  </si>
  <si>
    <t>20386636070</t>
  </si>
  <si>
    <t>20100151899</t>
  </si>
  <si>
    <t>20196725149</t>
  </si>
  <si>
    <t>20344966096</t>
  </si>
  <si>
    <t>20112357514</t>
  </si>
  <si>
    <t>20100292956</t>
  </si>
  <si>
    <t>20503485045</t>
  </si>
  <si>
    <t>20112311522</t>
  </si>
  <si>
    <t>20100274621</t>
  </si>
  <si>
    <t>20100049181</t>
  </si>
  <si>
    <t>20390552794</t>
  </si>
  <si>
    <t>20131565659</t>
  </si>
  <si>
    <t>20267163228</t>
  </si>
  <si>
    <t>20254300188</t>
  </si>
  <si>
    <t>20101260373</t>
  </si>
  <si>
    <t>20100103223</t>
  </si>
  <si>
    <t>20123531389</t>
  </si>
  <si>
    <t>20110133091</t>
  </si>
  <si>
    <t>20307150981</t>
  </si>
  <si>
    <t>20297986130</t>
  </si>
  <si>
    <t>20206018411</t>
  </si>
  <si>
    <t>20256983479</t>
  </si>
  <si>
    <t>20101717098</t>
  </si>
  <si>
    <t>20381379648</t>
  </si>
  <si>
    <t>20126763281</t>
  </si>
  <si>
    <t>20101292658</t>
  </si>
  <si>
    <t>20100177693</t>
  </si>
  <si>
    <t>20101984291</t>
  </si>
  <si>
    <t>20416400734</t>
  </si>
  <si>
    <t>20104050337</t>
  </si>
  <si>
    <t>20100119146</t>
  </si>
  <si>
    <t>20419669394</t>
  </si>
  <si>
    <t>20108236842</t>
  </si>
  <si>
    <t>20390132400</t>
  </si>
  <si>
    <t>20428500475</t>
  </si>
  <si>
    <t>20432807160</t>
  </si>
  <si>
    <t>20374041011</t>
  </si>
  <si>
    <t>20501650359</t>
  </si>
  <si>
    <t>20100236614</t>
  </si>
  <si>
    <t>20388738228</t>
  </si>
  <si>
    <t>20100364451</t>
  </si>
  <si>
    <t>20264592497</t>
  </si>
  <si>
    <t>20100836727</t>
  </si>
  <si>
    <t>20104498044</t>
  </si>
  <si>
    <t>20100019788</t>
  </si>
  <si>
    <t>20100672198</t>
  </si>
  <si>
    <t>20425252608</t>
  </si>
  <si>
    <t>20501900991</t>
  </si>
  <si>
    <t>20102261551</t>
  </si>
  <si>
    <t>20293847038</t>
  </si>
  <si>
    <t>20115382820</t>
  </si>
  <si>
    <t>20390148314</t>
  </si>
  <si>
    <t>20127270113</t>
  </si>
  <si>
    <t>20302459381</t>
  </si>
  <si>
    <t>20295734681</t>
  </si>
  <si>
    <t>20100183588</t>
  </si>
  <si>
    <t>20305875296</t>
  </si>
  <si>
    <t>20314727500</t>
  </si>
  <si>
    <t>20140441083</t>
  </si>
  <si>
    <t>20102021836</t>
  </si>
  <si>
    <t>20379085505</t>
  </si>
  <si>
    <t>20100047056</t>
  </si>
  <si>
    <t>20331429601</t>
  </si>
  <si>
    <t>20101395031</t>
  </si>
  <si>
    <t>20293774308</t>
  </si>
  <si>
    <t>20259551022</t>
  </si>
  <si>
    <t>20100087198</t>
  </si>
  <si>
    <t>20501057682</t>
  </si>
  <si>
    <t>20100490324</t>
  </si>
  <si>
    <t>20348858182</t>
  </si>
  <si>
    <t>20138069347</t>
  </si>
  <si>
    <t>20468451451</t>
  </si>
  <si>
    <t>20100019354</t>
  </si>
  <si>
    <t>20505163347</t>
  </si>
  <si>
    <t>20462604735</t>
  </si>
  <si>
    <t>20100165768</t>
  </si>
  <si>
    <t>20101132880</t>
  </si>
  <si>
    <t>20100045517</t>
  </si>
  <si>
    <t>20128894889</t>
  </si>
  <si>
    <t>20103859621</t>
  </si>
  <si>
    <t>20100300053</t>
  </si>
  <si>
    <t>20101369898</t>
  </si>
  <si>
    <t>20381041957</t>
  </si>
  <si>
    <t>20301821388</t>
  </si>
  <si>
    <t>20100151112</t>
  </si>
  <si>
    <t>20196261487</t>
  </si>
  <si>
    <t>20102427891</t>
  </si>
  <si>
    <t>20118504055</t>
  </si>
  <si>
    <t>20101532128</t>
  </si>
  <si>
    <t>20107274724</t>
  </si>
  <si>
    <t>20105387858</t>
  </si>
  <si>
    <t>20100027021</t>
  </si>
  <si>
    <t>20100412447</t>
  </si>
  <si>
    <t>20253768119</t>
  </si>
  <si>
    <t>20297543653</t>
  </si>
  <si>
    <t>20258116667</t>
  </si>
  <si>
    <t>20100047137</t>
  </si>
  <si>
    <t>20102262361</t>
  </si>
  <si>
    <t>20100102413</t>
  </si>
  <si>
    <t>20100099951</t>
  </si>
  <si>
    <t>20100174759</t>
  </si>
  <si>
    <t>20260630602</t>
  </si>
  <si>
    <t>20421226378</t>
  </si>
  <si>
    <t>20107798049</t>
  </si>
  <si>
    <t>20138149022</t>
  </si>
  <si>
    <t>20138122256</t>
  </si>
  <si>
    <t>20147883952</t>
  </si>
  <si>
    <t>20297868790</t>
  </si>
  <si>
    <t>20419908305</t>
  </si>
  <si>
    <t>20100136580</t>
  </si>
  <si>
    <t>20384537007</t>
  </si>
  <si>
    <t>20110343907</t>
  </si>
  <si>
    <t>20100063922</t>
  </si>
  <si>
    <t>20100443083</t>
  </si>
  <si>
    <t>20502807057</t>
  </si>
  <si>
    <t>20101030882</t>
  </si>
  <si>
    <t>10249484488</t>
  </si>
  <si>
    <t>20100048290</t>
  </si>
  <si>
    <t>20100081581</t>
  </si>
  <si>
    <t>20217265674</t>
  </si>
  <si>
    <t>20125396811</t>
  </si>
  <si>
    <t>20117739237</t>
  </si>
  <si>
    <t>20440815716</t>
  </si>
  <si>
    <t>20336966711</t>
  </si>
  <si>
    <t>20100966264</t>
  </si>
  <si>
    <t>20502630378</t>
  </si>
  <si>
    <t>20100090067</t>
  </si>
  <si>
    <t>20100166730</t>
  </si>
  <si>
    <t>20101010181</t>
  </si>
  <si>
    <t>20377575351</t>
  </si>
  <si>
    <t>20501603784</t>
  </si>
  <si>
    <t>20424297161</t>
  </si>
  <si>
    <t>20100070031</t>
  </si>
  <si>
    <t>20382506040</t>
  </si>
  <si>
    <t>20431534046</t>
  </si>
  <si>
    <t>20106740004</t>
  </si>
  <si>
    <t>20102001053</t>
  </si>
  <si>
    <t>20301909986</t>
  </si>
  <si>
    <t>20255387813</t>
  </si>
  <si>
    <t>20260047567</t>
  </si>
  <si>
    <t>20253128641</t>
  </si>
  <si>
    <t>20195867233</t>
  </si>
  <si>
    <t>20137976171</t>
  </si>
  <si>
    <t>20383417741</t>
  </si>
  <si>
    <t>20100675618</t>
  </si>
  <si>
    <t>20100048702</t>
  </si>
  <si>
    <t>20299635687</t>
  </si>
  <si>
    <t>20125508716</t>
  </si>
  <si>
    <t>20383929050</t>
  </si>
  <si>
    <t>20100080932</t>
  </si>
  <si>
    <t>20377294778</t>
  </si>
  <si>
    <t>20471656101</t>
  </si>
  <si>
    <t>10073238825</t>
  </si>
  <si>
    <t>20425098501</t>
  </si>
  <si>
    <t>20268248936</t>
  </si>
  <si>
    <t>20336895783</t>
  </si>
  <si>
    <t>20100015014</t>
  </si>
  <si>
    <t>20503643309</t>
  </si>
  <si>
    <t>Encargado</t>
  </si>
  <si>
    <t>Anexo</t>
  </si>
  <si>
    <t>Jr. Antonio Miró Quesada 441 (6to. piso) - Lima 1 - Perú</t>
  </si>
  <si>
    <t xml:space="preserve">DEPARTAMENTO DE ESTADÍSTICAS DE BALANZA DE PAGOS </t>
  </si>
  <si>
    <t>ESTADO DE CAMBIOS EN EL PATRIMONIO NETO</t>
  </si>
  <si>
    <t>ANEXO: LLENE ABAJO SÓLO SI EXISTE DIFERENCIA EN III. (DISTINTO DE CERO)</t>
  </si>
  <si>
    <t>20506035121</t>
  </si>
  <si>
    <t>20429634882</t>
  </si>
  <si>
    <t>20379251286</t>
  </si>
  <si>
    <t>20100078369</t>
  </si>
  <si>
    <t>20123187157</t>
  </si>
  <si>
    <t>20141189850</t>
  </si>
  <si>
    <t>4. DIRECCIÓN:</t>
  </si>
  <si>
    <t>5. INICIO DE OPERACIONES ( mm/aaaa):</t>
  </si>
  <si>
    <t>6. GIRO DEL NEGOCIO:</t>
  </si>
  <si>
    <t>7. ENCARGADO DE CONSULTAS:</t>
  </si>
  <si>
    <t>8. CARGO:</t>
  </si>
  <si>
    <t>9. CORREO ELECTRÓNICO:</t>
  </si>
  <si>
    <t>11. TELÉFONO:</t>
  </si>
  <si>
    <t>12. ANEXO:</t>
  </si>
  <si>
    <t>13. FACSÍMIL:</t>
  </si>
  <si>
    <t>10. PÁGINA WEB:</t>
  </si>
  <si>
    <t>20389378390</t>
  </si>
  <si>
    <t>20101031854</t>
  </si>
  <si>
    <t>20100010136</t>
  </si>
  <si>
    <t>2/ Pago de dividendos o remesa de utilidades del periodo o periodos anteriores.
.</t>
  </si>
  <si>
    <t>20170846151</t>
  </si>
  <si>
    <t>CONCEPTO</t>
  </si>
  <si>
    <t>TIPO: 0=OK ; 1=ERROR</t>
  </si>
  <si>
    <t>MENSAJE DE ERROR CUANDO ...</t>
  </si>
  <si>
    <t>1.000  Inconsistencias entre patrimonio y sus fuentes de variación</t>
  </si>
  <si>
    <t>2.000  Inconsistencias entre porcentaje extranjero y flujos de capital</t>
  </si>
  <si>
    <t>1:EXISTE INCONSISTENCIA, 0:NO EXISTE INCONSISTENCIA, 2: NO APLICABLE A DICHO TRIMESTRE</t>
  </si>
  <si>
    <t>2.050  Reporta saldos patrim. pero no participación extranjera y viceversa (b)</t>
  </si>
  <si>
    <t xml:space="preserve">Cuando se ha reportado valor numérico en patrimonio y no se ha dado porcentaje extranjero // Cuando se ha dado porcentaje extranjeropero no se ha reportado valor numérico en patrimonio. </t>
  </si>
  <si>
    <t>2.060  Reporta porcent. extranj.'resto' en vez de 'inv. directos' (b)</t>
  </si>
  <si>
    <t>3.000  Omisiones en calendario de pago</t>
  </si>
  <si>
    <t>3.010  Falta calendario de pagos: Otros Acreedores LP (incluye proveedores) (b)</t>
  </si>
  <si>
    <t>Existe saldo adeudado final, pero la suma del cronograma es cero // No existe saldo final, pero la suma del cronograma es diferente de cero.</t>
  </si>
  <si>
    <t>3.020  Falta calendario de pagos: Bonos LP (incluye proveedores) (b)</t>
  </si>
  <si>
    <t>4.000  Omisiones en intereses pagados</t>
  </si>
  <si>
    <t>4.010  Falta intereses devengados, egresos: Proveedores LP (b)</t>
  </si>
  <si>
    <t>Existe saldo adeudado (inicial o final), pero no hay intereses devengados // No existe saldo (inicial ni final), pero hay intereses devengados.</t>
  </si>
  <si>
    <t xml:space="preserve">4.011  Reportó intereses pagados: Proveedores LP </t>
  </si>
  <si>
    <t>Reportó intereses pagados: 1 . No reportó: 0</t>
  </si>
  <si>
    <t>20504541267</t>
  </si>
  <si>
    <t>20505108672</t>
  </si>
  <si>
    <t>20100119227</t>
  </si>
  <si>
    <t>20102032951</t>
  </si>
  <si>
    <t>20101842071</t>
  </si>
  <si>
    <t>20100141150</t>
  </si>
  <si>
    <t>20100024862</t>
  </si>
  <si>
    <t>20112377388</t>
  </si>
  <si>
    <t>20110917504</t>
  </si>
  <si>
    <t>20110731826</t>
  </si>
  <si>
    <t>20100022142</t>
  </si>
  <si>
    <t>20100096936</t>
  </si>
  <si>
    <t>20255133986</t>
  </si>
  <si>
    <t>20100068487</t>
  </si>
  <si>
    <t>20504893295</t>
  </si>
  <si>
    <t>20110366605</t>
  </si>
  <si>
    <t>20382346921</t>
  </si>
  <si>
    <t>20100036101</t>
  </si>
  <si>
    <t>20265733515</t>
  </si>
  <si>
    <t>20124193339</t>
  </si>
  <si>
    <t>20136740351</t>
  </si>
  <si>
    <t>20261898706</t>
  </si>
  <si>
    <t>20101562388</t>
  </si>
  <si>
    <t>20347100316</t>
  </si>
  <si>
    <t>20100114934</t>
  </si>
  <si>
    <t>20145259551</t>
  </si>
  <si>
    <t>20138861300</t>
  </si>
  <si>
    <t>20100010721</t>
  </si>
  <si>
    <t>20100136075</t>
  </si>
  <si>
    <t>20117336205</t>
  </si>
  <si>
    <t>20100973392</t>
  </si>
  <si>
    <t>20307246741</t>
  </si>
  <si>
    <t>20514513172</t>
  </si>
  <si>
    <t>20100129290</t>
  </si>
  <si>
    <t>20100128994</t>
  </si>
  <si>
    <t>20100255325</t>
  </si>
  <si>
    <t>20269215624</t>
  </si>
  <si>
    <t>20131708191</t>
  </si>
  <si>
    <t>20100026130</t>
  </si>
  <si>
    <t>20100166578</t>
  </si>
  <si>
    <t>20367472694</t>
  </si>
  <si>
    <t>20461642706</t>
  </si>
  <si>
    <t>20109930751</t>
  </si>
  <si>
    <t>20411808972</t>
  </si>
  <si>
    <t>20310727866</t>
  </si>
  <si>
    <t>20201146497</t>
  </si>
  <si>
    <t>20426543614</t>
  </si>
  <si>
    <t>20100166144</t>
  </si>
  <si>
    <t>20132521655</t>
  </si>
  <si>
    <t>20104420282</t>
  </si>
  <si>
    <t>20132365424</t>
  </si>
  <si>
    <t>20342015108</t>
  </si>
  <si>
    <t>20116225779</t>
  </si>
  <si>
    <t>20413083541</t>
  </si>
  <si>
    <t>20162348931</t>
  </si>
  <si>
    <t>20110378956</t>
  </si>
  <si>
    <t>20502647009</t>
  </si>
  <si>
    <t>20100076072</t>
  </si>
  <si>
    <t>20101323634</t>
  </si>
  <si>
    <t>20309590431</t>
  </si>
  <si>
    <t>20100344778</t>
  </si>
  <si>
    <t>20306126475</t>
  </si>
  <si>
    <t>20509452785</t>
  </si>
  <si>
    <t>20510413645</t>
  </si>
  <si>
    <t>20390680016</t>
  </si>
  <si>
    <t>20331061655</t>
  </si>
  <si>
    <t>20101156398</t>
  </si>
  <si>
    <t>20100902533</t>
  </si>
  <si>
    <t>20418140551</t>
  </si>
  <si>
    <t>20137021014</t>
  </si>
  <si>
    <t>20212561534</t>
  </si>
  <si>
    <t>20251352292</t>
  </si>
  <si>
    <t>20101869947</t>
  </si>
  <si>
    <t>20100086388</t>
  </si>
  <si>
    <t>20136435397</t>
  </si>
  <si>
    <t>20333372216</t>
  </si>
  <si>
    <t>20410620961</t>
  </si>
  <si>
    <t>20100226902</t>
  </si>
  <si>
    <t>20100248540</t>
  </si>
  <si>
    <t>20101931090</t>
  </si>
  <si>
    <t>20101283403</t>
  </si>
  <si>
    <t>20100000688</t>
  </si>
  <si>
    <t>20101600735</t>
  </si>
  <si>
    <t>20351584999</t>
  </si>
  <si>
    <t>20295573733</t>
  </si>
  <si>
    <t>20386688207</t>
  </si>
  <si>
    <t>20296136728</t>
  </si>
  <si>
    <t>20195011169</t>
  </si>
  <si>
    <t>20373846237</t>
  </si>
  <si>
    <t>20498394729</t>
  </si>
  <si>
    <t>20305909611</t>
  </si>
  <si>
    <t>20414548491</t>
  </si>
  <si>
    <t>20472390521</t>
  </si>
  <si>
    <t>20250389591</t>
  </si>
  <si>
    <t>20100162238</t>
  </si>
  <si>
    <t>20265391886</t>
  </si>
  <si>
    <t>20256307007</t>
  </si>
  <si>
    <t>20131308095</t>
  </si>
  <si>
    <t>20504511945</t>
  </si>
  <si>
    <t>20101888810</t>
  </si>
  <si>
    <t>20503845190</t>
  </si>
  <si>
    <t>20106876321</t>
  </si>
  <si>
    <t>20505816839</t>
  </si>
  <si>
    <t>20100561019</t>
  </si>
  <si>
    <t>20303063413</t>
  </si>
  <si>
    <t>20418354781</t>
  </si>
  <si>
    <t>20504418813</t>
  </si>
  <si>
    <t>20259661553</t>
  </si>
  <si>
    <t>20103324514</t>
  </si>
  <si>
    <t>20504187234</t>
  </si>
  <si>
    <t>20100717558</t>
  </si>
  <si>
    <t>20509435937</t>
  </si>
  <si>
    <t>20349304903</t>
  </si>
  <si>
    <t>20191308868</t>
  </si>
  <si>
    <t>20136836545</t>
  </si>
  <si>
    <t>20102066007</t>
  </si>
  <si>
    <t>20100718104</t>
  </si>
  <si>
    <t>20160272784</t>
  </si>
  <si>
    <t>20108022702</t>
  </si>
  <si>
    <t>20502176049</t>
  </si>
  <si>
    <t>20336857008</t>
  </si>
  <si>
    <t>20430398815</t>
  </si>
  <si>
    <t>20100873410</t>
  </si>
  <si>
    <t>20100067324</t>
  </si>
  <si>
    <t>20466327612</t>
  </si>
  <si>
    <t>20100057523</t>
  </si>
  <si>
    <t>20100139848</t>
  </si>
  <si>
    <t>20135278654</t>
  </si>
  <si>
    <t>20100094569</t>
  </si>
  <si>
    <t>20101053157</t>
  </si>
  <si>
    <t>20161628337</t>
  </si>
  <si>
    <t>20109099377</t>
  </si>
  <si>
    <t>20156178889</t>
  </si>
  <si>
    <t>20112844423</t>
  </si>
  <si>
    <t>20425481038</t>
  </si>
  <si>
    <t>20100082803</t>
  </si>
  <si>
    <t>20100720427</t>
  </si>
  <si>
    <t>20505089350</t>
  </si>
  <si>
    <t>20261333199</t>
  </si>
  <si>
    <t>20406288359</t>
  </si>
  <si>
    <t>20125306927</t>
  </si>
  <si>
    <t>20504852262</t>
  </si>
  <si>
    <t>20534938587</t>
  </si>
  <si>
    <t>20506006024</t>
  </si>
  <si>
    <t>20378781036</t>
  </si>
  <si>
    <t>20425802870</t>
  </si>
  <si>
    <t>20100154138</t>
  </si>
  <si>
    <t>20138470530</t>
  </si>
  <si>
    <t>20260112300</t>
  </si>
  <si>
    <t>20513669560</t>
  </si>
  <si>
    <t>20111807958</t>
  </si>
  <si>
    <t>20299982484</t>
  </si>
  <si>
    <t>20100050359</t>
  </si>
  <si>
    <t>20377339461</t>
  </si>
  <si>
    <t>20100977037</t>
  </si>
  <si>
    <t>20107895168</t>
  </si>
  <si>
    <t>20102179898</t>
  </si>
  <si>
    <t>20267554090</t>
  </si>
  <si>
    <t>20142586712</t>
  </si>
  <si>
    <t>20103973245</t>
  </si>
  <si>
    <t>20517476405</t>
  </si>
  <si>
    <t>20100133131</t>
  </si>
  <si>
    <t>20509507199</t>
  </si>
  <si>
    <t>20100041791</t>
  </si>
  <si>
    <t>20108166534</t>
  </si>
  <si>
    <t>20100119812</t>
  </si>
  <si>
    <t>20339489565</t>
  </si>
  <si>
    <t>20100101956</t>
  </si>
  <si>
    <t>20101988016</t>
  </si>
  <si>
    <t>20513158476</t>
  </si>
  <si>
    <t>20100006376</t>
  </si>
  <si>
    <t>20109333230</t>
  </si>
  <si>
    <t>20119194998</t>
  </si>
  <si>
    <t>20508082119</t>
  </si>
  <si>
    <t>20147729520</t>
  </si>
  <si>
    <t>20376181015</t>
  </si>
  <si>
    <t>20106762580</t>
  </si>
  <si>
    <t>20100165504</t>
  </si>
  <si>
    <t>20302114481</t>
  </si>
  <si>
    <t>20416162299</t>
  </si>
  <si>
    <t>20101824765</t>
  </si>
  <si>
    <t>20100013747</t>
  </si>
  <si>
    <t>Antonio Velasquez</t>
  </si>
  <si>
    <t>Pedro Malache</t>
  </si>
  <si>
    <t>Pedro Montero</t>
  </si>
  <si>
    <t>Jaime Rosales</t>
  </si>
  <si>
    <t>Miguel Anguel Quispe</t>
  </si>
  <si>
    <t>20512483683</t>
  </si>
  <si>
    <t>20107090674</t>
  </si>
  <si>
    <t>20100129966</t>
  </si>
  <si>
    <t>20266596805</t>
  </si>
  <si>
    <t>20383620385</t>
  </si>
  <si>
    <t>20205605500</t>
  </si>
  <si>
    <t>20501529959</t>
  </si>
  <si>
    <t>20100361869</t>
  </si>
  <si>
    <t>20296600939</t>
  </si>
  <si>
    <t>20100447747</t>
  </si>
  <si>
    <t>20257364608</t>
  </si>
  <si>
    <t>20100055661</t>
  </si>
  <si>
    <t>20259544247</t>
  </si>
  <si>
    <t>20100060311</t>
  </si>
  <si>
    <t>20254556654</t>
  </si>
  <si>
    <t>20100067910</t>
  </si>
  <si>
    <t>20100084920</t>
  </si>
  <si>
    <t>20100334624</t>
  </si>
  <si>
    <t>20502042352</t>
  </si>
  <si>
    <t>20378813761</t>
  </si>
  <si>
    <t>20100915198</t>
  </si>
  <si>
    <t>20307436958</t>
  </si>
  <si>
    <t>20330444372</t>
  </si>
  <si>
    <t>20264797544</t>
  </si>
  <si>
    <t>20430929101</t>
  </si>
  <si>
    <t>20100266874</t>
  </si>
  <si>
    <t>20298742986</t>
  </si>
  <si>
    <t>20508261633</t>
  </si>
  <si>
    <t>20101087566</t>
  </si>
  <si>
    <t>20117560857</t>
  </si>
  <si>
    <t>20101341535</t>
  </si>
  <si>
    <t>20458733741</t>
  </si>
  <si>
    <t>20329409270</t>
  </si>
  <si>
    <t>20473159644</t>
  </si>
  <si>
    <t>20101281451</t>
  </si>
  <si>
    <t>20504963927</t>
  </si>
  <si>
    <t>20374412524</t>
  </si>
  <si>
    <t>20154633929</t>
  </si>
  <si>
    <t>20506299960</t>
  </si>
  <si>
    <t>20159976051</t>
  </si>
  <si>
    <t>20100338611</t>
  </si>
  <si>
    <t>20100337640</t>
  </si>
  <si>
    <t>20512795227</t>
  </si>
  <si>
    <t>20101976514</t>
  </si>
  <si>
    <t>20100257964</t>
  </si>
  <si>
    <t>20108629909</t>
  </si>
  <si>
    <t>20110580861</t>
  </si>
  <si>
    <t>20101049711</t>
  </si>
  <si>
    <t>20107751913</t>
  </si>
  <si>
    <t>20131867744</t>
  </si>
  <si>
    <t>20301927615</t>
  </si>
  <si>
    <t>20259778582</t>
  </si>
  <si>
    <t>20251964573</t>
  </si>
  <si>
    <t>20100163048</t>
  </si>
  <si>
    <t>20509551767</t>
  </si>
  <si>
    <t>20346669625</t>
  </si>
  <si>
    <t>20380456444</t>
  </si>
  <si>
    <t>20107099892</t>
  </si>
  <si>
    <t>20505598408</t>
  </si>
  <si>
    <t>20498513086</t>
  </si>
  <si>
    <t>20115039262</t>
  </si>
  <si>
    <t>20118578415</t>
  </si>
  <si>
    <t>20503423287</t>
  </si>
  <si>
    <t>20129854953</t>
  </si>
  <si>
    <t>20503632528</t>
  </si>
  <si>
    <t>20136201213</t>
  </si>
  <si>
    <t>20101785417</t>
  </si>
  <si>
    <t>20159479855</t>
  </si>
  <si>
    <t>20294751565</t>
  </si>
  <si>
    <t>20338205261</t>
  </si>
  <si>
    <t>20101026001</t>
  </si>
  <si>
    <t>20330410478</t>
  </si>
  <si>
    <t>20100011884</t>
  </si>
  <si>
    <t>20128915711</t>
  </si>
  <si>
    <t>20101064191</t>
  </si>
  <si>
    <t>20381155294</t>
  </si>
  <si>
    <t>20256697549</t>
  </si>
  <si>
    <t>20457362294</t>
  </si>
  <si>
    <t>20143843328</t>
  </si>
  <si>
    <t>20502175581</t>
  </si>
  <si>
    <t>20118227035</t>
  </si>
  <si>
    <t>20132373958</t>
  </si>
  <si>
    <t>20100118689</t>
  </si>
  <si>
    <t>20100582954</t>
  </si>
  <si>
    <t>20505960361</t>
  </si>
  <si>
    <t>20100314861</t>
  </si>
  <si>
    <t>20467737300</t>
  </si>
  <si>
    <t>20100081157</t>
  </si>
  <si>
    <t>20101308678</t>
  </si>
  <si>
    <t>20280566307</t>
  </si>
  <si>
    <t>20100094305</t>
  </si>
  <si>
    <t>20100095298</t>
  </si>
  <si>
    <t>20100306841</t>
  </si>
  <si>
    <t>20388101971</t>
  </si>
  <si>
    <t>20106651087</t>
  </si>
  <si>
    <t>20385353406</t>
  </si>
  <si>
    <t>20379195432</t>
  </si>
  <si>
    <t>20109346722</t>
  </si>
  <si>
    <t>20100042500</t>
  </si>
  <si>
    <t>20117322751</t>
  </si>
  <si>
    <t>20509076945</t>
  </si>
  <si>
    <t>20302218774</t>
  </si>
  <si>
    <t>20337771085</t>
  </si>
  <si>
    <t>20202576878</t>
  </si>
  <si>
    <t>20418141281</t>
  </si>
  <si>
    <t>20375985340</t>
  </si>
  <si>
    <t>20170879750</t>
  </si>
  <si>
    <t>20110366516</t>
  </si>
  <si>
    <t>20434328340</t>
  </si>
  <si>
    <t>20107945793</t>
  </si>
  <si>
    <t>20293623431</t>
  </si>
  <si>
    <t>20262276407</t>
  </si>
  <si>
    <t>20106566721</t>
  </si>
  <si>
    <t>20107463705</t>
  </si>
  <si>
    <t>20264846855</t>
  </si>
  <si>
    <t>20340319169</t>
  </si>
  <si>
    <t>20427862331</t>
  </si>
  <si>
    <t>20101293115</t>
  </si>
  <si>
    <t>20308445641</t>
  </si>
  <si>
    <t>20495423132</t>
  </si>
  <si>
    <t>20253881438</t>
  </si>
  <si>
    <t>20297687655</t>
  </si>
  <si>
    <t>20125782613</t>
  </si>
  <si>
    <t>20419757331</t>
  </si>
  <si>
    <t>20100351804</t>
  </si>
  <si>
    <t>20100049857</t>
  </si>
  <si>
    <t>20418217104</t>
  </si>
  <si>
    <t>20475309899</t>
  </si>
  <si>
    <t>20175140591</t>
  </si>
  <si>
    <t>20299858635</t>
  </si>
  <si>
    <t>20100633702</t>
  </si>
  <si>
    <t>20100652596</t>
  </si>
  <si>
    <t>20100020361</t>
  </si>
  <si>
    <t>20427497888</t>
  </si>
  <si>
    <t>20101391397</t>
  </si>
  <si>
    <t>20446555350</t>
  </si>
  <si>
    <t>20100107644</t>
  </si>
  <si>
    <t>20101312608</t>
  </si>
  <si>
    <t>20126500433</t>
  </si>
  <si>
    <t>20131609290</t>
  </si>
  <si>
    <t>20113642093</t>
  </si>
  <si>
    <t>20103967199</t>
  </si>
  <si>
    <t>20108774747</t>
  </si>
  <si>
    <t>20100020522</t>
  </si>
  <si>
    <t>20258505213</t>
  </si>
  <si>
    <t>20100334381</t>
  </si>
  <si>
    <t>20261159733</t>
  </si>
  <si>
    <t>20320124779</t>
  </si>
  <si>
    <t>20100268575</t>
  </si>
  <si>
    <t>20506228515</t>
  </si>
  <si>
    <t>20101283586</t>
  </si>
  <si>
    <t>20100148162</t>
  </si>
  <si>
    <t>20512481125</t>
  </si>
  <si>
    <t>20100963834</t>
  </si>
  <si>
    <t>20293760421</t>
  </si>
  <si>
    <t>20100016177</t>
  </si>
  <si>
    <t>20100263182</t>
  </si>
  <si>
    <t>20133530003</t>
  </si>
  <si>
    <t>20107974467</t>
  </si>
  <si>
    <t>20100037689</t>
  </si>
  <si>
    <t>20507845500</t>
  </si>
  <si>
    <t>20109989992</t>
  </si>
  <si>
    <t>20126702737</t>
  </si>
  <si>
    <t>20100108292</t>
  </si>
  <si>
    <t>20100056802</t>
  </si>
  <si>
    <t>20512208208</t>
  </si>
  <si>
    <t>20100110513</t>
  </si>
  <si>
    <t>20348817401</t>
  </si>
  <si>
    <t>20100163552</t>
  </si>
  <si>
    <t>20100177421</t>
  </si>
  <si>
    <t>20474053351</t>
  </si>
  <si>
    <t>20100120314</t>
  </si>
  <si>
    <t>20137117712</t>
  </si>
  <si>
    <t>20100124735</t>
  </si>
  <si>
    <t>20258937784</t>
  </si>
  <si>
    <t>20110986221</t>
  </si>
  <si>
    <t>20100523605</t>
  </si>
  <si>
    <t>20341198217</t>
  </si>
  <si>
    <t>20330862450</t>
  </si>
  <si>
    <t>20100005213</t>
  </si>
  <si>
    <t>20100285071</t>
  </si>
  <si>
    <t>20100562848</t>
  </si>
  <si>
    <t>20300119884</t>
  </si>
  <si>
    <t>20297939131</t>
  </si>
  <si>
    <t>20123053037</t>
  </si>
  <si>
    <t>20131269502</t>
  </si>
  <si>
    <t>20343443961</t>
  </si>
  <si>
    <t>20100370426</t>
  </si>
  <si>
    <t>20100140692</t>
  </si>
  <si>
    <t>20100063680</t>
  </si>
  <si>
    <t>20100181615</t>
  </si>
  <si>
    <t>20100089051</t>
  </si>
  <si>
    <t>20101042384</t>
  </si>
  <si>
    <t>20258908849</t>
  </si>
  <si>
    <t>20107760581</t>
  </si>
  <si>
    <t>20105384590</t>
  </si>
  <si>
    <t>20100639654</t>
  </si>
  <si>
    <t>20506608695</t>
  </si>
  <si>
    <t>20504100643</t>
  </si>
  <si>
    <t>20504762433</t>
  </si>
  <si>
    <t>20501923428</t>
  </si>
  <si>
    <t>20475055935</t>
  </si>
  <si>
    <t>20100094216</t>
  </si>
  <si>
    <t>20506598878</t>
  </si>
  <si>
    <t>20502288947</t>
  </si>
  <si>
    <t>20100195080</t>
  </si>
  <si>
    <t>20268911082</t>
  </si>
  <si>
    <t>20100009472</t>
  </si>
  <si>
    <t>20136150473</t>
  </si>
  <si>
    <t>20100120403</t>
  </si>
  <si>
    <t>20503698464</t>
  </si>
  <si>
    <t>20420680717</t>
  </si>
  <si>
    <t>20502182014</t>
  </si>
  <si>
    <t>20382631294</t>
  </si>
  <si>
    <t>20100001811</t>
  </si>
  <si>
    <t>20301171316</t>
  </si>
  <si>
    <t>20100019940</t>
  </si>
  <si>
    <t>20109270301</t>
  </si>
  <si>
    <t>20106725200</t>
  </si>
  <si>
    <t>20102297581</t>
  </si>
  <si>
    <t>20509656607</t>
  </si>
  <si>
    <t>20346814731</t>
  </si>
  <si>
    <t>20100132240</t>
  </si>
  <si>
    <t>20305146618</t>
  </si>
  <si>
    <t>20100163391</t>
  </si>
  <si>
    <t>20461222677</t>
  </si>
  <si>
    <t>20111876097</t>
  </si>
  <si>
    <t>20390308532</t>
  </si>
  <si>
    <t>20297995635</t>
  </si>
  <si>
    <t>20342020870</t>
  </si>
  <si>
    <t>20375862779</t>
  </si>
  <si>
    <t>20100038146</t>
  </si>
  <si>
    <t>20100031648</t>
  </si>
  <si>
    <t>20140181405</t>
  </si>
  <si>
    <t>20503464129</t>
  </si>
  <si>
    <t>20510017375</t>
  </si>
  <si>
    <t>20510017456</t>
  </si>
  <si>
    <t>20505153970</t>
  </si>
  <si>
    <t>20509016454</t>
  </si>
  <si>
    <t>20100160375</t>
  </si>
  <si>
    <t>20433661495</t>
  </si>
  <si>
    <t>20391323381</t>
  </si>
  <si>
    <t>20109232981</t>
  </si>
  <si>
    <t>20416704288</t>
  </si>
  <si>
    <t>20253604434</t>
  </si>
  <si>
    <t>20511866210</t>
  </si>
  <si>
    <t>20257761861</t>
  </si>
  <si>
    <t>20346566222</t>
  </si>
  <si>
    <t>20203610263</t>
  </si>
  <si>
    <t>20161636780</t>
  </si>
  <si>
    <t>20100228352</t>
  </si>
  <si>
    <t>20107209825</t>
  </si>
  <si>
    <t>20100654025</t>
  </si>
  <si>
    <t>20100044545</t>
  </si>
  <si>
    <t>20470700662</t>
  </si>
  <si>
    <t>20193022023</t>
  </si>
  <si>
    <t>20268779036</t>
  </si>
  <si>
    <t>20136957253</t>
  </si>
  <si>
    <t>20101187943</t>
  </si>
  <si>
    <t>20410065364</t>
  </si>
  <si>
    <t>20501663256</t>
  </si>
  <si>
    <t>20347258611</t>
  </si>
  <si>
    <t>20386303003</t>
  </si>
  <si>
    <t>20338309041</t>
  </si>
  <si>
    <t>20100102332</t>
  </si>
  <si>
    <t>20330369222</t>
  </si>
  <si>
    <t>20101269834</t>
  </si>
  <si>
    <t>20255322363</t>
  </si>
  <si>
    <t>20100193117</t>
  </si>
  <si>
    <t>20100083877</t>
  </si>
  <si>
    <t>20100004675</t>
  </si>
  <si>
    <t>20502102436</t>
  </si>
  <si>
    <t>20100073723</t>
  </si>
  <si>
    <t>20430792122</t>
  </si>
  <si>
    <t>20361159048</t>
  </si>
  <si>
    <t>20414790608</t>
  </si>
  <si>
    <t>20382350368</t>
  </si>
  <si>
    <t>20132712086</t>
  </si>
  <si>
    <t>20295458551</t>
  </si>
  <si>
    <t>20392064550</t>
  </si>
  <si>
    <t>20502437616</t>
  </si>
  <si>
    <t>20471850099</t>
  </si>
  <si>
    <t>20120944267</t>
  </si>
  <si>
    <t>20417036360</t>
  </si>
  <si>
    <t>20265815830</t>
  </si>
  <si>
    <t>20374343964</t>
  </si>
  <si>
    <t>20251715191</t>
  </si>
  <si>
    <t>20108552841</t>
  </si>
  <si>
    <t>20100082391</t>
  </si>
  <si>
    <t>20258286236</t>
  </si>
  <si>
    <t>20335082801</t>
  </si>
  <si>
    <t>20159966845</t>
  </si>
  <si>
    <t>20123532351</t>
  </si>
  <si>
    <t>20101635440</t>
  </si>
  <si>
    <t>20452384231</t>
  </si>
  <si>
    <t>20502187679</t>
  </si>
  <si>
    <t>20101949380</t>
  </si>
  <si>
    <t>20101031340</t>
  </si>
  <si>
    <t>20256192269</t>
  </si>
  <si>
    <t>20375887763</t>
  </si>
  <si>
    <t>20308668780</t>
  </si>
  <si>
    <t>20507398210</t>
  </si>
  <si>
    <t>20100001498</t>
  </si>
  <si>
    <t>20100124905</t>
  </si>
  <si>
    <t>20331970124</t>
  </si>
  <si>
    <t>20100042763</t>
  </si>
  <si>
    <t>20104624104</t>
  </si>
  <si>
    <t>20101077099</t>
  </si>
  <si>
    <t>20508614811</t>
  </si>
  <si>
    <t>20506866473</t>
  </si>
  <si>
    <t>20389748669</t>
  </si>
  <si>
    <t>20170040938</t>
  </si>
  <si>
    <t>20100964997</t>
  </si>
  <si>
    <t>20100131359</t>
  </si>
  <si>
    <t>20475990243</t>
  </si>
  <si>
    <t>20254160742</t>
  </si>
  <si>
    <t>20101066992</t>
  </si>
  <si>
    <t>20100727278</t>
  </si>
  <si>
    <t>20261413389</t>
  </si>
  <si>
    <t>20215528791</t>
  </si>
  <si>
    <t>20502953541</t>
  </si>
  <si>
    <t>20504166318</t>
  </si>
  <si>
    <t>20387428331</t>
  </si>
  <si>
    <t>20207080005</t>
  </si>
  <si>
    <t>20153017329</t>
  </si>
  <si>
    <t>20100068649</t>
  </si>
  <si>
    <t>20103829802</t>
  </si>
  <si>
    <t>20349422850</t>
  </si>
  <si>
    <t>20329436323</t>
  </si>
  <si>
    <t>20380958890</t>
  </si>
  <si>
    <t>20119982911</t>
  </si>
  <si>
    <t>20222335052</t>
  </si>
  <si>
    <t>20109796841</t>
  </si>
  <si>
    <t>20100020441</t>
  </si>
  <si>
    <t>20505203586</t>
  </si>
  <si>
    <t>20102881690</t>
  </si>
  <si>
    <t>20101128777</t>
  </si>
  <si>
    <t>20263158327</t>
  </si>
  <si>
    <t>20101161634</t>
  </si>
  <si>
    <t>20152960621</t>
  </si>
  <si>
    <t>20100118760</t>
  </si>
  <si>
    <t>20102021674</t>
  </si>
  <si>
    <t>20100059224</t>
  </si>
  <si>
    <t>20100064490</t>
  </si>
  <si>
    <t>20106785369</t>
  </si>
  <si>
    <t>20476450692</t>
  </si>
  <si>
    <t>20100133050</t>
  </si>
  <si>
    <t>20100067081</t>
  </si>
  <si>
    <t>20100033268</t>
  </si>
  <si>
    <t>20171586608</t>
  </si>
  <si>
    <t>20100050944</t>
  </si>
  <si>
    <t>20100045193</t>
  </si>
  <si>
    <t>20100269385</t>
  </si>
  <si>
    <t>20101330410</t>
  </si>
  <si>
    <t>20100154219</t>
  </si>
  <si>
    <t>20346949318</t>
  </si>
  <si>
    <t>20508787678</t>
  </si>
  <si>
    <t>20132690414</t>
  </si>
  <si>
    <t>20419269701</t>
  </si>
  <si>
    <t>20503594171</t>
  </si>
  <si>
    <t>20106896276</t>
  </si>
  <si>
    <t>20100957435</t>
  </si>
  <si>
    <t>20503667747</t>
  </si>
  <si>
    <t>20143305857</t>
  </si>
  <si>
    <t>20262786511</t>
  </si>
  <si>
    <t>20504299628</t>
  </si>
  <si>
    <t>20304891361</t>
  </si>
  <si>
    <t>20101281371</t>
  </si>
  <si>
    <t>20100018111</t>
  </si>
  <si>
    <t>20251357413</t>
  </si>
  <si>
    <t>20257676910</t>
  </si>
  <si>
    <t>20110152711</t>
  </si>
  <si>
    <t>20474529291</t>
  </si>
  <si>
    <t>20483894814</t>
  </si>
  <si>
    <t>20307156831</t>
  </si>
  <si>
    <t>20100365007</t>
  </si>
  <si>
    <t>20100131944</t>
  </si>
  <si>
    <t>20425724119</t>
  </si>
  <si>
    <t>20348067053</t>
  </si>
  <si>
    <t>20212149145</t>
  </si>
  <si>
    <t>20268314823</t>
  </si>
  <si>
    <t>20100174911</t>
  </si>
  <si>
    <t>20336183791</t>
  </si>
  <si>
    <t>20100205573</t>
  </si>
  <si>
    <t>20123696973</t>
  </si>
  <si>
    <r>
      <t>3.1 Servicios de correo y mensajería</t>
    </r>
    <r>
      <rPr>
        <sz val="12"/>
        <color indexed="12"/>
        <rFont val="Arial Narrow"/>
        <family val="2"/>
      </rPr>
      <t xml:space="preserve"> (</t>
    </r>
    <r>
      <rPr>
        <sz val="12"/>
        <color indexed="53"/>
        <rFont val="Arial Narrow"/>
        <family val="2"/>
      </rPr>
      <t>excluir giros postales</t>
    </r>
    <r>
      <rPr>
        <sz val="12"/>
        <color indexed="12"/>
        <rFont val="Arial Narrow"/>
        <family val="2"/>
      </rPr>
      <t>)</t>
    </r>
  </si>
  <si>
    <r>
      <t>9.2 Servicios de arrendamiento de explotación</t>
    </r>
    <r>
      <rPr>
        <sz val="12"/>
        <color indexed="12"/>
        <rFont val="Arial Narrow"/>
        <family val="2"/>
      </rPr>
      <t xml:space="preserve"> </t>
    </r>
    <r>
      <rPr>
        <u val="single"/>
        <sz val="12"/>
        <color indexed="53"/>
        <rFont val="Arial Narrow"/>
        <family val="2"/>
      </rPr>
      <t>sin tripulación</t>
    </r>
    <r>
      <rPr>
        <sz val="12"/>
        <color indexed="53"/>
        <rFont val="Arial Narrow"/>
        <family val="2"/>
      </rPr>
      <t xml:space="preserve"> (excluye arrendamiento financiero y de líneas de comunicación)</t>
    </r>
  </si>
  <si>
    <t>Teléfono:  613 2000, anexos 5714, 5715, 5716, 5717, 5718 -  Facsímil: 613 2000 anexo 6153</t>
  </si>
  <si>
    <t>20204844381</t>
  </si>
  <si>
    <t>20116544289</t>
  </si>
  <si>
    <t>20502597061</t>
  </si>
  <si>
    <t>20100073308</t>
  </si>
  <si>
    <t>20100094992</t>
  </si>
  <si>
    <t>20383380643</t>
  </si>
  <si>
    <t>20100137128</t>
  </si>
  <si>
    <t>20423637405</t>
  </si>
  <si>
    <t>20413940568</t>
  </si>
  <si>
    <t>20100129532</t>
  </si>
  <si>
    <t>20370038083</t>
  </si>
  <si>
    <t>20465557754</t>
  </si>
  <si>
    <t>20430725441</t>
  </si>
  <si>
    <t>20218339167</t>
  </si>
  <si>
    <t>20483794437</t>
  </si>
  <si>
    <t>20100025591</t>
  </si>
  <si>
    <t>20118792174</t>
  </si>
  <si>
    <t>20131823020</t>
  </si>
  <si>
    <t>20100737826</t>
  </si>
  <si>
    <t>20141723601</t>
  </si>
  <si>
    <t>20380383030</t>
  </si>
  <si>
    <t>20269180731</t>
  </si>
  <si>
    <t>20262221335</t>
  </si>
  <si>
    <t>20212334988</t>
  </si>
  <si>
    <t>20321176608</t>
  </si>
  <si>
    <t>20143229816</t>
  </si>
  <si>
    <t>20132162230</t>
  </si>
  <si>
    <t>20270508163</t>
  </si>
  <si>
    <t>20100539439</t>
  </si>
  <si>
    <t>20332907990</t>
  </si>
  <si>
    <t>20100087945</t>
  </si>
  <si>
    <t>20501361241</t>
  </si>
  <si>
    <t>20106156400</t>
  </si>
  <si>
    <t>20340660944</t>
  </si>
  <si>
    <t>20102502001</t>
  </si>
  <si>
    <t>20517529371</t>
  </si>
  <si>
    <t>20100030242</t>
  </si>
  <si>
    <t>20100117526</t>
  </si>
  <si>
    <t>10082310725</t>
  </si>
  <si>
    <t>20100760305</t>
  </si>
  <si>
    <t>20375312868</t>
  </si>
  <si>
    <t>20100180481</t>
  </si>
  <si>
    <t>20100010489</t>
  </si>
  <si>
    <t>20100089212</t>
  </si>
  <si>
    <t>20100182859</t>
  </si>
  <si>
    <t>20269493519</t>
  </si>
  <si>
    <t>20189366826</t>
  </si>
  <si>
    <t>20100712599</t>
  </si>
  <si>
    <t>20391166855</t>
  </si>
  <si>
    <t>20333562341</t>
  </si>
  <si>
    <t>20422488198</t>
  </si>
  <si>
    <t>20101198805</t>
  </si>
  <si>
    <t>20100320321</t>
  </si>
  <si>
    <t>20424721400</t>
  </si>
  <si>
    <t>20100002206</t>
  </si>
  <si>
    <t>20162706366</t>
  </si>
  <si>
    <t>20419451259</t>
  </si>
  <si>
    <t>20109221601</t>
  </si>
  <si>
    <t>20101578209</t>
  </si>
  <si>
    <t>20101093027</t>
  </si>
  <si>
    <t>20108001535</t>
  </si>
  <si>
    <t>20502804384</t>
  </si>
  <si>
    <t>20109708063</t>
  </si>
  <si>
    <t>20257319564</t>
  </si>
  <si>
    <t>20108635895</t>
  </si>
  <si>
    <t>20168544252</t>
  </si>
  <si>
    <t>20377313071</t>
  </si>
  <si>
    <t>20100073481</t>
  </si>
  <si>
    <t>20100041520</t>
  </si>
  <si>
    <t>20132519243</t>
  </si>
  <si>
    <t>20100021847</t>
  </si>
  <si>
    <t>20252011910</t>
  </si>
  <si>
    <t>20452239818</t>
  </si>
  <si>
    <t>20110231181</t>
  </si>
  <si>
    <t>20100049261</t>
  </si>
  <si>
    <t>20534870338</t>
  </si>
  <si>
    <t>20100039541</t>
  </si>
  <si>
    <t>20502129806</t>
  </si>
  <si>
    <t>20433359870</t>
  </si>
  <si>
    <t>20100004594</t>
  </si>
  <si>
    <t>20100244391</t>
  </si>
  <si>
    <t>20100067596</t>
  </si>
  <si>
    <t>20308430457</t>
  </si>
  <si>
    <t>20103532621</t>
  </si>
  <si>
    <t>20100020956</t>
  </si>
  <si>
    <t>20100022223</t>
  </si>
  <si>
    <t>20100165687</t>
  </si>
  <si>
    <t>20100051240</t>
  </si>
  <si>
    <t>20100112214</t>
  </si>
  <si>
    <t>20503388601</t>
  </si>
  <si>
    <t>20305354563</t>
  </si>
  <si>
    <t>20100180210</t>
  </si>
  <si>
    <t>20414679162</t>
  </si>
  <si>
    <t>20100141583</t>
  </si>
  <si>
    <t>20262996329</t>
  </si>
  <si>
    <t>20506643504</t>
  </si>
  <si>
    <t>20100080185</t>
  </si>
  <si>
    <t>20509514641</t>
  </si>
  <si>
    <t>20100144507</t>
  </si>
  <si>
    <t>20432747833</t>
  </si>
  <si>
    <t>20165317581</t>
  </si>
  <si>
    <t>20504967248</t>
  </si>
  <si>
    <t>20100028850</t>
  </si>
  <si>
    <t>20255135253</t>
  </si>
  <si>
    <t>20307791936</t>
  </si>
  <si>
    <t>20348682980</t>
  </si>
  <si>
    <t>20303368877</t>
  </si>
  <si>
    <t>20133860992</t>
  </si>
  <si>
    <t>20100029074</t>
  </si>
  <si>
    <t>20100083010</t>
  </si>
  <si>
    <t>20378092419</t>
  </si>
  <si>
    <t>20100121043</t>
  </si>
  <si>
    <t>20196629000</t>
  </si>
  <si>
    <t>20337996834</t>
  </si>
  <si>
    <t>20112841912</t>
  </si>
  <si>
    <t>20466241734</t>
  </si>
  <si>
    <t>20100478383</t>
  </si>
  <si>
    <t>20511937923</t>
  </si>
  <si>
    <t>20379454390</t>
  </si>
  <si>
    <t>20384377719</t>
  </si>
  <si>
    <t>20214334039</t>
  </si>
  <si>
    <t>20422610848</t>
  </si>
  <si>
    <t>20306219996</t>
  </si>
  <si>
    <t>20117920144</t>
  </si>
  <si>
    <t>20100069963</t>
  </si>
  <si>
    <t>20100231817</t>
  </si>
  <si>
    <t>20298674611</t>
  </si>
  <si>
    <t>20398230044</t>
  </si>
  <si>
    <t>20100019516</t>
  </si>
  <si>
    <t>20167921109</t>
  </si>
  <si>
    <t>20462793791</t>
  </si>
  <si>
    <t>20479557269</t>
  </si>
  <si>
    <t>20264121702</t>
  </si>
  <si>
    <t>20171774196</t>
  </si>
  <si>
    <t>20207845044</t>
  </si>
  <si>
    <t>20100249350</t>
  </si>
  <si>
    <t>20100001579</t>
  </si>
  <si>
    <t>20269863626</t>
  </si>
  <si>
    <t>20100154057</t>
  </si>
  <si>
    <t>20108971577</t>
  </si>
  <si>
    <t>20467682726</t>
  </si>
  <si>
    <t>20256459010</t>
  </si>
  <si>
    <t>20123812477</t>
  </si>
  <si>
    <t>20424984834</t>
  </si>
  <si>
    <t>20132346985</t>
  </si>
  <si>
    <t>20309525532</t>
  </si>
  <si>
    <t>20419986284</t>
  </si>
  <si>
    <t>20305556786</t>
  </si>
  <si>
    <t>20507314644</t>
  </si>
  <si>
    <t>20304787385</t>
  </si>
  <si>
    <t>20504004415</t>
  </si>
  <si>
    <t>20101313833</t>
  </si>
  <si>
    <t>20261126568</t>
  </si>
  <si>
    <t>20298669707</t>
  </si>
  <si>
    <t>20100135699</t>
  </si>
  <si>
    <t>20101859399</t>
  </si>
  <si>
    <t>20291334335</t>
  </si>
  <si>
    <t>20101469841</t>
  </si>
  <si>
    <t>20216837364</t>
  </si>
  <si>
    <t>20414280316</t>
  </si>
  <si>
    <t>20252575457</t>
  </si>
  <si>
    <t>20503470366</t>
  </si>
  <si>
    <t>20382056681</t>
  </si>
  <si>
    <t>20100153751</t>
  </si>
  <si>
    <t>20379163581</t>
  </si>
  <si>
    <t>20160479290</t>
  </si>
  <si>
    <t>20268562053</t>
  </si>
  <si>
    <t>20100024277</t>
  </si>
  <si>
    <t>20299634443</t>
  </si>
  <si>
    <t>20367733838</t>
  </si>
  <si>
    <t>20100811490</t>
  </si>
  <si>
    <t>20419158462</t>
  </si>
  <si>
    <t>20263019807</t>
  </si>
  <si>
    <t>20303912682</t>
  </si>
  <si>
    <t>20306459954</t>
  </si>
  <si>
    <t>20397680038</t>
  </si>
  <si>
    <t>20384083995</t>
  </si>
  <si>
    <t>20100384052</t>
  </si>
  <si>
    <t>20100091543</t>
  </si>
  <si>
    <t>20117331823</t>
  </si>
  <si>
    <t>20379859888</t>
  </si>
  <si>
    <t>20379806768</t>
  </si>
  <si>
    <t>20111446165</t>
  </si>
  <si>
    <t>20212331377</t>
  </si>
  <si>
    <t>20510347243</t>
  </si>
  <si>
    <t>20415090316</t>
  </si>
  <si>
    <t>20101462081</t>
  </si>
  <si>
    <t>20259496412</t>
  </si>
  <si>
    <t>20502407385</t>
  </si>
  <si>
    <t>20377668449</t>
  </si>
  <si>
    <t>20100144922</t>
  </si>
  <si>
    <t>20256540054</t>
  </si>
  <si>
    <t>20373697720</t>
  </si>
  <si>
    <t>20106793621</t>
  </si>
  <si>
    <t>20506000921</t>
  </si>
  <si>
    <t>20513178582</t>
  </si>
  <si>
    <t>20100052564</t>
  </si>
  <si>
    <t>20109888291</t>
  </si>
  <si>
    <t>20476260303</t>
  </si>
  <si>
    <t>20100030838</t>
  </si>
  <si>
    <t>20109730743</t>
  </si>
  <si>
    <t>20123316658</t>
  </si>
  <si>
    <t>20100118506</t>
  </si>
  <si>
    <t>20338846305</t>
  </si>
  <si>
    <t>20100068720</t>
  </si>
  <si>
    <t>20463125971</t>
  </si>
  <si>
    <t>20503876150</t>
  </si>
  <si>
    <t>20155793075</t>
  </si>
  <si>
    <t>20330822661</t>
  </si>
  <si>
    <t>20100077044</t>
  </si>
  <si>
    <t>20502632231</t>
  </si>
  <si>
    <t>20100060150</t>
  </si>
  <si>
    <t>20132023540</t>
  </si>
  <si>
    <t>20100171814</t>
  </si>
  <si>
    <t>20418108151</t>
  </si>
  <si>
    <t>20122882048</t>
  </si>
  <si>
    <t>20508565934</t>
  </si>
  <si>
    <t>20379944303</t>
  </si>
  <si>
    <t>20457216981</t>
  </si>
  <si>
    <t>20101637221</t>
  </si>
  <si>
    <t>20290015376</t>
  </si>
  <si>
    <t>20297885538</t>
  </si>
  <si>
    <t>20100032610</t>
  </si>
  <si>
    <t>20254765652</t>
  </si>
  <si>
    <t>20269764211</t>
  </si>
  <si>
    <t>20126539721</t>
  </si>
  <si>
    <t>20109969452</t>
  </si>
  <si>
    <t>20269670232</t>
  </si>
  <si>
    <t>20168575131</t>
  </si>
  <si>
    <t>20100041449</t>
  </si>
  <si>
    <t>20508061201</t>
  </si>
  <si>
    <t>20148103233</t>
  </si>
  <si>
    <t>20297154673</t>
  </si>
  <si>
    <t>20310422755</t>
  </si>
  <si>
    <t>20102193025</t>
  </si>
  <si>
    <t>20512207651</t>
  </si>
  <si>
    <t>20512207571</t>
  </si>
  <si>
    <t>20472498305</t>
  </si>
  <si>
    <t>20100146895</t>
  </si>
  <si>
    <t>20107721682</t>
  </si>
  <si>
    <t>20100331285</t>
  </si>
  <si>
    <t>20289907743</t>
  </si>
  <si>
    <t>20421772968</t>
  </si>
  <si>
    <t>20251850993</t>
  </si>
  <si>
    <t>20532158827</t>
  </si>
  <si>
    <t>20535234800</t>
  </si>
  <si>
    <t>20447543631</t>
  </si>
  <si>
    <t>20268523821</t>
  </si>
  <si>
    <t>20117516793</t>
  </si>
  <si>
    <t>20100080002</t>
  </si>
  <si>
    <t>20100016681</t>
  </si>
  <si>
    <t>20153089401</t>
  </si>
  <si>
    <t>20101715044</t>
  </si>
  <si>
    <t>20387297481</t>
  </si>
  <si>
    <t>20100023891</t>
  </si>
  <si>
    <t>20458128805</t>
  </si>
  <si>
    <t>20260440901</t>
  </si>
  <si>
    <t>20101052771</t>
  </si>
  <si>
    <t>20422561537</t>
  </si>
  <si>
    <t>20100328497</t>
  </si>
  <si>
    <t>20370323012</t>
  </si>
  <si>
    <t>20102269617</t>
  </si>
  <si>
    <t>20100199743</t>
  </si>
  <si>
    <t>20100226813</t>
  </si>
  <si>
    <t>20380130336</t>
  </si>
  <si>
    <t>20251293181</t>
  </si>
  <si>
    <t>20100160707</t>
  </si>
  <si>
    <t>20304634554</t>
  </si>
  <si>
    <t>20433469039</t>
  </si>
  <si>
    <t>20473938929</t>
  </si>
  <si>
    <t>20305058085</t>
  </si>
  <si>
    <t>20308039731</t>
  </si>
  <si>
    <t>20207686906</t>
  </si>
  <si>
    <t>20102048106</t>
  </si>
  <si>
    <t>20112316249</t>
  </si>
  <si>
    <t>20102728743</t>
  </si>
  <si>
    <t>20100034582</t>
  </si>
  <si>
    <t>20100083281</t>
  </si>
  <si>
    <t>20447745853</t>
  </si>
  <si>
    <t>20100173191</t>
  </si>
  <si>
    <t>20100066352</t>
  </si>
  <si>
    <t>20101414273</t>
  </si>
  <si>
    <t>20100718872</t>
  </si>
  <si>
    <t>20205572229</t>
  </si>
  <si>
    <t>20102124139</t>
  </si>
  <si>
    <t>20267910813</t>
  </si>
  <si>
    <t>20171707596</t>
  </si>
  <si>
    <t>20500469740</t>
  </si>
  <si>
    <t>20509992461</t>
  </si>
  <si>
    <t>20429050546</t>
  </si>
  <si>
    <t>20122216145</t>
  </si>
  <si>
    <t>20510000138</t>
  </si>
  <si>
    <t>20302083666</t>
  </si>
  <si>
    <t>20260352793</t>
  </si>
  <si>
    <t>20137957621</t>
  </si>
  <si>
    <t>20254929353</t>
  </si>
  <si>
    <t>20254507874</t>
  </si>
  <si>
    <t>20506849625</t>
  </si>
  <si>
    <t>20106498386</t>
  </si>
  <si>
    <t>20100837537</t>
  </si>
  <si>
    <t>20297386531</t>
  </si>
  <si>
    <t>20104347691</t>
  </si>
  <si>
    <t>20101002676</t>
  </si>
  <si>
    <t>20513469471</t>
  </si>
  <si>
    <t>20519233593</t>
  </si>
  <si>
    <t>20505114648</t>
  </si>
  <si>
    <t>20502896301</t>
  </si>
  <si>
    <t>20100103738</t>
  </si>
  <si>
    <t>20516373301</t>
  </si>
  <si>
    <t>20100989710</t>
  </si>
  <si>
    <t>20100153671</t>
  </si>
  <si>
    <t>20513155965</t>
  </si>
  <si>
    <t>20470864002</t>
  </si>
  <si>
    <t>20100042330</t>
  </si>
  <si>
    <t>20122750486</t>
  </si>
  <si>
    <t>20100116121</t>
  </si>
  <si>
    <t>20506363480</t>
  </si>
  <si>
    <t>20507012044</t>
  </si>
  <si>
    <t>20387377167</t>
  </si>
  <si>
    <t>20332705262</t>
  </si>
  <si>
    <t>20307195225</t>
  </si>
  <si>
    <t>20505910347</t>
  </si>
  <si>
    <t>20511182868</t>
  </si>
  <si>
    <t>20512772286</t>
  </si>
  <si>
    <t>20510452624</t>
  </si>
  <si>
    <t>20434384410</t>
  </si>
  <si>
    <t>20329921531</t>
  </si>
  <si>
    <t>20100130468</t>
  </si>
  <si>
    <t>20266402709</t>
  </si>
  <si>
    <t>20511015961</t>
  </si>
  <si>
    <t>20432683843</t>
  </si>
  <si>
    <t>20514808300</t>
  </si>
  <si>
    <t>20510598246</t>
  </si>
  <si>
    <t>20382072023</t>
  </si>
  <si>
    <t>20100049938</t>
  </si>
  <si>
    <t>20330244012</t>
  </si>
  <si>
    <t>20348535685</t>
  </si>
  <si>
    <t>20508979232</t>
  </si>
  <si>
    <t>20505174896</t>
  </si>
  <si>
    <t>20390670649</t>
  </si>
  <si>
    <t>20100136741</t>
  </si>
  <si>
    <t>20139425287</t>
  </si>
  <si>
    <t>20508126698</t>
  </si>
  <si>
    <t>20501638651</t>
  </si>
  <si>
    <t>20481033161</t>
  </si>
  <si>
    <t>20433841558</t>
  </si>
  <si>
    <t>20511165181</t>
  </si>
  <si>
    <t>20267704911</t>
  </si>
  <si>
    <t>20425123115</t>
  </si>
  <si>
    <t>20203223731</t>
  </si>
  <si>
    <t>20125376038</t>
  </si>
  <si>
    <t>20348265106</t>
  </si>
  <si>
    <t>10102658812</t>
  </si>
  <si>
    <t>20294845896</t>
  </si>
  <si>
    <t>20501938701</t>
  </si>
  <si>
    <t>20515285491</t>
  </si>
  <si>
    <t>20511006628</t>
  </si>
  <si>
    <t>20512195971</t>
  </si>
  <si>
    <t>20434271721</t>
  </si>
  <si>
    <t>20100177855</t>
  </si>
  <si>
    <t>20508163461</t>
  </si>
  <si>
    <t>20110964685</t>
  </si>
  <si>
    <t>20165555253</t>
  </si>
  <si>
    <t>20197226944</t>
  </si>
  <si>
    <t>20506223394</t>
  </si>
  <si>
    <t>20506659681</t>
  </si>
  <si>
    <t>20109986462</t>
  </si>
  <si>
    <t>20297039068</t>
  </si>
  <si>
    <t>20100916241</t>
  </si>
  <si>
    <t>20430491271</t>
  </si>
  <si>
    <t>20100982898</t>
  </si>
  <si>
    <t>20258262728</t>
  </si>
  <si>
    <t>20100176450</t>
  </si>
  <si>
    <t>20117569561</t>
  </si>
  <si>
    <t>20107977130</t>
  </si>
  <si>
    <t>20101331653</t>
  </si>
  <si>
    <t>20100318696</t>
  </si>
  <si>
    <t>20102078781</t>
  </si>
  <si>
    <t>20100096855</t>
  </si>
  <si>
    <t>20110964928</t>
  </si>
  <si>
    <t>20384959416</t>
  </si>
  <si>
    <t>20109068498</t>
  </si>
  <si>
    <t>20458988570</t>
  </si>
  <si>
    <t>20503257689</t>
  </si>
  <si>
    <t>20506427551</t>
  </si>
  <si>
    <t>20381788491</t>
  </si>
  <si>
    <t>20100939887</t>
  </si>
  <si>
    <t>20166329451</t>
  </si>
  <si>
    <t>20302507296</t>
  </si>
  <si>
    <t>20511442011</t>
  </si>
  <si>
    <t>20191503482</t>
  </si>
  <si>
    <t>20517607941</t>
  </si>
  <si>
    <t>20507331492</t>
  </si>
  <si>
    <t>20117411185</t>
  </si>
  <si>
    <t>20217427593</t>
  </si>
  <si>
    <t>20101602860</t>
  </si>
  <si>
    <t>20342868844</t>
  </si>
  <si>
    <t>20303585622</t>
  </si>
  <si>
    <t>20154981021</t>
  </si>
  <si>
    <t>20100124221</t>
  </si>
  <si>
    <t>20204621242</t>
  </si>
  <si>
    <t>20469748163</t>
  </si>
  <si>
    <t>20306102967</t>
  </si>
  <si>
    <t>20433763221</t>
  </si>
  <si>
    <t>20100009804</t>
  </si>
  <si>
    <t>20265748466</t>
  </si>
  <si>
    <t>20510796048</t>
  </si>
  <si>
    <t>20264695385</t>
  </si>
  <si>
    <t>20506343535</t>
  </si>
  <si>
    <t>20347323374</t>
  </si>
  <si>
    <t>20123760141</t>
  </si>
  <si>
    <t>20508956020</t>
  </si>
  <si>
    <t>20100912768</t>
  </si>
  <si>
    <t>20509638706</t>
  </si>
  <si>
    <t>20251339351</t>
  </si>
  <si>
    <t>20136507720</t>
  </si>
  <si>
    <t>20506440735</t>
  </si>
  <si>
    <t>20433692021</t>
  </si>
  <si>
    <t>20507941304</t>
  </si>
  <si>
    <t>20137109612</t>
  </si>
  <si>
    <t>20258236999</t>
  </si>
  <si>
    <t>20100993237</t>
  </si>
  <si>
    <t>20514822558</t>
  </si>
  <si>
    <t>20312372895</t>
  </si>
  <si>
    <t>4.020  Faltan intereses devengados, egresos: Otros  LP (sin considerar proveedores) (b)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</si>
</sst>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#,##0"/>
    <numFmt numFmtId="179" formatCode="[Blue]#,###,##0;[Red]\(#,###,##0\)"/>
    <numFmt numFmtId="180" formatCode="#,###,###"/>
    <numFmt numFmtId="181" formatCode="0.0"/>
    <numFmt numFmtId="182" formatCode="mmmm\-yy"/>
    <numFmt numFmtId="183" formatCode="[Blue]#,###,##0;[Red]\-#,###,##0"/>
    <numFmt numFmtId="184" formatCode="[Blue]#,###,##0;[Red]\-#,###,##0.00"/>
    <numFmt numFmtId="185" formatCode="[Blue]#,###,##0;[Red]\-#,###,##0.##"/>
    <numFmt numFmtId="186" formatCode="#####"/>
    <numFmt numFmtId="187" formatCode="_-* #,##0.00\ [$€]_-;\-* #,##0.00\ [$€]_-;_-* &quot;-&quot;??\ [$€]_-;_-@_-"/>
    <numFmt numFmtId="188" formatCode="_-* #,##0.00\ _P_t_a_-;\-* #,##0.00\ _P_t_a_-;_-* &quot;-&quot;??\ _P_t_a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\ &quot;Pta&quot;_-;\-* #,##0\ &quot;Pta&quot;_-;_-* &quot;-&quot;\ &quot;Pta&quot;_-;_-@_-"/>
  </numFmts>
  <fonts count="86">
    <font>
      <sz val="10"/>
      <name val="Arial"/>
      <family val="0"/>
    </font>
    <font>
      <sz val="12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2"/>
      <color indexed="12"/>
      <name val="Arial Narrow"/>
      <family val="2"/>
    </font>
    <font>
      <b/>
      <sz val="16"/>
      <color indexed="12"/>
      <name val="Arial Narrow"/>
      <family val="2"/>
    </font>
    <font>
      <b/>
      <sz val="14"/>
      <color indexed="10"/>
      <name val="Arial Narrow"/>
      <family val="2"/>
    </font>
    <font>
      <b/>
      <sz val="16"/>
      <color indexed="10"/>
      <name val="Arial Narrow"/>
      <family val="2"/>
    </font>
    <font>
      <sz val="8"/>
      <name val="Tahoma"/>
      <family val="2"/>
    </font>
    <font>
      <sz val="14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Symbol"/>
      <family val="1"/>
    </font>
    <font>
      <sz val="12"/>
      <color indexed="4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u val="single"/>
      <sz val="16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sz val="22"/>
      <color indexed="9"/>
      <name val="Arial Narrow"/>
      <family val="2"/>
    </font>
    <font>
      <b/>
      <sz val="10"/>
      <color indexed="10"/>
      <name val="Arial"/>
      <family val="2"/>
    </font>
    <font>
      <sz val="11"/>
      <color indexed="12"/>
      <name val="Arial Narrow"/>
      <family val="2"/>
    </font>
    <font>
      <sz val="10"/>
      <color indexed="12"/>
      <name val="Arial Narrow"/>
      <family val="2"/>
    </font>
    <font>
      <b/>
      <sz val="22"/>
      <color indexed="12"/>
      <name val="Arial Narrow"/>
      <family val="2"/>
    </font>
    <font>
      <b/>
      <sz val="22"/>
      <color indexed="61"/>
      <name val="Arial Narrow"/>
      <family val="2"/>
    </font>
    <font>
      <b/>
      <sz val="20"/>
      <color indexed="10"/>
      <name val="Arial Narrow"/>
      <family val="2"/>
    </font>
    <font>
      <b/>
      <sz val="16"/>
      <color indexed="57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6"/>
      <color indexed="23"/>
      <name val="Arial"/>
      <family val="2"/>
    </font>
    <font>
      <b/>
      <sz val="12"/>
      <color indexed="23"/>
      <name val="Arial Narrow"/>
      <family val="2"/>
    </font>
    <font>
      <b/>
      <sz val="10"/>
      <color indexed="23"/>
      <name val="Arial"/>
      <family val="0"/>
    </font>
    <font>
      <b/>
      <sz val="18"/>
      <color indexed="23"/>
      <name val="Arial"/>
      <family val="2"/>
    </font>
    <font>
      <b/>
      <sz val="14"/>
      <color indexed="23"/>
      <name val="Arial"/>
      <family val="2"/>
    </font>
    <font>
      <b/>
      <sz val="18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2"/>
      <name val="Arial"/>
      <family val="2"/>
    </font>
    <font>
      <b/>
      <sz val="20"/>
      <color indexed="17"/>
      <name val="Arial Narrow"/>
      <family val="2"/>
    </font>
    <font>
      <b/>
      <sz val="22"/>
      <color indexed="17"/>
      <name val="Arial Narrow"/>
      <family val="2"/>
    </font>
    <font>
      <b/>
      <sz val="16"/>
      <color indexed="17"/>
      <name val="Arial"/>
      <family val="2"/>
    </font>
    <font>
      <b/>
      <sz val="26"/>
      <color indexed="17"/>
      <name val="Arial Narrow"/>
      <family val="2"/>
    </font>
    <font>
      <u val="single"/>
      <sz val="12"/>
      <color indexed="12"/>
      <name val="Arial"/>
      <family val="2"/>
    </font>
    <font>
      <b/>
      <sz val="22"/>
      <color indexed="52"/>
      <name val="Arial Narrow"/>
      <family val="2"/>
    </font>
    <font>
      <sz val="14"/>
      <color indexed="17"/>
      <name val="Arial Narrow"/>
      <family val="2"/>
    </font>
    <font>
      <sz val="14"/>
      <color indexed="52"/>
      <name val="Arial"/>
      <family val="2"/>
    </font>
    <font>
      <b/>
      <u val="single"/>
      <sz val="16"/>
      <color indexed="53"/>
      <name val="Arial"/>
      <family val="2"/>
    </font>
    <font>
      <u val="single"/>
      <sz val="14"/>
      <color indexed="20"/>
      <name val="Arial"/>
      <family val="2"/>
    </font>
    <font>
      <sz val="22"/>
      <color indexed="17"/>
      <name val="Arial Narrow"/>
      <family val="2"/>
    </font>
    <font>
      <u val="single"/>
      <sz val="22"/>
      <color indexed="17"/>
      <name val="Arial Narrow"/>
      <family val="2"/>
    </font>
    <font>
      <b/>
      <u val="single"/>
      <sz val="18"/>
      <color indexed="17"/>
      <name val="Arial"/>
      <family val="2"/>
    </font>
    <font>
      <b/>
      <sz val="14"/>
      <color indexed="17"/>
      <name val="Arial Narrow"/>
      <family val="2"/>
    </font>
    <font>
      <sz val="12"/>
      <color indexed="53"/>
      <name val="Arial Narrow"/>
      <family val="2"/>
    </font>
    <font>
      <sz val="10"/>
      <color indexed="53"/>
      <name val="Arial Narrow"/>
      <family val="2"/>
    </font>
    <font>
      <u val="single"/>
      <sz val="12"/>
      <color indexed="53"/>
      <name val="Arial Narrow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6"/>
      <color indexed="9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b/>
      <sz val="12"/>
      <color indexed="10"/>
      <name val="Arial"/>
      <family val="2"/>
    </font>
    <font>
      <u val="single"/>
      <sz val="18"/>
      <color indexed="12"/>
      <name val="Arial"/>
      <family val="2"/>
    </font>
    <font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 style="thin">
        <color indexed="57"/>
      </left>
      <right style="medium">
        <color indexed="57"/>
      </right>
      <top style="hair">
        <color indexed="2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57"/>
      </right>
      <top style="hair">
        <color indexed="22"/>
      </top>
      <bottom style="hair">
        <color indexed="22"/>
      </bottom>
    </border>
    <border>
      <left style="medium">
        <color indexed="57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>
        <color indexed="57"/>
      </right>
      <top>
        <color indexed="63"/>
      </top>
      <bottom style="hair">
        <color indexed="22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57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4" borderId="0" applyNumberFormat="0" applyBorder="0" applyAlignment="0" applyProtection="0"/>
    <xf numFmtId="0" fontId="71" fillId="16" borderId="1" applyNumberFormat="0" applyAlignment="0" applyProtection="0"/>
    <xf numFmtId="0" fontId="72" fillId="1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0" fontId="75" fillId="7" borderId="1" applyNumberFormat="0" applyAlignment="0" applyProtection="0"/>
    <xf numFmtId="18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8" fillId="16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6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78" fontId="1" fillId="0" borderId="11" xfId="0" applyNumberFormat="1" applyFont="1" applyBorder="1" applyAlignment="1">
      <alignment vertical="center"/>
    </xf>
    <xf numFmtId="178" fontId="1" fillId="0" borderId="24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/>
    </xf>
    <xf numFmtId="178" fontId="1" fillId="0" borderId="24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8" fontId="1" fillId="0" borderId="25" xfId="0" applyNumberFormat="1" applyFont="1" applyBorder="1" applyAlignment="1">
      <alignment/>
    </xf>
    <xf numFmtId="178" fontId="1" fillId="0" borderId="26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0" fontId="4" fillId="0" borderId="0" xfId="0" applyFont="1" applyFill="1" applyAlignment="1" quotePrefix="1">
      <alignment horizontal="left" vertical="center"/>
    </xf>
    <xf numFmtId="0" fontId="1" fillId="8" borderId="27" xfId="0" applyFont="1" applyFill="1" applyBorder="1" applyAlignment="1">
      <alignment/>
    </xf>
    <xf numFmtId="0" fontId="1" fillId="8" borderId="28" xfId="0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left" vertical="center" wrapText="1"/>
    </xf>
    <xf numFmtId="178" fontId="1" fillId="0" borderId="23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 quotePrefix="1">
      <alignment horizontal="center"/>
    </xf>
    <xf numFmtId="0" fontId="1" fillId="0" borderId="29" xfId="0" applyFont="1" applyFill="1" applyBorder="1" applyAlignment="1" quotePrefix="1">
      <alignment horizontal="center"/>
    </xf>
    <xf numFmtId="178" fontId="1" fillId="0" borderId="31" xfId="0" applyNumberFormat="1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4" borderId="33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1" fillId="7" borderId="35" xfId="0" applyFont="1" applyFill="1" applyBorder="1" applyAlignment="1">
      <alignment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4"/>
    </xf>
    <xf numFmtId="2" fontId="1" fillId="0" borderId="23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24" borderId="4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0" xfId="0" applyFont="1" applyBorder="1" applyAlignment="1">
      <alignment horizontal="left" wrapText="1" indent="1"/>
    </xf>
    <xf numFmtId="178" fontId="1" fillId="0" borderId="23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/>
    </xf>
    <xf numFmtId="0" fontId="1" fillId="8" borderId="41" xfId="0" applyFont="1" applyFill="1" applyBorder="1" applyAlignment="1">
      <alignment/>
    </xf>
    <xf numFmtId="0" fontId="1" fillId="8" borderId="30" xfId="0" applyFont="1" applyFill="1" applyBorder="1" applyAlignment="1">
      <alignment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/>
    </xf>
    <xf numFmtId="0" fontId="1" fillId="8" borderId="29" xfId="0" applyFont="1" applyFill="1" applyBorder="1" applyAlignment="1" quotePrefix="1">
      <alignment horizontal="center" vertical="center" wrapText="1"/>
    </xf>
    <xf numFmtId="0" fontId="6" fillId="24" borderId="40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4" fillId="24" borderId="35" xfId="0" applyFont="1" applyFill="1" applyBorder="1" applyAlignment="1">
      <alignment horizontal="center"/>
    </xf>
    <xf numFmtId="0" fontId="1" fillId="24" borderId="35" xfId="0" applyFont="1" applyFill="1" applyBorder="1" applyAlignment="1">
      <alignment/>
    </xf>
    <xf numFmtId="0" fontId="1" fillId="24" borderId="37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6" fillId="7" borderId="35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8" borderId="28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23" borderId="46" xfId="0" applyFont="1" applyFill="1" applyBorder="1" applyAlignment="1">
      <alignment/>
    </xf>
    <xf numFmtId="0" fontId="1" fillId="23" borderId="28" xfId="0" applyFont="1" applyFill="1" applyBorder="1" applyAlignment="1">
      <alignment horizontal="center" wrapText="1"/>
    </xf>
    <xf numFmtId="0" fontId="1" fillId="23" borderId="28" xfId="0" applyFont="1" applyFill="1" applyBorder="1" applyAlignment="1">
      <alignment horizontal="center" vertical="center" wrapText="1"/>
    </xf>
    <xf numFmtId="0" fontId="1" fillId="23" borderId="46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25" borderId="40" xfId="0" applyFont="1" applyFill="1" applyBorder="1" applyAlignment="1">
      <alignment vertical="center"/>
    </xf>
    <xf numFmtId="0" fontId="1" fillId="25" borderId="33" xfId="0" applyFont="1" applyFill="1" applyBorder="1" applyAlignment="1">
      <alignment horizontal="center" vertical="center" wrapText="1"/>
    </xf>
    <xf numFmtId="0" fontId="1" fillId="25" borderId="33" xfId="0" applyFont="1" applyFill="1" applyBorder="1" applyAlignment="1">
      <alignment vertical="center"/>
    </xf>
    <xf numFmtId="0" fontId="1" fillId="25" borderId="47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right"/>
    </xf>
    <xf numFmtId="2" fontId="1" fillId="0" borderId="39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16" borderId="46" xfId="0" applyFont="1" applyFill="1" applyBorder="1" applyAlignment="1">
      <alignment vertical="center"/>
    </xf>
    <xf numFmtId="0" fontId="1" fillId="16" borderId="27" xfId="0" applyFont="1" applyFill="1" applyBorder="1" applyAlignment="1">
      <alignment vertical="center"/>
    </xf>
    <xf numFmtId="0" fontId="4" fillId="16" borderId="52" xfId="0" applyFont="1" applyFill="1" applyBorder="1" applyAlignment="1">
      <alignment vertical="center"/>
    </xf>
    <xf numFmtId="0" fontId="2" fillId="16" borderId="46" xfId="0" applyFont="1" applyFill="1" applyBorder="1" applyAlignment="1">
      <alignment vertical="center"/>
    </xf>
    <xf numFmtId="0" fontId="2" fillId="16" borderId="27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left" indent="2"/>
    </xf>
    <xf numFmtId="2" fontId="1" fillId="0" borderId="39" xfId="0" applyNumberFormat="1" applyFont="1" applyFill="1" applyBorder="1" applyAlignment="1">
      <alignment horizontal="left" indent="2"/>
    </xf>
    <xf numFmtId="0" fontId="6" fillId="24" borderId="36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1" fillId="0" borderId="53" xfId="0" applyFont="1" applyBorder="1" applyAlignment="1">
      <alignment/>
    </xf>
    <xf numFmtId="2" fontId="1" fillId="0" borderId="54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26" borderId="0" xfId="0" applyFont="1" applyFill="1" applyAlignment="1">
      <alignment/>
    </xf>
    <xf numFmtId="0" fontId="1" fillId="24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1" fillId="22" borderId="0" xfId="0" applyFont="1" applyFill="1" applyAlignment="1">
      <alignment/>
    </xf>
    <xf numFmtId="0" fontId="1" fillId="27" borderId="0" xfId="0" applyFont="1" applyFill="1" applyAlignment="1">
      <alignment horizontal="center"/>
    </xf>
    <xf numFmtId="0" fontId="1" fillId="27" borderId="0" xfId="0" applyFont="1" applyFill="1" applyAlignment="1">
      <alignment/>
    </xf>
    <xf numFmtId="0" fontId="6" fillId="24" borderId="41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55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Border="1" applyAlignment="1" applyProtection="1">
      <alignment/>
      <protection locked="0"/>
    </xf>
    <xf numFmtId="178" fontId="8" fillId="0" borderId="20" xfId="0" applyNumberFormat="1" applyFont="1" applyBorder="1" applyAlignment="1" applyProtection="1">
      <alignment/>
      <protection locked="0"/>
    </xf>
    <xf numFmtId="178" fontId="8" fillId="0" borderId="21" xfId="0" applyNumberFormat="1" applyFont="1" applyBorder="1" applyAlignment="1" applyProtection="1">
      <alignment/>
      <protection locked="0"/>
    </xf>
    <xf numFmtId="178" fontId="8" fillId="0" borderId="10" xfId="0" applyNumberFormat="1" applyFont="1" applyBorder="1" applyAlignment="1" applyProtection="1">
      <alignment/>
      <protection locked="0"/>
    </xf>
    <xf numFmtId="178" fontId="8" fillId="0" borderId="11" xfId="0" applyNumberFormat="1" applyFont="1" applyBorder="1" applyAlignment="1" applyProtection="1">
      <alignment/>
      <protection locked="0"/>
    </xf>
    <xf numFmtId="178" fontId="8" fillId="0" borderId="24" xfId="0" applyNumberFormat="1" applyFont="1" applyBorder="1" applyAlignment="1" applyProtection="1">
      <alignment/>
      <protection locked="0"/>
    </xf>
    <xf numFmtId="178" fontId="8" fillId="0" borderId="13" xfId="0" applyNumberFormat="1" applyFont="1" applyBorder="1" applyAlignment="1" applyProtection="1">
      <alignment/>
      <protection locked="0"/>
    </xf>
    <xf numFmtId="0" fontId="1" fillId="0" borderId="22" xfId="0" applyFont="1" applyBorder="1" applyAlignment="1">
      <alignment horizontal="center" vertical="center"/>
    </xf>
    <xf numFmtId="178" fontId="8" fillId="0" borderId="31" xfId="0" applyNumberFormat="1" applyFont="1" applyBorder="1" applyAlignment="1" applyProtection="1">
      <alignment/>
      <protection locked="0"/>
    </xf>
    <xf numFmtId="2" fontId="8" fillId="0" borderId="23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178" fontId="8" fillId="0" borderId="15" xfId="0" applyNumberFormat="1" applyFont="1" applyBorder="1" applyAlignment="1" applyProtection="1">
      <alignment/>
      <protection locked="0"/>
    </xf>
    <xf numFmtId="179" fontId="1" fillId="0" borderId="24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178" fontId="8" fillId="0" borderId="25" xfId="0" applyNumberFormat="1" applyFont="1" applyBorder="1" applyAlignment="1" applyProtection="1">
      <alignment/>
      <protection locked="0"/>
    </xf>
    <xf numFmtId="179" fontId="1" fillId="0" borderId="26" xfId="0" applyNumberFormat="1" applyFont="1" applyBorder="1" applyAlignment="1" applyProtection="1">
      <alignment/>
      <protection locked="0"/>
    </xf>
    <xf numFmtId="179" fontId="1" fillId="0" borderId="14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8" fillId="0" borderId="13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2" fontId="8" fillId="0" borderId="15" xfId="0" applyNumberFormat="1" applyFont="1" applyFill="1" applyBorder="1" applyAlignment="1" applyProtection="1">
      <alignment/>
      <protection locked="0"/>
    </xf>
    <xf numFmtId="0" fontId="6" fillId="0" borderId="34" xfId="0" applyFont="1" applyBorder="1" applyAlignment="1">
      <alignment horizontal="right"/>
    </xf>
    <xf numFmtId="2" fontId="8" fillId="0" borderId="12" xfId="0" applyNumberFormat="1" applyFont="1" applyBorder="1" applyAlignment="1" applyProtection="1">
      <alignment/>
      <protection locked="0"/>
    </xf>
    <xf numFmtId="2" fontId="8" fillId="0" borderId="39" xfId="0" applyNumberFormat="1" applyFont="1" applyBorder="1" applyAlignment="1" applyProtection="1">
      <alignment/>
      <protection locked="0"/>
    </xf>
    <xf numFmtId="178" fontId="1" fillId="0" borderId="2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16" borderId="42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right"/>
      <protection/>
    </xf>
    <xf numFmtId="178" fontId="1" fillId="0" borderId="13" xfId="0" applyNumberFormat="1" applyFont="1" applyBorder="1" applyAlignment="1" applyProtection="1">
      <alignment/>
      <protection/>
    </xf>
    <xf numFmtId="178" fontId="1" fillId="0" borderId="15" xfId="0" applyNumberFormat="1" applyFont="1" applyBorder="1" applyAlignment="1" applyProtection="1">
      <alignment/>
      <protection/>
    </xf>
    <xf numFmtId="2" fontId="6" fillId="16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/>
    </xf>
    <xf numFmtId="178" fontId="8" fillId="0" borderId="23" xfId="0" applyNumberFormat="1" applyFont="1" applyBorder="1" applyAlignment="1" applyProtection="1">
      <alignment/>
      <protection locked="0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6" borderId="55" xfId="0" applyFont="1" applyFill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8" fontId="8" fillId="0" borderId="22" xfId="0" applyNumberFormat="1" applyFont="1" applyBorder="1" applyAlignment="1" applyProtection="1">
      <alignment/>
      <protection locked="0"/>
    </xf>
    <xf numFmtId="178" fontId="8" fillId="0" borderId="32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21" xfId="0" applyFont="1" applyBorder="1" applyAlignment="1">
      <alignment/>
    </xf>
    <xf numFmtId="0" fontId="8" fillId="0" borderId="0" xfId="0" applyFont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8" fillId="0" borderId="10" xfId="0" applyFont="1" applyBorder="1" applyAlignment="1">
      <alignment horizontal="left" indent="5"/>
    </xf>
    <xf numFmtId="0" fontId="1" fillId="0" borderId="21" xfId="0" applyFont="1" applyBorder="1" applyAlignment="1" applyProtection="1">
      <alignment/>
      <protection/>
    </xf>
    <xf numFmtId="0" fontId="16" fillId="0" borderId="0" xfId="0" applyFont="1" applyAlignment="1">
      <alignment/>
    </xf>
    <xf numFmtId="178" fontId="6" fillId="0" borderId="0" xfId="0" applyNumberFormat="1" applyFont="1" applyBorder="1" applyAlignment="1" applyProtection="1">
      <alignment/>
      <protection/>
    </xf>
    <xf numFmtId="178" fontId="6" fillId="0" borderId="20" xfId="0" applyNumberFormat="1" applyFont="1" applyBorder="1" applyAlignment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2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1" fillId="16" borderId="41" xfId="0" applyFont="1" applyFill="1" applyBorder="1" applyAlignment="1" applyProtection="1">
      <alignment/>
      <protection/>
    </xf>
    <xf numFmtId="0" fontId="1" fillId="16" borderId="30" xfId="0" applyFont="1" applyFill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indent="1"/>
      <protection/>
    </xf>
    <xf numFmtId="0" fontId="8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indent="3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indent="4"/>
      <protection/>
    </xf>
    <xf numFmtId="0" fontId="8" fillId="0" borderId="0" xfId="0" applyFont="1" applyAlignment="1" applyProtection="1">
      <alignment horizontal="left" indent="4"/>
      <protection/>
    </xf>
    <xf numFmtId="0" fontId="8" fillId="0" borderId="10" xfId="0" applyFont="1" applyBorder="1" applyAlignment="1" applyProtection="1">
      <alignment horizontal="left" indent="2"/>
      <protection/>
    </xf>
    <xf numFmtId="0" fontId="8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78" fontId="14" fillId="0" borderId="20" xfId="0" applyNumberFormat="1" applyFont="1" applyBorder="1" applyAlignment="1" applyProtection="1">
      <alignment/>
      <protection locked="0"/>
    </xf>
    <xf numFmtId="178" fontId="14" fillId="0" borderId="21" xfId="0" applyNumberFormat="1" applyFont="1" applyBorder="1" applyAlignment="1" applyProtection="1">
      <alignment/>
      <protection locked="0"/>
    </xf>
    <xf numFmtId="178" fontId="14" fillId="0" borderId="0" xfId="0" applyNumberFormat="1" applyFont="1" applyBorder="1" applyAlignment="1" applyProtection="1">
      <alignment/>
      <protection locked="0"/>
    </xf>
    <xf numFmtId="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center"/>
      <protection locked="0"/>
    </xf>
    <xf numFmtId="0" fontId="17" fillId="0" borderId="0" xfId="46" applyAlignment="1">
      <alignment/>
    </xf>
    <xf numFmtId="0" fontId="17" fillId="0" borderId="10" xfId="46" applyBorder="1" applyAlignment="1">
      <alignment vertical="center"/>
    </xf>
    <xf numFmtId="0" fontId="17" fillId="16" borderId="41" xfId="46" applyFill="1" applyBorder="1" applyAlignment="1">
      <alignment/>
    </xf>
    <xf numFmtId="0" fontId="17" fillId="16" borderId="30" xfId="46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83" fontId="1" fillId="0" borderId="23" xfId="0" applyNumberFormat="1" applyFont="1" applyBorder="1" applyAlignment="1" applyProtection="1">
      <alignment/>
      <protection locked="0"/>
    </xf>
    <xf numFmtId="183" fontId="1" fillId="0" borderId="38" xfId="0" applyNumberFormat="1" applyFont="1" applyBorder="1" applyAlignment="1" applyProtection="1">
      <alignment/>
      <protection locked="0"/>
    </xf>
    <xf numFmtId="3" fontId="1" fillId="0" borderId="23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/>
    </xf>
    <xf numFmtId="183" fontId="8" fillId="0" borderId="23" xfId="0" applyNumberFormat="1" applyFont="1" applyBorder="1" applyAlignment="1" applyProtection="1">
      <alignment vertical="center"/>
      <protection locked="0"/>
    </xf>
    <xf numFmtId="183" fontId="8" fillId="0" borderId="0" xfId="0" applyNumberFormat="1" applyFont="1" applyBorder="1" applyAlignment="1" applyProtection="1">
      <alignment/>
      <protection locked="0"/>
    </xf>
    <xf numFmtId="183" fontId="8" fillId="0" borderId="59" xfId="0" applyNumberFormat="1" applyFont="1" applyBorder="1" applyAlignment="1" applyProtection="1">
      <alignment vertical="center"/>
      <protection locked="0"/>
    </xf>
    <xf numFmtId="0" fontId="1" fillId="0" borderId="60" xfId="0" applyFont="1" applyFill="1" applyBorder="1" applyAlignment="1">
      <alignment horizontal="center" vertical="center" wrapText="1"/>
    </xf>
    <xf numFmtId="0" fontId="6" fillId="25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6" fillId="0" borderId="49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183" fontId="1" fillId="0" borderId="11" xfId="0" applyNumberFormat="1" applyFont="1" applyBorder="1" applyAlignment="1">
      <alignment vertical="center"/>
    </xf>
    <xf numFmtId="183" fontId="1" fillId="0" borderId="49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83" fontId="1" fillId="0" borderId="56" xfId="0" applyNumberFormat="1" applyFont="1" applyBorder="1" applyAlignment="1">
      <alignment vertical="center"/>
    </xf>
    <xf numFmtId="183" fontId="1" fillId="0" borderId="61" xfId="0" applyNumberFormat="1" applyFont="1" applyBorder="1" applyAlignment="1">
      <alignment vertical="center"/>
    </xf>
    <xf numFmtId="0" fontId="4" fillId="4" borderId="39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183" fontId="4" fillId="4" borderId="25" xfId="0" applyNumberFormat="1" applyFont="1" applyFill="1" applyBorder="1" applyAlignment="1">
      <alignment vertical="center"/>
    </xf>
    <xf numFmtId="183" fontId="4" fillId="4" borderId="62" xfId="0" applyNumberFormat="1" applyFont="1" applyFill="1" applyBorder="1" applyAlignment="1">
      <alignment vertical="center"/>
    </xf>
    <xf numFmtId="0" fontId="2" fillId="26" borderId="0" xfId="0" applyFont="1" applyFill="1" applyAlignment="1">
      <alignment horizontal="centerContinuous"/>
    </xf>
    <xf numFmtId="183" fontId="8" fillId="0" borderId="11" xfId="0" applyNumberFormat="1" applyFont="1" applyBorder="1" applyAlignment="1" applyProtection="1">
      <alignment/>
      <protection locked="0"/>
    </xf>
    <xf numFmtId="183" fontId="8" fillId="0" borderId="24" xfId="0" applyNumberFormat="1" applyFont="1" applyBorder="1" applyAlignment="1" applyProtection="1">
      <alignment/>
      <protection locked="0"/>
    </xf>
    <xf numFmtId="183" fontId="8" fillId="0" borderId="13" xfId="0" applyNumberFormat="1" applyFont="1" applyBorder="1" applyAlignment="1" applyProtection="1">
      <alignment/>
      <protection locked="0"/>
    </xf>
    <xf numFmtId="183" fontId="1" fillId="0" borderId="24" xfId="0" applyNumberFormat="1" applyFont="1" applyBorder="1" applyAlignment="1" applyProtection="1">
      <alignment/>
      <protection locked="0"/>
    </xf>
    <xf numFmtId="183" fontId="1" fillId="0" borderId="13" xfId="0" applyNumberFormat="1" applyFont="1" applyBorder="1" applyAlignment="1" applyProtection="1">
      <alignment/>
      <protection locked="0"/>
    </xf>
    <xf numFmtId="183" fontId="8" fillId="0" borderId="11" xfId="0" applyNumberFormat="1" applyFont="1" applyBorder="1" applyAlignment="1" applyProtection="1">
      <alignment vertical="center"/>
      <protection locked="0"/>
    </xf>
    <xf numFmtId="183" fontId="8" fillId="0" borderId="24" xfId="0" applyNumberFormat="1" applyFont="1" applyBorder="1" applyAlignment="1" applyProtection="1">
      <alignment vertical="center"/>
      <protection locked="0"/>
    </xf>
    <xf numFmtId="183" fontId="8" fillId="0" borderId="13" xfId="0" applyNumberFormat="1" applyFont="1" applyBorder="1" applyAlignment="1" applyProtection="1">
      <alignment vertical="center"/>
      <protection locked="0"/>
    </xf>
    <xf numFmtId="183" fontId="1" fillId="0" borderId="24" xfId="0" applyNumberFormat="1" applyFont="1" applyBorder="1" applyAlignment="1" applyProtection="1">
      <alignment vertical="center"/>
      <protection locked="0"/>
    </xf>
    <xf numFmtId="183" fontId="1" fillId="0" borderId="13" xfId="0" applyNumberFormat="1" applyFont="1" applyBorder="1" applyAlignment="1" applyProtection="1">
      <alignment vertical="center"/>
      <protection locked="0"/>
    </xf>
    <xf numFmtId="178" fontId="1" fillId="0" borderId="0" xfId="0" applyNumberFormat="1" applyFont="1" applyAlignment="1">
      <alignment/>
    </xf>
    <xf numFmtId="178" fontId="8" fillId="0" borderId="24" xfId="0" applyNumberFormat="1" applyFont="1" applyBorder="1" applyAlignment="1" applyProtection="1">
      <alignment horizontal="center"/>
      <protection/>
    </xf>
    <xf numFmtId="178" fontId="8" fillId="0" borderId="13" xfId="0" applyNumberFormat="1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0" fontId="6" fillId="0" borderId="35" xfId="0" applyFont="1" applyBorder="1" applyAlignment="1">
      <alignment horizontal="right"/>
    </xf>
    <xf numFmtId="2" fontId="8" fillId="0" borderId="14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" fillId="0" borderId="41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178" fontId="1" fillId="0" borderId="41" xfId="0" applyNumberFormat="1" applyFont="1" applyBorder="1" applyAlignment="1" applyProtection="1">
      <alignment/>
      <protection/>
    </xf>
    <xf numFmtId="178" fontId="1" fillId="0" borderId="55" xfId="0" applyNumberFormat="1" applyFont="1" applyBorder="1" applyAlignment="1" applyProtection="1">
      <alignment/>
      <protection/>
    </xf>
    <xf numFmtId="178" fontId="1" fillId="0" borderId="30" xfId="0" applyNumberFormat="1" applyFont="1" applyBorder="1" applyAlignment="1" applyProtection="1">
      <alignment/>
      <protection/>
    </xf>
    <xf numFmtId="49" fontId="1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6" fillId="28" borderId="0" xfId="0" applyNumberFormat="1" applyFont="1" applyFill="1" applyAlignment="1">
      <alignment horizontal="center"/>
    </xf>
    <xf numFmtId="49" fontId="1" fillId="28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left" indent="3"/>
      <protection/>
    </xf>
    <xf numFmtId="183" fontId="8" fillId="0" borderId="62" xfId="0" applyNumberFormat="1" applyFont="1" applyBorder="1" applyAlignment="1" applyProtection="1">
      <alignment vertical="center"/>
      <protection locked="0"/>
    </xf>
    <xf numFmtId="2" fontId="1" fillId="0" borderId="49" xfId="0" applyNumberFormat="1" applyFont="1" applyBorder="1" applyAlignment="1">
      <alignment vertical="center"/>
    </xf>
    <xf numFmtId="2" fontId="1" fillId="0" borderId="49" xfId="0" applyNumberFormat="1" applyFont="1" applyBorder="1" applyAlignment="1">
      <alignment/>
    </xf>
    <xf numFmtId="2" fontId="8" fillId="0" borderId="49" xfId="0" applyNumberFormat="1" applyFont="1" applyBorder="1" applyAlignment="1" applyProtection="1">
      <alignment/>
      <protection locked="0"/>
    </xf>
    <xf numFmtId="2" fontId="8" fillId="0" borderId="62" xfId="0" applyNumberFormat="1" applyFont="1" applyBorder="1" applyAlignment="1">
      <alignment/>
    </xf>
    <xf numFmtId="0" fontId="6" fillId="24" borderId="63" xfId="0" applyFont="1" applyFill="1" applyBorder="1" applyAlignment="1">
      <alignment horizontal="center"/>
    </xf>
    <xf numFmtId="0" fontId="6" fillId="24" borderId="61" xfId="0" applyFont="1" applyFill="1" applyBorder="1" applyAlignment="1">
      <alignment horizontal="center"/>
    </xf>
    <xf numFmtId="3" fontId="1" fillId="0" borderId="49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/>
    </xf>
    <xf numFmtId="183" fontId="1" fillId="0" borderId="49" xfId="0" applyNumberFormat="1" applyFont="1" applyBorder="1" applyAlignment="1" applyProtection="1">
      <alignment/>
      <protection locked="0"/>
    </xf>
    <xf numFmtId="183" fontId="1" fillId="0" borderId="62" xfId="0" applyNumberFormat="1" applyFont="1" applyBorder="1" applyAlignment="1" applyProtection="1">
      <alignment/>
      <protection locked="0"/>
    </xf>
    <xf numFmtId="0" fontId="1" fillId="7" borderId="63" xfId="0" applyFont="1" applyFill="1" applyBorder="1" applyAlignment="1">
      <alignment horizontal="center"/>
    </xf>
    <xf numFmtId="0" fontId="1" fillId="7" borderId="61" xfId="0" applyFont="1" applyFill="1" applyBorder="1" applyAlignment="1">
      <alignment horizontal="center"/>
    </xf>
    <xf numFmtId="178" fontId="1" fillId="0" borderId="49" xfId="0" applyNumberFormat="1" applyFont="1" applyBorder="1" applyAlignment="1">
      <alignment vertical="center"/>
    </xf>
    <xf numFmtId="183" fontId="8" fillId="0" borderId="49" xfId="0" applyNumberFormat="1" applyFont="1" applyBorder="1" applyAlignment="1" applyProtection="1">
      <alignment vertical="center"/>
      <protection locked="0"/>
    </xf>
    <xf numFmtId="0" fontId="2" fillId="29" borderId="0" xfId="0" applyFont="1" applyFill="1" applyAlignment="1">
      <alignment/>
    </xf>
    <xf numFmtId="0" fontId="2" fillId="29" borderId="0" xfId="0" applyFont="1" applyFill="1" applyAlignment="1">
      <alignment vertical="center"/>
    </xf>
    <xf numFmtId="0" fontId="2" fillId="29" borderId="0" xfId="0" applyFont="1" applyFill="1" applyAlignment="1" applyProtection="1">
      <alignment/>
      <protection/>
    </xf>
    <xf numFmtId="0" fontId="2" fillId="28" borderId="0" xfId="0" applyFont="1" applyFill="1" applyAlignment="1" applyProtection="1">
      <alignment/>
      <protection/>
    </xf>
    <xf numFmtId="0" fontId="2" fillId="29" borderId="0" xfId="0" applyFont="1" applyFill="1" applyAlignment="1">
      <alignment horizontal="centerContinuous"/>
    </xf>
    <xf numFmtId="0" fontId="2" fillId="26" borderId="0" xfId="0" applyFont="1" applyFill="1" applyAlignment="1">
      <alignment horizontal="centerContinuous" vertical="center"/>
    </xf>
    <xf numFmtId="0" fontId="2" fillId="29" borderId="0" xfId="0" applyFont="1" applyFill="1" applyAlignment="1">
      <alignment horizontal="centerContinuous" vertical="center"/>
    </xf>
    <xf numFmtId="0" fontId="2" fillId="29" borderId="0" xfId="0" applyFont="1" applyFill="1" applyAlignment="1" applyProtection="1">
      <alignment vertical="center"/>
      <protection/>
    </xf>
    <xf numFmtId="0" fontId="26" fillId="4" borderId="0" xfId="46" applyFont="1" applyFill="1" applyBorder="1" applyAlignment="1" applyProtection="1">
      <alignment horizontal="center"/>
      <protection/>
    </xf>
    <xf numFmtId="0" fontId="26" fillId="4" borderId="64" xfId="46" applyFont="1" applyFill="1" applyBorder="1" applyAlignment="1" applyProtection="1">
      <alignment horizontal="center"/>
      <protection/>
    </xf>
    <xf numFmtId="0" fontId="27" fillId="4" borderId="0" xfId="46" applyFont="1" applyFill="1" applyBorder="1" applyAlignment="1" applyProtection="1">
      <alignment horizontal="center"/>
      <protection/>
    </xf>
    <xf numFmtId="0" fontId="27" fillId="4" borderId="64" xfId="46" applyFont="1" applyFill="1" applyBorder="1" applyAlignment="1" applyProtection="1">
      <alignment horizontal="center"/>
      <protection/>
    </xf>
    <xf numFmtId="0" fontId="4" fillId="16" borderId="46" xfId="0" applyFont="1" applyFill="1" applyBorder="1" applyAlignment="1">
      <alignment vertical="center"/>
    </xf>
    <xf numFmtId="0" fontId="4" fillId="16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8" fillId="16" borderId="46" xfId="0" applyFont="1" applyFill="1" applyBorder="1" applyAlignment="1">
      <alignment horizontal="center" vertical="center"/>
    </xf>
    <xf numFmtId="0" fontId="10" fillId="16" borderId="3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0" fillId="4" borderId="41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4" borderId="55" xfId="0" applyFont="1" applyFill="1" applyBorder="1" applyAlignment="1">
      <alignment/>
    </xf>
    <xf numFmtId="0" fontId="30" fillId="0" borderId="41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55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left" indent="2"/>
    </xf>
    <xf numFmtId="0" fontId="8" fillId="0" borderId="14" xfId="0" applyFont="1" applyBorder="1" applyAlignment="1">
      <alignment horizontal="left" indent="2"/>
    </xf>
    <xf numFmtId="3" fontId="0" fillId="4" borderId="29" xfId="0" applyNumberFormat="1" applyFill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34" fillId="0" borderId="0" xfId="0" applyFont="1" applyAlignment="1">
      <alignment/>
    </xf>
    <xf numFmtId="0" fontId="35" fillId="0" borderId="54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left" vertical="center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38" fillId="8" borderId="3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183" fontId="8" fillId="0" borderId="38" xfId="0" applyNumberFormat="1" applyFont="1" applyBorder="1" applyAlignment="1" applyProtection="1">
      <alignment vertical="center"/>
      <protection locked="0"/>
    </xf>
    <xf numFmtId="0" fontId="6" fillId="24" borderId="29" xfId="0" applyFont="1" applyFill="1" applyBorder="1" applyAlignment="1">
      <alignment horizontal="right"/>
    </xf>
    <xf numFmtId="0" fontId="6" fillId="24" borderId="47" xfId="0" applyFont="1" applyFill="1" applyBorder="1" applyAlignment="1">
      <alignment horizontal="center" wrapText="1"/>
    </xf>
    <xf numFmtId="0" fontId="6" fillId="24" borderId="48" xfId="0" applyFont="1" applyFill="1" applyBorder="1" applyAlignment="1">
      <alignment horizontal="center" wrapText="1"/>
    </xf>
    <xf numFmtId="0" fontId="4" fillId="24" borderId="33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vertical="center"/>
    </xf>
    <xf numFmtId="0" fontId="4" fillId="0" borderId="22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1" fillId="0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" borderId="65" xfId="0" applyFont="1" applyFill="1" applyBorder="1" applyAlignment="1">
      <alignment horizontal="centerContinuous" vertical="center" wrapText="1"/>
    </xf>
    <xf numFmtId="0" fontId="22" fillId="4" borderId="65" xfId="0" applyFont="1" applyFill="1" applyBorder="1" applyAlignment="1">
      <alignment horizontal="centerContinuous" vertical="center"/>
    </xf>
    <xf numFmtId="0" fontId="7" fillId="4" borderId="65" xfId="0" applyFont="1" applyFill="1" applyBorder="1" applyAlignment="1">
      <alignment horizontal="centerContinuous" vertical="center"/>
    </xf>
    <xf numFmtId="0" fontId="2" fillId="4" borderId="65" xfId="0" applyFont="1" applyFill="1" applyBorder="1" applyAlignment="1">
      <alignment horizontal="centerContinuous" vertical="center"/>
    </xf>
    <xf numFmtId="0" fontId="20" fillId="4" borderId="65" xfId="46" applyFont="1" applyFill="1" applyBorder="1" applyAlignment="1">
      <alignment horizontal="centerContinuous"/>
    </xf>
    <xf numFmtId="0" fontId="21" fillId="4" borderId="65" xfId="46" applyFont="1" applyFill="1" applyBorder="1" applyAlignment="1">
      <alignment horizontal="centerContinuous" vertical="center"/>
    </xf>
    <xf numFmtId="0" fontId="21" fillId="4" borderId="66" xfId="46" applyFont="1" applyFill="1" applyBorder="1" applyAlignment="1">
      <alignment horizontal="centerContinuous" vertical="center"/>
    </xf>
    <xf numFmtId="0" fontId="42" fillId="4" borderId="67" xfId="0" applyFont="1" applyFill="1" applyBorder="1" applyAlignment="1">
      <alignment horizontal="centerContinuous" vertical="center" wrapText="1"/>
    </xf>
    <xf numFmtId="0" fontId="44" fillId="26" borderId="0" xfId="0" applyFont="1" applyFill="1" applyAlignment="1">
      <alignment horizontal="centerContinuous" vertical="center"/>
    </xf>
    <xf numFmtId="0" fontId="46" fillId="0" borderId="0" xfId="0" applyFont="1" applyAlignment="1">
      <alignment vertical="top"/>
    </xf>
    <xf numFmtId="0" fontId="47" fillId="26" borderId="0" xfId="0" applyFont="1" applyFill="1" applyAlignment="1">
      <alignment horizontal="centerContinuous"/>
    </xf>
    <xf numFmtId="0" fontId="48" fillId="26" borderId="0" xfId="0" applyFont="1" applyFill="1" applyAlignment="1">
      <alignment/>
    </xf>
    <xf numFmtId="0" fontId="49" fillId="4" borderId="68" xfId="46" applyFont="1" applyFill="1" applyBorder="1" applyAlignment="1">
      <alignment horizontal="center" vertical="center"/>
    </xf>
    <xf numFmtId="0" fontId="50" fillId="0" borderId="0" xfId="46" applyFont="1" applyAlignment="1">
      <alignment/>
    </xf>
    <xf numFmtId="0" fontId="43" fillId="4" borderId="69" xfId="46" applyFont="1" applyFill="1" applyBorder="1" applyAlignment="1">
      <alignment horizontal="centerContinuous" vertical="center" wrapText="1"/>
    </xf>
    <xf numFmtId="0" fontId="43" fillId="4" borderId="70" xfId="46" applyFont="1" applyFill="1" applyBorder="1" applyAlignment="1">
      <alignment horizontal="centerContinuous" vertical="center" wrapText="1"/>
    </xf>
    <xf numFmtId="0" fontId="53" fillId="4" borderId="71" xfId="46" applyFont="1" applyFill="1" applyBorder="1" applyAlignment="1">
      <alignment horizontal="centerContinuous" vertical="center" wrapText="1"/>
    </xf>
    <xf numFmtId="0" fontId="42" fillId="26" borderId="0" xfId="0" applyFont="1" applyFill="1" applyAlignment="1">
      <alignment horizontal="centerContinuous"/>
    </xf>
    <xf numFmtId="0" fontId="54" fillId="26" borderId="0" xfId="0" applyFont="1" applyFill="1" applyAlignment="1">
      <alignment horizontal="centerContinuous"/>
    </xf>
    <xf numFmtId="0" fontId="47" fillId="26" borderId="0" xfId="0" applyFont="1" applyFill="1" applyAlignment="1">
      <alignment horizontal="centerContinuous" vertical="center"/>
    </xf>
    <xf numFmtId="0" fontId="1" fillId="26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24" borderId="30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7" borderId="28" xfId="0" applyFont="1" applyFill="1" applyBorder="1" applyAlignment="1">
      <alignment vertical="center"/>
    </xf>
    <xf numFmtId="0" fontId="61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2" fillId="22" borderId="50" xfId="0" applyFont="1" applyFill="1" applyBorder="1" applyAlignment="1">
      <alignment horizontal="centerContinuous"/>
    </xf>
    <xf numFmtId="0" fontId="62" fillId="22" borderId="51" xfId="0" applyFont="1" applyFill="1" applyBorder="1" applyAlignment="1">
      <alignment horizontal="centerContinuous"/>
    </xf>
    <xf numFmtId="0" fontId="62" fillId="22" borderId="53" xfId="0" applyFont="1" applyFill="1" applyBorder="1" applyAlignment="1">
      <alignment horizontal="centerContinuous"/>
    </xf>
    <xf numFmtId="0" fontId="0" fillId="28" borderId="0" xfId="0" applyFill="1" applyAlignment="1">
      <alignment/>
    </xf>
    <xf numFmtId="0" fontId="63" fillId="8" borderId="50" xfId="0" applyFont="1" applyFill="1" applyBorder="1" applyAlignment="1">
      <alignment horizontal="centerContinuous"/>
    </xf>
    <xf numFmtId="0" fontId="0" fillId="8" borderId="51" xfId="0" applyFill="1" applyBorder="1" applyAlignment="1">
      <alignment horizontal="centerContinuous"/>
    </xf>
    <xf numFmtId="0" fontId="0" fillId="8" borderId="53" xfId="0" applyFill="1" applyBorder="1" applyAlignment="1">
      <alignment horizontal="centerContinuous"/>
    </xf>
    <xf numFmtId="0" fontId="62" fillId="24" borderId="50" xfId="0" applyFont="1" applyFill="1" applyBorder="1" applyAlignment="1">
      <alignment horizontal="centerContinuous"/>
    </xf>
    <xf numFmtId="0" fontId="62" fillId="24" borderId="51" xfId="0" applyFont="1" applyFill="1" applyBorder="1" applyAlignment="1">
      <alignment horizontal="centerContinuous"/>
    </xf>
    <xf numFmtId="0" fontId="62" fillId="24" borderId="53" xfId="0" applyFont="1" applyFill="1" applyBorder="1" applyAlignment="1">
      <alignment horizontal="centerContinuous"/>
    </xf>
    <xf numFmtId="0" fontId="30" fillId="10" borderId="30" xfId="0" applyFont="1" applyFill="1" applyBorder="1" applyAlignment="1">
      <alignment horizontal="center" vertical="center"/>
    </xf>
    <xf numFmtId="0" fontId="30" fillId="22" borderId="41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30" fillId="22" borderId="55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0" fillId="8" borderId="41" xfId="0" applyFont="1" applyFill="1" applyBorder="1" applyAlignment="1">
      <alignment horizontal="right" vertical="center"/>
    </xf>
    <xf numFmtId="0" fontId="30" fillId="8" borderId="30" xfId="0" applyFont="1" applyFill="1" applyBorder="1" applyAlignment="1">
      <alignment horizontal="right" vertical="center"/>
    </xf>
    <xf numFmtId="0" fontId="30" fillId="8" borderId="55" xfId="0" applyFont="1" applyFill="1" applyBorder="1" applyAlignment="1">
      <alignment horizontal="right" vertical="center"/>
    </xf>
    <xf numFmtId="0" fontId="0" fillId="28" borderId="0" xfId="0" applyFill="1" applyAlignment="1">
      <alignment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55" xfId="0" applyFont="1" applyFill="1" applyBorder="1" applyAlignment="1">
      <alignment horizontal="center" vertical="center"/>
    </xf>
    <xf numFmtId="0" fontId="30" fillId="11" borderId="41" xfId="0" applyFont="1" applyFill="1" applyBorder="1" applyAlignment="1">
      <alignment horizontal="center" vertical="center"/>
    </xf>
    <xf numFmtId="0" fontId="30" fillId="11" borderId="30" xfId="0" applyFont="1" applyFill="1" applyBorder="1" applyAlignment="1">
      <alignment horizontal="center" vertical="center"/>
    </xf>
    <xf numFmtId="0" fontId="30" fillId="11" borderId="55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40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 indent="1"/>
    </xf>
    <xf numFmtId="20" fontId="40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20" fontId="0" fillId="0" borderId="0" xfId="0" applyNumberFormat="1" applyBorder="1" applyAlignment="1">
      <alignment horizontal="left" indent="1"/>
    </xf>
    <xf numFmtId="20" fontId="58" fillId="0" borderId="0" xfId="0" applyNumberFormat="1" applyFont="1" applyBorder="1" applyAlignment="1">
      <alignment horizontal="left" indent="2"/>
    </xf>
    <xf numFmtId="1" fontId="8" fillId="0" borderId="0" xfId="0" applyNumberFormat="1" applyFont="1" applyAlignment="1">
      <alignment horizontal="center"/>
    </xf>
    <xf numFmtId="0" fontId="65" fillId="0" borderId="0" xfId="0" applyFont="1" applyAlignment="1">
      <alignment horizontal="left"/>
    </xf>
    <xf numFmtId="20" fontId="58" fillId="0" borderId="0" xfId="0" applyNumberFormat="1" applyFont="1" applyBorder="1" applyAlignment="1">
      <alignment horizontal="left" indent="1"/>
    </xf>
    <xf numFmtId="0" fontId="7" fillId="0" borderId="41" xfId="0" applyFont="1" applyBorder="1" applyAlignment="1">
      <alignment horizontal="center" vertical="center" wrapText="1"/>
    </xf>
    <xf numFmtId="1" fontId="64" fillId="0" borderId="30" xfId="0" applyNumberFormat="1" applyFont="1" applyBorder="1" applyAlignment="1" quotePrefix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indent="1"/>
    </xf>
    <xf numFmtId="0" fontId="20" fillId="0" borderId="0" xfId="46" applyFont="1" applyAlignment="1">
      <alignment/>
    </xf>
    <xf numFmtId="0" fontId="66" fillId="0" borderId="0" xfId="46" applyFont="1" applyAlignment="1">
      <alignment/>
    </xf>
    <xf numFmtId="0" fontId="66" fillId="0" borderId="0" xfId="46" applyFont="1" applyFill="1" applyAlignment="1">
      <alignment vertical="center"/>
    </xf>
    <xf numFmtId="0" fontId="45" fillId="0" borderId="0" xfId="46" applyFont="1" applyFill="1" applyAlignment="1">
      <alignment/>
    </xf>
    <xf numFmtId="0" fontId="0" fillId="0" borderId="20" xfId="0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49" fillId="4" borderId="72" xfId="46" applyFont="1" applyFill="1" applyBorder="1" applyAlignment="1">
      <alignment horizontal="center" vertical="center"/>
    </xf>
    <xf numFmtId="3" fontId="0" fillId="4" borderId="29" xfId="0" applyNumberFormat="1" applyFill="1" applyBorder="1" applyAlignment="1" applyProtection="1">
      <alignment/>
      <protection/>
    </xf>
    <xf numFmtId="3" fontId="0" fillId="4" borderId="55" xfId="0" applyNumberFormat="1" applyFill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49" fontId="40" fillId="0" borderId="0" xfId="0" applyNumberFormat="1" applyFont="1" applyAlignment="1" applyProtection="1">
      <alignment horizontal="center"/>
      <protection/>
    </xf>
    <xf numFmtId="0" fontId="2" fillId="26" borderId="73" xfId="0" applyFont="1" applyFill="1" applyBorder="1" applyAlignment="1">
      <alignment horizontal="left" vertical="center" indent="1"/>
    </xf>
    <xf numFmtId="0" fontId="2" fillId="26" borderId="74" xfId="0" applyFont="1" applyFill="1" applyBorder="1" applyAlignment="1">
      <alignment horizontal="left" vertical="center" indent="1"/>
    </xf>
    <xf numFmtId="0" fontId="42" fillId="29" borderId="0" xfId="0" applyFont="1" applyFill="1" applyAlignment="1">
      <alignment horizontal="center"/>
    </xf>
    <xf numFmtId="0" fontId="67" fillId="4" borderId="67" xfId="46" applyFont="1" applyFill="1" applyBorder="1" applyAlignment="1">
      <alignment horizontal="center" vertical="center" wrapText="1"/>
    </xf>
    <xf numFmtId="0" fontId="67" fillId="4" borderId="65" xfId="46" applyFont="1" applyFill="1" applyBorder="1" applyAlignment="1">
      <alignment horizontal="center" vertical="center" wrapText="1"/>
    </xf>
    <xf numFmtId="0" fontId="67" fillId="4" borderId="66" xfId="46" applyFont="1" applyFill="1" applyBorder="1" applyAlignment="1">
      <alignment horizontal="center" vertical="center" wrapText="1"/>
    </xf>
    <xf numFmtId="0" fontId="2" fillId="29" borderId="0" xfId="0" applyFont="1" applyFill="1" applyAlignment="1">
      <alignment horizontal="center"/>
    </xf>
    <xf numFmtId="0" fontId="42" fillId="4" borderId="75" xfId="0" applyFont="1" applyFill="1" applyBorder="1" applyAlignment="1">
      <alignment horizontal="center" vertical="center"/>
    </xf>
    <xf numFmtId="0" fontId="42" fillId="4" borderId="76" xfId="0" applyFont="1" applyFill="1" applyBorder="1" applyAlignment="1">
      <alignment horizontal="center" vertical="center"/>
    </xf>
    <xf numFmtId="0" fontId="42" fillId="4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 applyProtection="1">
      <alignment vertical="center"/>
      <protection locked="0"/>
    </xf>
    <xf numFmtId="0" fontId="13" fillId="0" borderId="79" xfId="0" applyFont="1" applyFill="1" applyBorder="1" applyAlignment="1" applyProtection="1">
      <alignment vertical="center"/>
      <protection locked="0"/>
    </xf>
    <xf numFmtId="0" fontId="2" fillId="0" borderId="80" xfId="0" applyFont="1" applyFill="1" applyBorder="1" applyAlignment="1">
      <alignment horizontal="left" vertical="center" indent="1"/>
    </xf>
    <xf numFmtId="0" fontId="2" fillId="0" borderId="78" xfId="0" applyFont="1" applyFill="1" applyBorder="1" applyAlignment="1">
      <alignment horizontal="left" vertical="center" indent="1"/>
    </xf>
    <xf numFmtId="0" fontId="2" fillId="0" borderId="8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82" xfId="0" applyFont="1" applyFill="1" applyBorder="1" applyAlignment="1">
      <alignment horizontal="left" vertical="center" indent="1"/>
    </xf>
    <xf numFmtId="0" fontId="2" fillId="0" borderId="83" xfId="0" applyFont="1" applyFill="1" applyBorder="1" applyAlignment="1">
      <alignment horizontal="left" vertical="center" indent="1"/>
    </xf>
    <xf numFmtId="0" fontId="13" fillId="0" borderId="83" xfId="0" applyFont="1" applyFill="1" applyBorder="1" applyAlignment="1" applyProtection="1">
      <alignment horizontal="left" vertical="center"/>
      <protection locked="0"/>
    </xf>
    <xf numFmtId="0" fontId="13" fillId="0" borderId="84" xfId="0" applyFont="1" applyFill="1" applyBorder="1" applyAlignment="1" applyProtection="1">
      <alignment horizontal="left" vertical="center"/>
      <protection locked="0"/>
    </xf>
    <xf numFmtId="0" fontId="13" fillId="0" borderId="78" xfId="0" applyFont="1" applyFill="1" applyBorder="1" applyAlignment="1" applyProtection="1">
      <alignment horizontal="left" vertical="center"/>
      <protection locked="0"/>
    </xf>
    <xf numFmtId="0" fontId="13" fillId="0" borderId="79" xfId="0" applyFont="1" applyFill="1" applyBorder="1" applyAlignment="1" applyProtection="1">
      <alignment horizontal="left" vertical="center"/>
      <protection locked="0"/>
    </xf>
    <xf numFmtId="0" fontId="13" fillId="0" borderId="85" xfId="0" applyFont="1" applyFill="1" applyBorder="1" applyAlignment="1" applyProtection="1">
      <alignment horizontal="left" vertical="center"/>
      <protection locked="0"/>
    </xf>
    <xf numFmtId="0" fontId="13" fillId="0" borderId="86" xfId="0" applyFont="1" applyFill="1" applyBorder="1" applyAlignment="1" applyProtection="1">
      <alignment horizontal="left" vertical="center"/>
      <protection locked="0"/>
    </xf>
    <xf numFmtId="182" fontId="13" fillId="0" borderId="78" xfId="0" applyNumberFormat="1" applyFont="1" applyFill="1" applyBorder="1" applyAlignment="1" applyProtection="1">
      <alignment horizontal="left" vertical="center"/>
      <protection locked="0"/>
    </xf>
    <xf numFmtId="182" fontId="13" fillId="0" borderId="79" xfId="0" applyNumberFormat="1" applyFont="1" applyFill="1" applyBorder="1" applyAlignment="1" applyProtection="1">
      <alignment horizontal="left" vertical="center"/>
      <protection locked="0"/>
    </xf>
    <xf numFmtId="0" fontId="2" fillId="26" borderId="87" xfId="0" applyFont="1" applyFill="1" applyBorder="1" applyAlignment="1">
      <alignment horizontal="left" vertical="center" indent="1"/>
    </xf>
    <xf numFmtId="0" fontId="2" fillId="26" borderId="88" xfId="0" applyFont="1" applyFill="1" applyBorder="1" applyAlignment="1">
      <alignment horizontal="left" vertical="center" indent="1"/>
    </xf>
    <xf numFmtId="0" fontId="2" fillId="26" borderId="89" xfId="0" applyFont="1" applyFill="1" applyBorder="1" applyAlignment="1">
      <alignment horizontal="left" vertical="center" indent="1"/>
    </xf>
    <xf numFmtId="0" fontId="2" fillId="26" borderId="90" xfId="0" applyFont="1" applyFill="1" applyBorder="1" applyAlignment="1">
      <alignment horizontal="left" vertical="center" indent="1"/>
    </xf>
    <xf numFmtId="0" fontId="26" fillId="4" borderId="0" xfId="46" applyFont="1" applyFill="1" applyBorder="1" applyAlignment="1" applyProtection="1">
      <alignment horizontal="center" vertical="center" wrapText="1"/>
      <protection/>
    </xf>
    <xf numFmtId="0" fontId="26" fillId="4" borderId="64" xfId="46" applyFont="1" applyFill="1" applyBorder="1" applyAlignment="1" applyProtection="1">
      <alignment horizontal="center" vertical="center" wrapText="1"/>
      <protection/>
    </xf>
    <xf numFmtId="0" fontId="26" fillId="4" borderId="83" xfId="46" applyFont="1" applyFill="1" applyBorder="1" applyAlignment="1" applyProtection="1">
      <alignment horizontal="center" vertical="center" wrapText="1"/>
      <protection/>
    </xf>
    <xf numFmtId="0" fontId="26" fillId="4" borderId="84" xfId="46" applyFont="1" applyFill="1" applyBorder="1" applyAlignment="1" applyProtection="1">
      <alignment horizontal="center" vertical="center" wrapText="1"/>
      <protection/>
    </xf>
    <xf numFmtId="0" fontId="42" fillId="4" borderId="0" xfId="46" applyFont="1" applyFill="1" applyBorder="1" applyAlignment="1" applyProtection="1">
      <alignment horizontal="center" vertical="center" wrapText="1"/>
      <protection/>
    </xf>
    <xf numFmtId="0" fontId="42" fillId="4" borderId="64" xfId="46" applyFont="1" applyFill="1" applyBorder="1" applyAlignment="1" applyProtection="1">
      <alignment horizontal="center" vertical="center" wrapText="1"/>
      <protection/>
    </xf>
    <xf numFmtId="0" fontId="46" fillId="4" borderId="91" xfId="46" applyFont="1" applyFill="1" applyBorder="1" applyAlignment="1" applyProtection="1">
      <alignment horizontal="center" vertical="center" wrapText="1"/>
      <protection/>
    </xf>
    <xf numFmtId="0" fontId="46" fillId="4" borderId="92" xfId="46" applyFont="1" applyFill="1" applyBorder="1" applyAlignment="1" applyProtection="1">
      <alignment horizontal="center" vertical="center" wrapText="1"/>
      <protection/>
    </xf>
    <xf numFmtId="0" fontId="46" fillId="4" borderId="0" xfId="46" applyFont="1" applyFill="1" applyBorder="1" applyAlignment="1" applyProtection="1">
      <alignment horizontal="center" vertical="center" wrapText="1"/>
      <protection/>
    </xf>
    <xf numFmtId="0" fontId="46" fillId="4" borderId="64" xfId="46" applyFont="1" applyFill="1" applyBorder="1" applyAlignment="1" applyProtection="1">
      <alignment horizontal="center" vertical="center" wrapText="1"/>
      <protection/>
    </xf>
    <xf numFmtId="0" fontId="2" fillId="26" borderId="82" xfId="0" applyFont="1" applyFill="1" applyBorder="1" applyAlignment="1">
      <alignment horizontal="left" vertical="center" indent="1"/>
    </xf>
    <xf numFmtId="0" fontId="2" fillId="26" borderId="83" xfId="0" applyFont="1" applyFill="1" applyBorder="1" applyAlignment="1">
      <alignment horizontal="left" vertical="center" indent="1"/>
    </xf>
    <xf numFmtId="0" fontId="2" fillId="26" borderId="93" xfId="0" applyFont="1" applyFill="1" applyBorder="1" applyAlignment="1">
      <alignment horizontal="left" vertical="center" indent="1"/>
    </xf>
    <xf numFmtId="0" fontId="4" fillId="16" borderId="41" xfId="0" applyFont="1" applyFill="1" applyBorder="1" applyAlignment="1">
      <alignment horizontal="center"/>
    </xf>
    <xf numFmtId="0" fontId="4" fillId="16" borderId="55" xfId="0" applyFont="1" applyFill="1" applyBorder="1" applyAlignment="1">
      <alignment horizontal="center"/>
    </xf>
    <xf numFmtId="0" fontId="4" fillId="16" borderId="30" xfId="0" applyFont="1" applyFill="1" applyBorder="1" applyAlignment="1">
      <alignment horizontal="center"/>
    </xf>
    <xf numFmtId="0" fontId="17" fillId="0" borderId="10" xfId="46" applyBorder="1" applyAlignment="1">
      <alignment horizontal="left"/>
    </xf>
    <xf numFmtId="0" fontId="7" fillId="16" borderId="41" xfId="0" applyFont="1" applyFill="1" applyBorder="1" applyAlignment="1" applyProtection="1">
      <alignment horizontal="center"/>
      <protection/>
    </xf>
    <xf numFmtId="0" fontId="7" fillId="16" borderId="5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66" fillId="0" borderId="14" xfId="46" applyFont="1" applyBorder="1" applyAlignment="1">
      <alignment horizontal="left" vertical="top"/>
    </xf>
    <xf numFmtId="0" fontId="1" fillId="8" borderId="52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 quotePrefix="1">
      <alignment horizontal="center" vertical="center" wrapText="1"/>
    </xf>
    <xf numFmtId="0" fontId="1" fillId="8" borderId="30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 wrapText="1"/>
    </xf>
    <xf numFmtId="0" fontId="28" fillId="8" borderId="46" xfId="0" applyFont="1" applyFill="1" applyBorder="1" applyAlignment="1">
      <alignment horizontal="center" vertical="center" wrapText="1"/>
    </xf>
    <xf numFmtId="0" fontId="7" fillId="24" borderId="60" xfId="0" applyFont="1" applyFill="1" applyBorder="1" applyAlignment="1">
      <alignment horizontal="left" vertical="center" wrapText="1" indent="8"/>
    </xf>
    <xf numFmtId="0" fontId="7" fillId="24" borderId="30" xfId="0" applyFont="1" applyFill="1" applyBorder="1" applyAlignment="1">
      <alignment horizontal="left" vertical="center" wrapText="1" indent="8"/>
    </xf>
    <xf numFmtId="0" fontId="29" fillId="0" borderId="0" xfId="0" applyFont="1" applyAlignment="1">
      <alignment horizontal="center" vertical="center" wrapText="1"/>
    </xf>
    <xf numFmtId="0" fontId="67" fillId="0" borderId="0" xfId="46" applyFont="1" applyAlignment="1">
      <alignment horizontal="left" vertical="center"/>
    </xf>
    <xf numFmtId="0" fontId="67" fillId="0" borderId="10" xfId="46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26" borderId="0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23" borderId="52" xfId="0" applyFont="1" applyFill="1" applyBorder="1" applyAlignment="1" quotePrefix="1">
      <alignment horizontal="center" vertical="center"/>
    </xf>
    <xf numFmtId="0" fontId="1" fillId="23" borderId="2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6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6" fillId="23" borderId="52" xfId="0" applyFont="1" applyFill="1" applyBorder="1" applyAlignment="1" quotePrefix="1">
      <alignment horizontal="center" vertical="center" wrapText="1"/>
    </xf>
    <xf numFmtId="0" fontId="6" fillId="23" borderId="46" xfId="0" applyFont="1" applyFill="1" applyBorder="1" applyAlignment="1" quotePrefix="1">
      <alignment horizontal="center" vertical="center" wrapText="1"/>
    </xf>
    <xf numFmtId="0" fontId="6" fillId="23" borderId="27" xfId="0" applyFont="1" applyFill="1" applyBorder="1" applyAlignment="1" quotePrefix="1">
      <alignment horizontal="center" vertical="center" wrapText="1"/>
    </xf>
    <xf numFmtId="0" fontId="11" fillId="23" borderId="34" xfId="0" applyFont="1" applyFill="1" applyBorder="1" applyAlignment="1">
      <alignment horizontal="center" vertical="center" wrapText="1"/>
    </xf>
    <xf numFmtId="0" fontId="11" fillId="23" borderId="35" xfId="0" applyFont="1" applyFill="1" applyBorder="1" applyAlignment="1">
      <alignment horizontal="center" vertical="center" wrapText="1"/>
    </xf>
    <xf numFmtId="0" fontId="11" fillId="23" borderId="12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11" fillId="23" borderId="37" xfId="0" applyFont="1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1" fillId="23" borderId="42" xfId="0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3" borderId="58" xfId="0" applyFont="1" applyFill="1" applyBorder="1" applyAlignment="1">
      <alignment horizontal="center" vertical="center"/>
    </xf>
    <xf numFmtId="0" fontId="39" fillId="23" borderId="52" xfId="0" applyFont="1" applyFill="1" applyBorder="1" applyAlignment="1">
      <alignment horizontal="center" vertical="center" wrapText="1"/>
    </xf>
    <xf numFmtId="0" fontId="39" fillId="23" borderId="46" xfId="0" applyFont="1" applyFill="1" applyBorder="1" applyAlignment="1">
      <alignment horizontal="center" vertical="center" wrapText="1"/>
    </xf>
    <xf numFmtId="0" fontId="1" fillId="23" borderId="46" xfId="0" applyFont="1" applyFill="1" applyBorder="1" applyAlignment="1">
      <alignment horizontal="center" vertical="center"/>
    </xf>
    <xf numFmtId="0" fontId="0" fillId="25" borderId="63" xfId="46" applyFont="1" applyFill="1" applyBorder="1" applyAlignment="1">
      <alignment horizontal="center" vertical="center" wrapText="1"/>
    </xf>
    <xf numFmtId="0" fontId="0" fillId="25" borderId="61" xfId="46" applyFont="1" applyFill="1" applyBorder="1" applyAlignment="1">
      <alignment horizontal="center" vertical="center" wrapText="1"/>
    </xf>
    <xf numFmtId="0" fontId="1" fillId="0" borderId="35" xfId="46" applyFont="1" applyBorder="1" applyAlignment="1">
      <alignment horizontal="left"/>
    </xf>
    <xf numFmtId="0" fontId="23" fillId="0" borderId="0" xfId="46" applyFont="1" applyAlignment="1">
      <alignment horizontal="left"/>
    </xf>
    <xf numFmtId="0" fontId="31" fillId="28" borderId="40" xfId="0" applyFont="1" applyFill="1" applyBorder="1" applyAlignment="1">
      <alignment horizontal="center" vertical="center" wrapText="1"/>
    </xf>
    <xf numFmtId="0" fontId="31" fillId="28" borderId="33" xfId="0" applyFont="1" applyFill="1" applyBorder="1" applyAlignment="1">
      <alignment horizontal="center" vertical="center" wrapText="1"/>
    </xf>
    <xf numFmtId="0" fontId="31" fillId="28" borderId="44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16" borderId="52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76200</xdr:rowOff>
    </xdr:from>
    <xdr:ext cx="5067300" cy="1743075"/>
    <xdr:sp>
      <xdr:nvSpPr>
        <xdr:cNvPr id="1" name="TextBox 12"/>
        <xdr:cNvSpPr txBox="1">
          <a:spLocks noChangeArrowheads="1"/>
        </xdr:cNvSpPr>
      </xdr:nvSpPr>
      <xdr:spPr>
        <a:xfrm>
          <a:off x="11753850" y="76200"/>
          <a:ext cx="5067300" cy="1743075"/>
        </a:xfrm>
        <a:prstGeom prst="rect">
          <a:avLst/>
        </a:prstGeom>
        <a:solidFill>
          <a:srgbClr val="FFFF66"/>
        </a:solidFill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2200" b="1" i="0" u="none" baseline="0">
              <a:solidFill>
                <a:srgbClr val="008000"/>
              </a:solidFill>
            </a:rPr>
            <a:t>Este Banco Central, en cumplimiento de las normas vigentes, podrá sancionar mediante multas a las empresas que no cumplan con presentar la información solicitada.</a:t>
          </a:r>
        </a:p>
      </xdr:txBody>
    </xdr:sp>
    <xdr:clientData/>
  </xdr:oneCellAnchor>
  <xdr:twoCellAnchor>
    <xdr:from>
      <xdr:col>12</xdr:col>
      <xdr:colOff>38100</xdr:colOff>
      <xdr:row>11</xdr:row>
      <xdr:rowOff>171450</xdr:rowOff>
    </xdr:from>
    <xdr:to>
      <xdr:col>13</xdr:col>
      <xdr:colOff>209550</xdr:colOff>
      <xdr:row>11</xdr:row>
      <xdr:rowOff>171450</xdr:rowOff>
    </xdr:to>
    <xdr:sp>
      <xdr:nvSpPr>
        <xdr:cNvPr id="2" name="Line 13"/>
        <xdr:cNvSpPr>
          <a:spLocks/>
        </xdr:cNvSpPr>
      </xdr:nvSpPr>
      <xdr:spPr>
        <a:xfrm flipH="1">
          <a:off x="11791950" y="3657600"/>
          <a:ext cx="11049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19050</xdr:rowOff>
    </xdr:from>
    <xdr:to>
      <xdr:col>6</xdr:col>
      <xdr:colOff>0</xdr:colOff>
      <xdr:row>4</xdr:row>
      <xdr:rowOff>304800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066800"/>
          <a:ext cx="2438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2752725</xdr:colOff>
      <xdr:row>4</xdr:row>
      <xdr:rowOff>19050</xdr:rowOff>
    </xdr:from>
    <xdr:to>
      <xdr:col>4</xdr:col>
      <xdr:colOff>2085975</xdr:colOff>
      <xdr:row>4</xdr:row>
      <xdr:rowOff>352425</xdr:rowOff>
    </xdr:to>
    <xdr:sp>
      <xdr:nvSpPr>
        <xdr:cNvPr id="2" name="AutoShape 38"/>
        <xdr:cNvSpPr>
          <a:spLocks/>
        </xdr:cNvSpPr>
      </xdr:nvSpPr>
      <xdr:spPr>
        <a:xfrm>
          <a:off x="3314700" y="1066800"/>
          <a:ext cx="4333875" cy="333375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9525</xdr:rowOff>
    </xdr:from>
    <xdr:to>
      <xdr:col>4</xdr:col>
      <xdr:colOff>704850</xdr:colOff>
      <xdr:row>19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28650"/>
          <a:ext cx="5010150" cy="3371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3</xdr:row>
      <xdr:rowOff>0</xdr:rowOff>
    </xdr:from>
    <xdr:to>
      <xdr:col>12</xdr:col>
      <xdr:colOff>200025</xdr:colOff>
      <xdr:row>21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667375" y="619125"/>
          <a:ext cx="6305550" cy="37147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Narrow"/>
              <a:ea typeface="Arial Narrow"/>
              <a:cs typeface="Arial Narrow"/>
            </a:rPr>
            <a:t>LEYENDA:</a:t>
          </a:r>
          <a:r>
            <a:rPr lang="en-US" cap="none" sz="1400" b="0" i="0" u="none" baseline="0">
              <a:latin typeface="Arial Narrow"/>
              <a:ea typeface="Arial Narrow"/>
              <a:cs typeface="Arial Narrow"/>
            </a:rPr>
            <a:t>
Tipo 1: Empresa propietaria, que tiene propiedad total o parcial de la empresa encuestada (incluir holdings).
Tipo 2A: Empresa subsidiaria directa, de propiedad directa de la empresa encuestada.
Tipo 2B: Empresa subsidiaria indirecta, de propiedad indirecta de la empresa encuestada.
Tipo 3A: Empresa no subsidiaria directa, de propiedad directa de la empresa encuestada.
Tipo 3B: Empresa no subsidiaria indirecta, de propiedad indirecta de la empresa encuestada.
Tipo 4A: Empresa fusionada con, o absorbida por la empresa encuestada.
Tipo 4E: Empresa escindida de la empresa encuestada.
Tipo 5: Empresa con la cual la empresa encuestada mantiene un contrato asociativo (joint venture, consorcio o participación).
Tipo 6: Empresa con la cual la empresa encuestada únicamente comparte un mismo propietario.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104775</xdr:rowOff>
    </xdr:from>
    <xdr:to>
      <xdr:col>2</xdr:col>
      <xdr:colOff>742950</xdr:colOff>
      <xdr:row>36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200650" y="7315200"/>
          <a:ext cx="647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cuesta.anual@bcrp.gob.pe" TargetMode="External" /><Relationship Id="rId2" Type="http://schemas.openxmlformats.org/officeDocument/2006/relationships/hyperlink" Target="http://www.bcrp.gob.pe/docs/Estadisticas/esdeie/sustento-legal-encuestas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34"/>
  <sheetViews>
    <sheetView tabSelected="1" workbookViewId="0" topLeftCell="A1">
      <pane xSplit="3" ySplit="11" topLeftCell="D12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R15" sqref="R15"/>
    </sheetView>
  </sheetViews>
  <sheetFormatPr defaultColWidth="11.421875" defaultRowHeight="12.75"/>
  <cols>
    <col min="1" max="1" width="4.28125" style="358" customWidth="1"/>
    <col min="2" max="2" width="11.421875" style="2" customWidth="1"/>
    <col min="3" max="3" width="42.28125" style="2" customWidth="1"/>
    <col min="4" max="4" width="15.7109375" style="2" customWidth="1"/>
    <col min="5" max="9" width="10.7109375" style="2" customWidth="1"/>
    <col min="10" max="10" width="23.57421875" style="2" customWidth="1"/>
    <col min="11" max="12" width="12.7109375" style="2" customWidth="1"/>
    <col min="13" max="15" width="14.00390625" style="358" customWidth="1"/>
    <col min="16" max="16" width="11.421875" style="358" customWidth="1"/>
    <col min="17" max="17" width="11.421875" style="358" hidden="1" customWidth="1"/>
    <col min="18" max="33" width="11.421875" style="358" customWidth="1"/>
    <col min="34" max="16384" width="11.421875" style="2" customWidth="1"/>
  </cols>
  <sheetData>
    <row r="1" spans="2:17" s="359" customFormat="1" ht="45" customHeight="1">
      <c r="B1" s="432" t="s">
        <v>130</v>
      </c>
      <c r="C1" s="363"/>
      <c r="D1" s="363"/>
      <c r="E1" s="363"/>
      <c r="F1" s="363"/>
      <c r="G1" s="364"/>
      <c r="H1" s="363"/>
      <c r="I1" s="363"/>
      <c r="J1" s="363"/>
      <c r="K1" s="363"/>
      <c r="L1" s="363"/>
      <c r="P1" s="365"/>
      <c r="Q1" s="365"/>
    </row>
    <row r="2" spans="2:17" s="358" customFormat="1" ht="27">
      <c r="B2" s="441" t="s">
        <v>545</v>
      </c>
      <c r="C2" s="434"/>
      <c r="D2" s="434"/>
      <c r="E2" s="312"/>
      <c r="F2" s="312"/>
      <c r="G2" s="362"/>
      <c r="H2" s="312"/>
      <c r="I2" s="312"/>
      <c r="J2" s="312"/>
      <c r="K2" s="312"/>
      <c r="L2" s="312"/>
      <c r="P2" s="360"/>
      <c r="Q2" s="361">
        <f>IF(ISBLANK(D12),"",VLOOKUP(TEXT($D$12,"###########"),CONTAX,2,FALSE))</f>
      </c>
    </row>
    <row r="3" spans="2:17" s="358" customFormat="1" ht="27">
      <c r="B3" s="441" t="str">
        <f>CONCATENATE("PERIODO: ",Menu!C3-1," - ",Menu!C3)</f>
        <v>PERIODO: 2008 - 2009</v>
      </c>
      <c r="C3" s="434"/>
      <c r="D3" s="434"/>
      <c r="E3" s="312"/>
      <c r="F3" s="312"/>
      <c r="G3" s="362"/>
      <c r="H3" s="312"/>
      <c r="I3" s="312"/>
      <c r="J3" s="312"/>
      <c r="K3" s="312"/>
      <c r="L3" s="312"/>
      <c r="P3" s="360"/>
      <c r="Q3" s="361">
        <f>IF(ISBLANK(D12),"",CONCATENATE("Telf. 613-2000 Anexo ",VLOOKUP(TEXT($D$12,"###########"),CONTAX,3,FALSE)))</f>
      </c>
    </row>
    <row r="4" spans="2:17" s="358" customFormat="1" ht="6.75" customHeight="1">
      <c r="B4" s="434"/>
      <c r="C4" s="434"/>
      <c r="D4" s="434"/>
      <c r="E4" s="312"/>
      <c r="F4" s="312"/>
      <c r="G4" s="312"/>
      <c r="H4" s="312"/>
      <c r="I4" s="312"/>
      <c r="J4" s="312"/>
      <c r="K4" s="312"/>
      <c r="L4" s="312"/>
      <c r="P4" s="360"/>
      <c r="Q4" s="360"/>
    </row>
    <row r="5" spans="2:15" s="358" customFormat="1" ht="18">
      <c r="B5" s="442" t="s">
        <v>1970</v>
      </c>
      <c r="C5" s="434"/>
      <c r="D5" s="434"/>
      <c r="E5" s="312"/>
      <c r="F5" s="312"/>
      <c r="G5" s="362"/>
      <c r="H5" s="312"/>
      <c r="I5" s="312"/>
      <c r="J5" s="312"/>
      <c r="K5" s="312"/>
      <c r="L5" s="312"/>
      <c r="M5" s="514"/>
      <c r="N5" s="514"/>
      <c r="O5" s="514"/>
    </row>
    <row r="6" spans="2:19" s="358" customFormat="1" ht="22.5" customHeight="1" thickBot="1">
      <c r="B6" s="442" t="s">
        <v>1969</v>
      </c>
      <c r="C6" s="434"/>
      <c r="D6" s="434"/>
      <c r="E6" s="312"/>
      <c r="F6" s="312"/>
      <c r="G6" s="362"/>
      <c r="H6" s="312"/>
      <c r="I6" s="312"/>
      <c r="J6" s="312"/>
      <c r="K6" s="312"/>
      <c r="L6" s="312"/>
      <c r="M6" s="510"/>
      <c r="N6" s="510"/>
      <c r="O6" s="510"/>
      <c r="P6" s="510"/>
      <c r="Q6" s="510"/>
      <c r="R6" s="510"/>
      <c r="S6" s="510"/>
    </row>
    <row r="7" spans="2:19" s="358" customFormat="1" ht="24.75" customHeight="1" thickBot="1">
      <c r="B7" s="443" t="s">
        <v>2586</v>
      </c>
      <c r="C7" s="434"/>
      <c r="D7" s="434"/>
      <c r="E7" s="312"/>
      <c r="F7" s="312"/>
      <c r="G7" s="362"/>
      <c r="H7" s="312"/>
      <c r="I7" s="312"/>
      <c r="J7" s="312"/>
      <c r="K7" s="312"/>
      <c r="L7" s="312"/>
      <c r="M7" s="511" t="s">
        <v>256</v>
      </c>
      <c r="N7" s="512"/>
      <c r="O7" s="512"/>
      <c r="P7" s="512"/>
      <c r="Q7" s="512"/>
      <c r="R7" s="512"/>
      <c r="S7" s="513"/>
    </row>
    <row r="8" spans="2:15" s="358" customFormat="1" ht="8.25" customHeight="1" thickBot="1">
      <c r="B8" s="443"/>
      <c r="C8" s="434"/>
      <c r="D8" s="434"/>
      <c r="E8" s="312"/>
      <c r="F8" s="312"/>
      <c r="G8" s="362"/>
      <c r="H8" s="312"/>
      <c r="I8" s="312"/>
      <c r="J8" s="312"/>
      <c r="K8" s="312"/>
      <c r="L8" s="312"/>
      <c r="M8" s="514"/>
      <c r="N8" s="514"/>
      <c r="O8" s="514"/>
    </row>
    <row r="9" spans="2:15" ht="32.25" customHeight="1" thickBot="1" thickTop="1">
      <c r="B9" s="433" t="s">
        <v>1709</v>
      </c>
      <c r="C9" s="435"/>
      <c r="D9" s="440" t="s">
        <v>1261</v>
      </c>
      <c r="E9" s="438"/>
      <c r="F9" s="438"/>
      <c r="G9" s="438"/>
      <c r="H9" s="439"/>
      <c r="J9" s="358"/>
      <c r="K9" s="168"/>
      <c r="L9" s="168"/>
      <c r="M9" s="514"/>
      <c r="N9" s="514"/>
      <c r="O9" s="514"/>
    </row>
    <row r="10" spans="2:12" ht="12.75" customHeight="1" thickBot="1" thickTop="1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33" s="167" customFormat="1" ht="50.25" customHeight="1" thickBot="1">
      <c r="A11" s="359"/>
      <c r="B11" s="431" t="s">
        <v>78</v>
      </c>
      <c r="C11" s="424"/>
      <c r="D11" s="425"/>
      <c r="E11" s="426"/>
      <c r="F11" s="426"/>
      <c r="G11" s="427"/>
      <c r="H11" s="427"/>
      <c r="I11" s="428"/>
      <c r="J11" s="429"/>
      <c r="K11" s="429"/>
      <c r="L11" s="430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</row>
    <row r="12" spans="1:33" s="167" customFormat="1" ht="24.75" customHeight="1">
      <c r="A12" s="359"/>
      <c r="B12" s="522" t="s">
        <v>125</v>
      </c>
      <c r="C12" s="523"/>
      <c r="D12" s="530"/>
      <c r="E12" s="530"/>
      <c r="F12" s="530"/>
      <c r="G12" s="530"/>
      <c r="H12" s="530"/>
      <c r="I12" s="530"/>
      <c r="J12" s="530"/>
      <c r="K12" s="530"/>
      <c r="L12" s="531"/>
      <c r="M12" s="544" t="str">
        <f>IF(ISBLANK(D12),"Para contactar a la persona a cargo de su empresa, ingrese su RUC","Atención de consultas: Su empresa será atendida por:")</f>
        <v>Para contactar a la persona a cargo de su empresa, ingrese su RUC</v>
      </c>
      <c r="N12" s="544"/>
      <c r="O12" s="545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</row>
    <row r="13" spans="1:33" s="167" customFormat="1" ht="24.75" customHeight="1">
      <c r="A13" s="359"/>
      <c r="B13" s="520" t="s">
        <v>132</v>
      </c>
      <c r="C13" s="521"/>
      <c r="D13" s="528"/>
      <c r="E13" s="528"/>
      <c r="F13" s="528"/>
      <c r="G13" s="528"/>
      <c r="H13" s="528"/>
      <c r="I13" s="528"/>
      <c r="J13" s="528"/>
      <c r="K13" s="528"/>
      <c r="L13" s="529"/>
      <c r="M13" s="546"/>
      <c r="N13" s="546"/>
      <c r="O13" s="547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</row>
    <row r="14" spans="1:33" s="167" customFormat="1" ht="24.75" customHeight="1">
      <c r="A14" s="359"/>
      <c r="B14" s="520" t="s">
        <v>133</v>
      </c>
      <c r="C14" s="521"/>
      <c r="D14" s="528"/>
      <c r="E14" s="528"/>
      <c r="F14" s="528"/>
      <c r="G14" s="528"/>
      <c r="H14" s="528"/>
      <c r="I14" s="528"/>
      <c r="J14" s="528"/>
      <c r="K14" s="528"/>
      <c r="L14" s="529"/>
      <c r="M14" s="546"/>
      <c r="N14" s="546"/>
      <c r="O14" s="547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</row>
    <row r="15" spans="1:33" s="167" customFormat="1" ht="24.75" customHeight="1">
      <c r="A15" s="359"/>
      <c r="B15" s="520" t="s">
        <v>1979</v>
      </c>
      <c r="C15" s="521"/>
      <c r="D15" s="518"/>
      <c r="E15" s="518"/>
      <c r="F15" s="518"/>
      <c r="G15" s="518"/>
      <c r="H15" s="518"/>
      <c r="I15" s="518"/>
      <c r="J15" s="518"/>
      <c r="K15" s="518"/>
      <c r="L15" s="519"/>
      <c r="M15" s="546"/>
      <c r="N15" s="546"/>
      <c r="O15" s="547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</row>
    <row r="16" spans="1:33" s="167" customFormat="1" ht="30.75" customHeight="1">
      <c r="A16" s="359"/>
      <c r="B16" s="520" t="s">
        <v>1980</v>
      </c>
      <c r="C16" s="521"/>
      <c r="D16" s="532"/>
      <c r="E16" s="532"/>
      <c r="F16" s="532"/>
      <c r="G16" s="532"/>
      <c r="H16" s="532"/>
      <c r="I16" s="532"/>
      <c r="J16" s="532"/>
      <c r="K16" s="532"/>
      <c r="L16" s="533"/>
      <c r="M16" s="546"/>
      <c r="N16" s="546"/>
      <c r="O16" s="547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</row>
    <row r="17" spans="1:33" s="167" customFormat="1" ht="24.75" customHeight="1">
      <c r="A17" s="359"/>
      <c r="B17" s="520" t="s">
        <v>1981</v>
      </c>
      <c r="C17" s="521"/>
      <c r="D17" s="528"/>
      <c r="E17" s="528"/>
      <c r="F17" s="528"/>
      <c r="G17" s="528"/>
      <c r="H17" s="528"/>
      <c r="I17" s="528"/>
      <c r="J17" s="528"/>
      <c r="K17" s="528"/>
      <c r="L17" s="529"/>
      <c r="M17" s="542">
        <f>IF(ISERROR(+Q2),"Demetrio QUEREVALÚ",+Q2)</f>
      </c>
      <c r="N17" s="542"/>
      <c r="O17" s="543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</row>
    <row r="18" spans="1:33" s="167" customFormat="1" ht="24.75" customHeight="1">
      <c r="A18" s="359"/>
      <c r="B18" s="520" t="s">
        <v>1982</v>
      </c>
      <c r="C18" s="521"/>
      <c r="D18" s="528"/>
      <c r="E18" s="528"/>
      <c r="F18" s="528"/>
      <c r="G18" s="528"/>
      <c r="H18" s="528"/>
      <c r="I18" s="528"/>
      <c r="J18" s="528"/>
      <c r="K18" s="528"/>
      <c r="L18" s="529"/>
      <c r="M18" s="542"/>
      <c r="N18" s="542"/>
      <c r="O18" s="543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</row>
    <row r="19" spans="1:33" s="167" customFormat="1" ht="24.75" customHeight="1">
      <c r="A19" s="359"/>
      <c r="B19" s="520" t="s">
        <v>1983</v>
      </c>
      <c r="C19" s="521"/>
      <c r="D19" s="528"/>
      <c r="E19" s="528"/>
      <c r="F19" s="528"/>
      <c r="G19" s="528"/>
      <c r="H19" s="528"/>
      <c r="I19" s="528"/>
      <c r="J19" s="528"/>
      <c r="K19" s="528"/>
      <c r="L19" s="529"/>
      <c r="M19" s="368"/>
      <c r="N19" s="368"/>
      <c r="O19" s="36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</row>
    <row r="20" spans="1:33" s="167" customFormat="1" ht="24.75" customHeight="1">
      <c r="A20" s="359"/>
      <c r="B20" s="520" t="s">
        <v>1984</v>
      </c>
      <c r="C20" s="521"/>
      <c r="D20" s="528"/>
      <c r="E20" s="528"/>
      <c r="F20" s="528"/>
      <c r="G20" s="528"/>
      <c r="H20" s="528"/>
      <c r="I20" s="528"/>
      <c r="J20" s="528"/>
      <c r="K20" s="528"/>
      <c r="L20" s="529"/>
      <c r="M20" s="542">
        <f>IF(ISERROR(Q3),"Telf. 613-2000            Anexo 5716",Q3)</f>
      </c>
      <c r="N20" s="542"/>
      <c r="O20" s="543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</row>
    <row r="21" spans="1:33" s="167" customFormat="1" ht="24.75" customHeight="1">
      <c r="A21" s="359"/>
      <c r="B21" s="520" t="s">
        <v>1988</v>
      </c>
      <c r="C21" s="521"/>
      <c r="D21" s="528"/>
      <c r="E21" s="528"/>
      <c r="F21" s="528"/>
      <c r="G21" s="528"/>
      <c r="H21" s="528"/>
      <c r="I21" s="528"/>
      <c r="J21" s="528"/>
      <c r="K21" s="528"/>
      <c r="L21" s="529"/>
      <c r="M21" s="542"/>
      <c r="N21" s="542"/>
      <c r="O21" s="543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</row>
    <row r="22" spans="1:33" s="167" customFormat="1" ht="24.75" customHeight="1">
      <c r="A22" s="359"/>
      <c r="B22" s="520" t="s">
        <v>1985</v>
      </c>
      <c r="C22" s="521"/>
      <c r="D22" s="528"/>
      <c r="E22" s="528"/>
      <c r="F22" s="528"/>
      <c r="G22" s="528"/>
      <c r="H22" s="528"/>
      <c r="I22" s="528"/>
      <c r="J22" s="528"/>
      <c r="K22" s="528"/>
      <c r="L22" s="529"/>
      <c r="M22" s="366"/>
      <c r="N22" s="366"/>
      <c r="O22" s="367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</row>
    <row r="23" spans="1:33" s="167" customFormat="1" ht="24.75" customHeight="1">
      <c r="A23" s="359"/>
      <c r="B23" s="520" t="s">
        <v>1986</v>
      </c>
      <c r="C23" s="521"/>
      <c r="D23" s="528"/>
      <c r="E23" s="528"/>
      <c r="F23" s="528"/>
      <c r="G23" s="528"/>
      <c r="H23" s="528"/>
      <c r="I23" s="528"/>
      <c r="J23" s="528"/>
      <c r="K23" s="528"/>
      <c r="L23" s="529"/>
      <c r="M23" s="538"/>
      <c r="N23" s="538"/>
      <c r="O23" s="53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</row>
    <row r="24" spans="1:33" s="167" customFormat="1" ht="24.75" customHeight="1" thickBot="1">
      <c r="A24" s="359"/>
      <c r="B24" s="524" t="s">
        <v>1987</v>
      </c>
      <c r="C24" s="525"/>
      <c r="D24" s="526"/>
      <c r="E24" s="526"/>
      <c r="F24" s="526"/>
      <c r="G24" s="526"/>
      <c r="H24" s="526"/>
      <c r="I24" s="526"/>
      <c r="J24" s="526"/>
      <c r="K24" s="526"/>
      <c r="L24" s="527"/>
      <c r="M24" s="540"/>
      <c r="N24" s="540"/>
      <c r="O24" s="541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</row>
    <row r="25" spans="1:33" s="167" customFormat="1" ht="42" customHeight="1">
      <c r="A25" s="359"/>
      <c r="B25" s="515" t="s">
        <v>1708</v>
      </c>
      <c r="C25" s="516"/>
      <c r="D25" s="516"/>
      <c r="E25" s="516"/>
      <c r="F25" s="516"/>
      <c r="G25" s="516"/>
      <c r="H25" s="516"/>
      <c r="I25" s="516"/>
      <c r="J25" s="516"/>
      <c r="K25" s="516"/>
      <c r="L25" s="517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</row>
    <row r="26" spans="1:33" s="167" customFormat="1" ht="27.75" customHeight="1">
      <c r="A26" s="359"/>
      <c r="B26" s="534" t="s">
        <v>68</v>
      </c>
      <c r="C26" s="508"/>
      <c r="D26" s="508"/>
      <c r="E26" s="508"/>
      <c r="F26" s="508"/>
      <c r="G26" s="508"/>
      <c r="H26" s="508"/>
      <c r="I26" s="508"/>
      <c r="J26" s="508"/>
      <c r="K26" s="509"/>
      <c r="L26" s="436" t="s">
        <v>1220</v>
      </c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</row>
    <row r="27" spans="1:33" s="167" customFormat="1" ht="27.75" customHeight="1">
      <c r="A27" s="359"/>
      <c r="B27" s="535" t="s">
        <v>69</v>
      </c>
      <c r="C27" s="536"/>
      <c r="D27" s="536"/>
      <c r="E27" s="536"/>
      <c r="F27" s="536"/>
      <c r="G27" s="536"/>
      <c r="H27" s="536"/>
      <c r="I27" s="536"/>
      <c r="J27" s="536"/>
      <c r="K27" s="537"/>
      <c r="L27" s="436" t="s">
        <v>1220</v>
      </c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</row>
    <row r="28" spans="1:33" s="167" customFormat="1" ht="27.75" customHeight="1">
      <c r="A28" s="359"/>
      <c r="B28" s="535" t="s">
        <v>70</v>
      </c>
      <c r="C28" s="536"/>
      <c r="D28" s="536"/>
      <c r="E28" s="536"/>
      <c r="F28" s="536"/>
      <c r="G28" s="536"/>
      <c r="H28" s="536"/>
      <c r="I28" s="536"/>
      <c r="J28" s="536"/>
      <c r="K28" s="537"/>
      <c r="L28" s="436" t="s">
        <v>1220</v>
      </c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</row>
    <row r="29" spans="1:33" s="167" customFormat="1" ht="27.75" customHeight="1">
      <c r="A29" s="359"/>
      <c r="B29" s="535" t="s">
        <v>71</v>
      </c>
      <c r="C29" s="536"/>
      <c r="D29" s="536"/>
      <c r="E29" s="536"/>
      <c r="F29" s="536"/>
      <c r="G29" s="536"/>
      <c r="H29" s="536"/>
      <c r="I29" s="536"/>
      <c r="J29" s="536"/>
      <c r="K29" s="537"/>
      <c r="L29" s="436" t="s">
        <v>1220</v>
      </c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</row>
    <row r="30" spans="1:33" s="167" customFormat="1" ht="27.75" customHeight="1">
      <c r="A30" s="359"/>
      <c r="B30" s="535" t="s">
        <v>72</v>
      </c>
      <c r="C30" s="536"/>
      <c r="D30" s="536"/>
      <c r="E30" s="536"/>
      <c r="F30" s="536"/>
      <c r="G30" s="536"/>
      <c r="H30" s="536"/>
      <c r="I30" s="536"/>
      <c r="J30" s="536"/>
      <c r="K30" s="537"/>
      <c r="L30" s="436" t="s">
        <v>1220</v>
      </c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</row>
    <row r="31" spans="1:33" s="167" customFormat="1" ht="27.75" customHeight="1">
      <c r="A31" s="359"/>
      <c r="B31" s="535" t="s">
        <v>73</v>
      </c>
      <c r="C31" s="536"/>
      <c r="D31" s="536"/>
      <c r="E31" s="536"/>
      <c r="F31" s="536"/>
      <c r="G31" s="536"/>
      <c r="H31" s="536"/>
      <c r="I31" s="536"/>
      <c r="J31" s="536"/>
      <c r="K31" s="537"/>
      <c r="L31" s="436" t="s">
        <v>1220</v>
      </c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</row>
    <row r="32" spans="1:33" s="167" customFormat="1" ht="27.75" customHeight="1">
      <c r="A32" s="359"/>
      <c r="B32" s="535" t="s">
        <v>241</v>
      </c>
      <c r="C32" s="536"/>
      <c r="D32" s="536"/>
      <c r="E32" s="536"/>
      <c r="F32" s="536"/>
      <c r="G32" s="536"/>
      <c r="H32" s="536"/>
      <c r="I32" s="536"/>
      <c r="J32" s="536"/>
      <c r="K32" s="537"/>
      <c r="L32" s="436" t="s">
        <v>1220</v>
      </c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</row>
    <row r="33" spans="1:33" s="167" customFormat="1" ht="27.75" customHeight="1" thickBot="1">
      <c r="A33" s="359"/>
      <c r="B33" s="548" t="s">
        <v>74</v>
      </c>
      <c r="C33" s="549"/>
      <c r="D33" s="549"/>
      <c r="E33" s="549"/>
      <c r="F33" s="549"/>
      <c r="G33" s="549"/>
      <c r="H33" s="549"/>
      <c r="I33" s="549"/>
      <c r="J33" s="549"/>
      <c r="K33" s="550"/>
      <c r="L33" s="503" t="s">
        <v>1220</v>
      </c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</row>
    <row r="34" spans="2:12" s="358" customFormat="1" ht="18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="358" customFormat="1" ht="18"/>
    <row r="36" s="358" customFormat="1" ht="18"/>
    <row r="37" s="358" customFormat="1" ht="18"/>
    <row r="38" s="358" customFormat="1" ht="18"/>
    <row r="39" s="358" customFormat="1" ht="18"/>
    <row r="40" s="358" customFormat="1" ht="18"/>
    <row r="41" s="358" customFormat="1" ht="18"/>
    <row r="42" s="358" customFormat="1" ht="18"/>
    <row r="43" s="358" customFormat="1" ht="18"/>
    <row r="44" s="358" customFormat="1" ht="18"/>
    <row r="45" s="358" customFormat="1" ht="18"/>
    <row r="46" s="358" customFormat="1" ht="18"/>
    <row r="47" s="358" customFormat="1" ht="18"/>
    <row r="48" s="358" customFormat="1" ht="18"/>
    <row r="49" s="358" customFormat="1" ht="18"/>
    <row r="50" s="358" customFormat="1" ht="18"/>
    <row r="51" s="358" customFormat="1" ht="18"/>
    <row r="52" s="358" customFormat="1" ht="18"/>
    <row r="53" s="358" customFormat="1" ht="18"/>
    <row r="54" s="358" customFormat="1" ht="18"/>
    <row r="55" s="358" customFormat="1" ht="18"/>
    <row r="56" s="358" customFormat="1" ht="18"/>
    <row r="57" s="358" customFormat="1" ht="18"/>
    <row r="58" s="358" customFormat="1" ht="18"/>
    <row r="59" s="358" customFormat="1" ht="18"/>
    <row r="60" s="358" customFormat="1" ht="18"/>
    <row r="61" s="358" customFormat="1" ht="18"/>
    <row r="62" s="358" customFormat="1" ht="18"/>
    <row r="63" s="358" customFormat="1" ht="18"/>
    <row r="64" s="358" customFormat="1" ht="18"/>
    <row r="65" s="358" customFormat="1" ht="18"/>
    <row r="66" s="358" customFormat="1" ht="18"/>
    <row r="67" s="358" customFormat="1" ht="18"/>
    <row r="68" s="358" customFormat="1" ht="18"/>
    <row r="69" s="358" customFormat="1" ht="18"/>
    <row r="70" s="358" customFormat="1" ht="18"/>
  </sheetData>
  <sheetProtection password="F3CE" sheet="1" objects="1" scenarios="1"/>
  <mergeCells count="44">
    <mergeCell ref="B32:K32"/>
    <mergeCell ref="B33:K33"/>
    <mergeCell ref="B28:K28"/>
    <mergeCell ref="B29:K29"/>
    <mergeCell ref="B30:K30"/>
    <mergeCell ref="B31:K31"/>
    <mergeCell ref="B26:K26"/>
    <mergeCell ref="B27:K27"/>
    <mergeCell ref="M23:O24"/>
    <mergeCell ref="M5:O5"/>
    <mergeCell ref="M17:O18"/>
    <mergeCell ref="M20:O21"/>
    <mergeCell ref="D18:L18"/>
    <mergeCell ref="D19:L19"/>
    <mergeCell ref="M9:O9"/>
    <mergeCell ref="M12:O16"/>
    <mergeCell ref="D12:L12"/>
    <mergeCell ref="D13:L13"/>
    <mergeCell ref="D14:L14"/>
    <mergeCell ref="D21:L21"/>
    <mergeCell ref="D17:L17"/>
    <mergeCell ref="D16:L16"/>
    <mergeCell ref="B17:C17"/>
    <mergeCell ref="B18:C18"/>
    <mergeCell ref="B15:C15"/>
    <mergeCell ref="D22:L22"/>
    <mergeCell ref="B19:C19"/>
    <mergeCell ref="B20:C20"/>
    <mergeCell ref="D20:L20"/>
    <mergeCell ref="B24:C24"/>
    <mergeCell ref="B22:C22"/>
    <mergeCell ref="B23:C23"/>
    <mergeCell ref="D24:L24"/>
    <mergeCell ref="D23:L23"/>
    <mergeCell ref="M6:S6"/>
    <mergeCell ref="M7:S7"/>
    <mergeCell ref="M8:O8"/>
    <mergeCell ref="B25:L25"/>
    <mergeCell ref="D15:L15"/>
    <mergeCell ref="B21:C21"/>
    <mergeCell ref="B12:C12"/>
    <mergeCell ref="B13:C13"/>
    <mergeCell ref="B14:C14"/>
    <mergeCell ref="B16:C16"/>
  </mergeCells>
  <dataValidations count="1">
    <dataValidation type="textLength" allowBlank="1" showInputMessage="1" showErrorMessage="1" errorTitle="RUC ERRONEO" error="EL RUC ES DE 11 DIGITOS" sqref="D12">
      <formula1>11</formula1>
      <formula2>11</formula2>
    </dataValidation>
  </dataValidations>
  <hyperlinks>
    <hyperlink ref="D9" r:id="rId1" display="encuesta.anual@bcrp.gob.pe"/>
    <hyperlink ref="L28" location="Patrimonio!F6" display="Ver"/>
    <hyperlink ref="L29" location="Utilidades!D11" display="Ver"/>
    <hyperlink ref="L30" location="Activos!D8" display="Ver"/>
    <hyperlink ref="L31" location="Activos!D38" display="Ver"/>
    <hyperlink ref="L32" location="EmpRelac!B27" display="Ver"/>
    <hyperlink ref="L27" location="Pasivos!D8" display="Ver"/>
    <hyperlink ref="L33" location="Consistencia!G17" display="Ver"/>
    <hyperlink ref="M12:O24" location="D12" display="D12"/>
    <hyperlink ref="M7:S7" r:id="rId2" display="Vea sustento legal ('Click' aquí)"/>
    <hyperlink ref="L26" location="Servicios1!E7" display="Ver"/>
  </hyperlinks>
  <printOptions horizontalCentered="1"/>
  <pageMargins left="0.75" right="0.75" top="0.5905511811023623" bottom="0.52" header="0" footer="0"/>
  <pageSetup fitToHeight="1" fitToWidth="1" horizontalDpi="600" verticalDpi="600" orientation="landscape" paperSize="9" scale="61" r:id="rId4"/>
  <headerFooter alignWithMargins="0">
    <oddFooter>&amp;R&amp;24&amp;A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G51"/>
  <sheetViews>
    <sheetView zoomScale="50" zoomScaleNormal="50" workbookViewId="0" topLeftCell="A1">
      <pane ySplit="26" topLeftCell="BM27" activePane="bottomLeft" state="frozen"/>
      <selection pane="topLeft" activeCell="D12" sqref="D12:L12"/>
      <selection pane="bottomLeft" activeCell="B22" sqref="B22"/>
    </sheetView>
  </sheetViews>
  <sheetFormatPr defaultColWidth="11.421875" defaultRowHeight="12.75"/>
  <cols>
    <col min="1" max="1" width="2.7109375" style="1" customWidth="1"/>
    <col min="2" max="2" width="14.421875" style="1" customWidth="1"/>
    <col min="3" max="3" width="49.00390625" style="1" customWidth="1"/>
    <col min="4" max="4" width="1.57421875" style="1" customWidth="1"/>
    <col min="5" max="5" width="15.7109375" style="1" customWidth="1"/>
    <col min="6" max="6" width="20.28125" style="1" customWidth="1"/>
    <col min="7" max="7" width="15.7109375" style="1" customWidth="1"/>
    <col min="8" max="16384" width="11.421875" style="1" customWidth="1"/>
  </cols>
  <sheetData>
    <row r="2" ht="20.25">
      <c r="B2" s="4" t="s">
        <v>278</v>
      </c>
    </row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3" ht="20.25">
      <c r="B23" s="4" t="s">
        <v>75</v>
      </c>
    </row>
    <row r="24" ht="26.25" customHeight="1" thickBot="1">
      <c r="B24" s="499" t="s">
        <v>1221</v>
      </c>
    </row>
    <row r="25" spans="2:7" s="3" customFormat="1" ht="78.75" customHeight="1">
      <c r="B25" s="129"/>
      <c r="C25" s="130"/>
      <c r="D25" s="131"/>
      <c r="E25" s="132"/>
      <c r="F25" s="297" t="s">
        <v>279</v>
      </c>
      <c r="G25" s="599" t="s">
        <v>1239</v>
      </c>
    </row>
    <row r="26" spans="2:7" ht="62.25" customHeight="1">
      <c r="B26" s="296" t="s">
        <v>804</v>
      </c>
      <c r="C26" s="127" t="s">
        <v>280</v>
      </c>
      <c r="D26" s="50"/>
      <c r="E26" s="128" t="s">
        <v>281</v>
      </c>
      <c r="F26" s="128" t="s">
        <v>282</v>
      </c>
      <c r="G26" s="600"/>
    </row>
    <row r="27" spans="2:7" ht="15.75">
      <c r="B27" s="326"/>
      <c r="C27" s="278"/>
      <c r="D27" s="198"/>
      <c r="E27" s="276"/>
      <c r="F27" s="280"/>
      <c r="G27" s="199"/>
    </row>
    <row r="28" spans="2:7" ht="15.75">
      <c r="B28" s="326"/>
      <c r="C28" s="278"/>
      <c r="D28" s="198"/>
      <c r="E28" s="276"/>
      <c r="F28" s="280"/>
      <c r="G28" s="199"/>
    </row>
    <row r="29" spans="2:7" ht="15.75">
      <c r="B29" s="326"/>
      <c r="C29" s="278"/>
      <c r="D29" s="198"/>
      <c r="E29" s="276"/>
      <c r="F29" s="280"/>
      <c r="G29" s="199"/>
    </row>
    <row r="30" spans="2:7" ht="15.75">
      <c r="B30" s="326"/>
      <c r="C30" s="278"/>
      <c r="D30" s="198"/>
      <c r="E30" s="276"/>
      <c r="F30" s="280"/>
      <c r="G30" s="199"/>
    </row>
    <row r="31" spans="2:7" ht="15.75">
      <c r="B31" s="326"/>
      <c r="C31" s="278"/>
      <c r="D31" s="198"/>
      <c r="E31" s="276"/>
      <c r="F31" s="280"/>
      <c r="G31" s="199"/>
    </row>
    <row r="32" spans="2:7" ht="15.75">
      <c r="B32" s="326"/>
      <c r="C32" s="278"/>
      <c r="D32" s="198"/>
      <c r="E32" s="276"/>
      <c r="F32" s="280"/>
      <c r="G32" s="199"/>
    </row>
    <row r="33" spans="2:7" ht="15.75">
      <c r="B33" s="326"/>
      <c r="C33" s="278"/>
      <c r="D33" s="198"/>
      <c r="E33" s="276"/>
      <c r="F33" s="280"/>
      <c r="G33" s="199"/>
    </row>
    <row r="34" spans="2:7" ht="15.75">
      <c r="B34" s="326"/>
      <c r="C34" s="278"/>
      <c r="D34" s="198"/>
      <c r="E34" s="276"/>
      <c r="F34" s="280"/>
      <c r="G34" s="199"/>
    </row>
    <row r="35" spans="2:7" ht="15.75">
      <c r="B35" s="326"/>
      <c r="C35" s="278"/>
      <c r="D35" s="198"/>
      <c r="E35" s="276"/>
      <c r="F35" s="280"/>
      <c r="G35" s="199"/>
    </row>
    <row r="36" spans="2:7" ht="15.75">
      <c r="B36" s="326"/>
      <c r="C36" s="278"/>
      <c r="D36" s="198"/>
      <c r="E36" s="276"/>
      <c r="F36" s="280"/>
      <c r="G36" s="199"/>
    </row>
    <row r="37" spans="2:7" ht="15.75">
      <c r="B37" s="326"/>
      <c r="C37" s="278"/>
      <c r="D37" s="198"/>
      <c r="E37" s="276"/>
      <c r="F37" s="280"/>
      <c r="G37" s="199"/>
    </row>
    <row r="38" spans="2:7" ht="15.75">
      <c r="B38" s="326"/>
      <c r="C38" s="278"/>
      <c r="D38" s="198"/>
      <c r="E38" s="276"/>
      <c r="F38" s="280"/>
      <c r="G38" s="199"/>
    </row>
    <row r="39" spans="2:7" ht="15.75">
      <c r="B39" s="326"/>
      <c r="C39" s="278"/>
      <c r="D39" s="198"/>
      <c r="E39" s="276"/>
      <c r="F39" s="280"/>
      <c r="G39" s="199"/>
    </row>
    <row r="40" spans="2:7" ht="15.75">
      <c r="B40" s="326"/>
      <c r="C40" s="278"/>
      <c r="D40" s="198"/>
      <c r="E40" s="276"/>
      <c r="F40" s="280"/>
      <c r="G40" s="199"/>
    </row>
    <row r="41" spans="2:7" ht="16.5" thickBot="1">
      <c r="B41" s="327"/>
      <c r="C41" s="279"/>
      <c r="D41" s="200"/>
      <c r="E41" s="277"/>
      <c r="F41" s="281"/>
      <c r="G41" s="201"/>
    </row>
    <row r="42" spans="2:7" ht="18.75" customHeight="1">
      <c r="B42" s="601" t="s">
        <v>1240</v>
      </c>
      <c r="C42" s="601"/>
      <c r="D42" s="601"/>
      <c r="E42" s="601"/>
      <c r="F42" s="601"/>
      <c r="G42" s="601"/>
    </row>
    <row r="43" spans="2:7" ht="18.75" customHeight="1">
      <c r="B43" s="581" t="s">
        <v>1241</v>
      </c>
      <c r="C43" s="581"/>
      <c r="D43" s="581"/>
      <c r="E43" s="581"/>
      <c r="F43" s="581"/>
      <c r="G43" s="581"/>
    </row>
    <row r="44" spans="2:7" ht="18.75" customHeight="1">
      <c r="B44" s="581" t="s">
        <v>1243</v>
      </c>
      <c r="C44" s="581"/>
      <c r="D44" s="581"/>
      <c r="E44" s="581"/>
      <c r="F44" s="581"/>
      <c r="G44" s="581"/>
    </row>
    <row r="45" spans="2:7" ht="18.75" customHeight="1">
      <c r="B45" s="581" t="s">
        <v>1242</v>
      </c>
      <c r="C45" s="581"/>
      <c r="D45" s="581"/>
      <c r="E45" s="581"/>
      <c r="F45" s="581"/>
      <c r="G45" s="581"/>
    </row>
    <row r="46" spans="2:7" ht="18.75" customHeight="1">
      <c r="B46" s="581" t="s">
        <v>1244</v>
      </c>
      <c r="C46" s="581"/>
      <c r="D46" s="581"/>
      <c r="E46" s="581"/>
      <c r="F46" s="581"/>
      <c r="G46" s="581"/>
    </row>
    <row r="47" spans="2:7" ht="18.75" customHeight="1">
      <c r="B47" s="581" t="s">
        <v>1245</v>
      </c>
      <c r="C47" s="581"/>
      <c r="D47" s="581"/>
      <c r="E47" s="581"/>
      <c r="F47" s="581"/>
      <c r="G47" s="581"/>
    </row>
    <row r="48" spans="2:7" ht="18.75" customHeight="1">
      <c r="B48" s="581" t="s">
        <v>1246</v>
      </c>
      <c r="C48" s="581"/>
      <c r="D48" s="581"/>
      <c r="E48" s="581"/>
      <c r="F48" s="581"/>
      <c r="G48" s="581"/>
    </row>
    <row r="49" spans="2:7" ht="18.75" customHeight="1">
      <c r="B49" s="581" t="s">
        <v>1247</v>
      </c>
      <c r="C49" s="581"/>
      <c r="D49" s="581"/>
      <c r="E49" s="581"/>
      <c r="F49" s="581"/>
      <c r="G49" s="581"/>
    </row>
    <row r="50" spans="2:7" ht="18.75" customHeight="1">
      <c r="B50" s="581" t="s">
        <v>1248</v>
      </c>
      <c r="C50" s="581"/>
      <c r="D50" s="581"/>
      <c r="E50" s="581"/>
      <c r="F50" s="581"/>
      <c r="G50" s="581"/>
    </row>
    <row r="51" spans="2:7" ht="18.75" customHeight="1">
      <c r="B51" s="581" t="s">
        <v>1249</v>
      </c>
      <c r="C51" s="581"/>
      <c r="D51" s="581"/>
      <c r="E51" s="581"/>
      <c r="F51" s="581"/>
      <c r="G51" s="581"/>
    </row>
  </sheetData>
  <sheetProtection password="F3CE" sheet="1" objects="1" scenarios="1"/>
  <mergeCells count="11">
    <mergeCell ref="G25:G26"/>
    <mergeCell ref="B42:G42"/>
    <mergeCell ref="B43:G43"/>
    <mergeCell ref="B44:G44"/>
    <mergeCell ref="B45:G45"/>
    <mergeCell ref="B50:G50"/>
    <mergeCell ref="B51:G51"/>
    <mergeCell ref="B46:G46"/>
    <mergeCell ref="B47:G47"/>
    <mergeCell ref="B48:G48"/>
    <mergeCell ref="B49:G49"/>
  </mergeCells>
  <hyperlinks>
    <hyperlink ref="G25:G26" location="'7'!B61" display="PORCENTAJE DE PARTICIPACIÓN 1/ (con dos decimales)"/>
    <hyperlink ref="B42" location="'7'!G44" display="1/ De acuerdo al tipo de la relación existente deberá reportarse:"/>
    <hyperlink ref="B24" location="DatosGrls!L25" display="Regresar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6"/>
  <dimension ref="A1:D41"/>
  <sheetViews>
    <sheetView workbookViewId="0" topLeftCell="A1">
      <selection activeCell="C4" sqref="C4"/>
    </sheetView>
  </sheetViews>
  <sheetFormatPr defaultColWidth="11.421875" defaultRowHeight="12.75"/>
  <cols>
    <col min="1" max="1" width="3.8515625" style="0" customWidth="1"/>
    <col min="2" max="2" width="72.7109375" style="0" bestFit="1" customWidth="1"/>
    <col min="3" max="3" width="12.57421875" style="481" customWidth="1"/>
    <col min="4" max="4" width="47.140625" style="0" customWidth="1"/>
  </cols>
  <sheetData>
    <row r="1" ht="12.75">
      <c r="B1" s="480"/>
    </row>
    <row r="3" spans="1:4" ht="25.5">
      <c r="A3" s="482"/>
      <c r="B3" s="493" t="s">
        <v>1994</v>
      </c>
      <c r="C3" s="494" t="s">
        <v>1995</v>
      </c>
      <c r="D3" s="495" t="s">
        <v>1996</v>
      </c>
    </row>
    <row r="4" spans="2:3" ht="15.75">
      <c r="B4" s="483" t="s">
        <v>1997</v>
      </c>
      <c r="C4" s="484"/>
    </row>
    <row r="5" spans="2:3" ht="15.75">
      <c r="B5" s="485" t="s">
        <v>29</v>
      </c>
      <c r="C5" s="484">
        <f>IF(Consistencia!F17&lt;&gt;0,1,0)</f>
        <v>0</v>
      </c>
    </row>
    <row r="6" spans="2:3" ht="15.75">
      <c r="B6" s="483" t="s">
        <v>1998</v>
      </c>
      <c r="C6" s="484"/>
    </row>
    <row r="7" spans="2:4" ht="15.75">
      <c r="B7" s="485" t="s">
        <v>30</v>
      </c>
      <c r="C7" s="484">
        <f>IF(AND(+Patrimonio!F14-Patrimonio!E14&lt;&gt;0,Patrimonio!F24=0),1,0)</f>
        <v>0</v>
      </c>
      <c r="D7" t="s">
        <v>1999</v>
      </c>
    </row>
    <row r="8" spans="2:4" ht="15.75">
      <c r="B8" s="485" t="s">
        <v>2000</v>
      </c>
      <c r="C8" s="484">
        <f>IF(OR(AND(ISBLANK(Patrimonio!F9),Patrimonio!F14=0),AND(ISNUMBER(Patrimonio!F9),Patrimonio!F14&lt;&gt;0)),0,1)</f>
        <v>0</v>
      </c>
      <c r="D8" t="s">
        <v>2001</v>
      </c>
    </row>
    <row r="9" ht="12.75">
      <c r="B9" s="485" t="s">
        <v>2002</v>
      </c>
    </row>
    <row r="10" spans="2:4" ht="15.75">
      <c r="B10" s="486" t="s">
        <v>2003</v>
      </c>
      <c r="C10" s="484"/>
      <c r="D10" s="487"/>
    </row>
    <row r="11" spans="2:4" ht="15.75">
      <c r="B11" s="488" t="s">
        <v>2004</v>
      </c>
      <c r="C11" s="484">
        <f>IF(AND(Pasivos!E43&lt;&gt;0,SUM(Pasivos!F43:K43)=0),1,0)</f>
        <v>0</v>
      </c>
      <c r="D11" t="s">
        <v>2005</v>
      </c>
    </row>
    <row r="12" spans="2:4" ht="15.75">
      <c r="B12" s="488" t="s">
        <v>2006</v>
      </c>
      <c r="C12" s="484">
        <f>IF(AND(Pasivos!E44&lt;&gt;0,SUM(Pasivos!F44:K44)=0),1,0)</f>
        <v>0</v>
      </c>
      <c r="D12" t="s">
        <v>2005</v>
      </c>
    </row>
    <row r="13" spans="2:3" ht="15.75">
      <c r="B13" s="486" t="s">
        <v>2007</v>
      </c>
      <c r="C13" s="484"/>
    </row>
    <row r="14" spans="2:4" ht="15.75">
      <c r="B14" s="488" t="s">
        <v>2008</v>
      </c>
      <c r="C14" s="484">
        <f>IF(AND(SUM(Pasivos!E11,Pasivos!I11)&lt;&gt;0,Pasivos!K11=0),1,0)</f>
        <v>0</v>
      </c>
      <c r="D14" t="s">
        <v>2009</v>
      </c>
    </row>
    <row r="15" spans="2:4" ht="15.75">
      <c r="B15" s="489" t="s">
        <v>2010</v>
      </c>
      <c r="C15" s="490">
        <f>IF(Pasivos!J11&lt;&gt;0,1,0)</f>
        <v>0</v>
      </c>
      <c r="D15" s="448" t="s">
        <v>2011</v>
      </c>
    </row>
    <row r="16" spans="2:4" ht="15.75">
      <c r="B16" s="488" t="s">
        <v>3011</v>
      </c>
      <c r="C16" s="484">
        <f>IF(AND(SUM(Pasivos!E12:E14,Pasivos!I12:I14)&lt;&gt;0,SUM(Pasivos!K12:K14)=0),1,0)</f>
        <v>0</v>
      </c>
      <c r="D16" t="s">
        <v>2009</v>
      </c>
    </row>
    <row r="17" spans="2:4" ht="15.75">
      <c r="B17" s="489" t="s">
        <v>0</v>
      </c>
      <c r="C17" s="490">
        <f>IF(SUM(Pasivos!J12:J14)&lt;&gt;0,1,0)</f>
        <v>0</v>
      </c>
      <c r="D17" s="448" t="s">
        <v>2011</v>
      </c>
    </row>
    <row r="18" spans="2:4" ht="15.75">
      <c r="B18" s="488" t="s">
        <v>1</v>
      </c>
      <c r="C18" s="484">
        <f>IF(AND(SUM(Pasivos!E18,Pasivos!I18)&lt;&gt;0,Pasivos!K18=0),1,0)</f>
        <v>0</v>
      </c>
      <c r="D18" t="s">
        <v>2009</v>
      </c>
    </row>
    <row r="19" spans="2:4" ht="15.75">
      <c r="B19" s="489" t="s">
        <v>2</v>
      </c>
      <c r="C19" s="490">
        <f>IF(Pasivos!J18&lt;&gt;0,1,0)</f>
        <v>0</v>
      </c>
      <c r="D19" s="448" t="s">
        <v>2011</v>
      </c>
    </row>
    <row r="20" spans="2:4" ht="15.75">
      <c r="B20" s="488" t="s">
        <v>4</v>
      </c>
      <c r="C20" s="484">
        <f>IF(AND(SUM(Pasivos!E19:E21,Pasivos!I19:I21)&lt;&gt;0,SUM(Pasivos!K19:K21)=0),1,0)</f>
        <v>0</v>
      </c>
      <c r="D20" t="s">
        <v>2009</v>
      </c>
    </row>
    <row r="21" spans="2:4" ht="15.75">
      <c r="B21" s="489" t="s">
        <v>5</v>
      </c>
      <c r="C21" s="490">
        <f>IF(SUM(Pasivos!J19:J21)&lt;&gt;0,1,0)</f>
        <v>0</v>
      </c>
      <c r="D21" s="448" t="s">
        <v>2011</v>
      </c>
    </row>
    <row r="22" spans="2:4" ht="15.75">
      <c r="B22" s="488" t="s">
        <v>6</v>
      </c>
      <c r="C22" s="484">
        <f>IF(AND(SUM(Pasivos!E22,Pasivos!I22)&lt;&gt;0,Pasivos!K22=0),1,0)</f>
        <v>0</v>
      </c>
      <c r="D22" t="s">
        <v>2009</v>
      </c>
    </row>
    <row r="23" spans="2:4" ht="15.75">
      <c r="B23" s="489" t="s">
        <v>7</v>
      </c>
      <c r="C23" s="490">
        <f>IF(Pasivos!J22&lt;&gt;0,1,0)</f>
        <v>0</v>
      </c>
      <c r="D23" s="448" t="s">
        <v>2011</v>
      </c>
    </row>
    <row r="24" spans="2:4" ht="15.75">
      <c r="B24" s="486" t="s">
        <v>8</v>
      </c>
      <c r="C24" s="490"/>
      <c r="D24" s="448"/>
    </row>
    <row r="25" spans="2:4" ht="15.75">
      <c r="B25" s="488" t="s">
        <v>9</v>
      </c>
      <c r="C25" s="484">
        <f>IF(AND(SUM(Activos!E11,Activos!I11)&lt;&gt;0,Activos!K11=0),1,0)</f>
        <v>0</v>
      </c>
      <c r="D25" t="s">
        <v>10</v>
      </c>
    </row>
    <row r="26" spans="2:4" ht="15.75">
      <c r="B26" s="489" t="s">
        <v>11</v>
      </c>
      <c r="C26" s="490">
        <f>IF(Activos!J11&lt;&gt;0,1,0)</f>
        <v>0</v>
      </c>
      <c r="D26" s="448" t="s">
        <v>12</v>
      </c>
    </row>
    <row r="27" spans="2:4" ht="15.75">
      <c r="B27" s="488" t="s">
        <v>13</v>
      </c>
      <c r="C27" s="484">
        <f>IF(AND(SUM(Activos!E11,Activos!I11)&lt;&gt;0,Activos!K11=0),1,0)</f>
        <v>0</v>
      </c>
      <c r="D27" t="s">
        <v>10</v>
      </c>
    </row>
    <row r="28" spans="2:4" ht="15.75">
      <c r="B28" s="489" t="s">
        <v>14</v>
      </c>
      <c r="C28" s="490">
        <f>IF(Activos!J12&lt;&gt;0,1,0)</f>
        <v>0</v>
      </c>
      <c r="D28" s="448" t="s">
        <v>12</v>
      </c>
    </row>
    <row r="29" spans="2:4" ht="15.75">
      <c r="B29" s="488" t="s">
        <v>15</v>
      </c>
      <c r="C29" s="484">
        <f>IF(AND(SUM(Activos!E16,Activos!I16)&lt;&gt;0,Activos!K16=0),1,0)</f>
        <v>0</v>
      </c>
      <c r="D29" t="s">
        <v>10</v>
      </c>
    </row>
    <row r="30" spans="2:4" ht="15.75">
      <c r="B30" s="489" t="s">
        <v>16</v>
      </c>
      <c r="C30" s="490">
        <f>IF(Activos!J16&lt;&gt;0,1,0)</f>
        <v>0</v>
      </c>
      <c r="D30" s="448" t="s">
        <v>12</v>
      </c>
    </row>
    <row r="31" spans="2:4" ht="15.75">
      <c r="B31" s="488" t="s">
        <v>17</v>
      </c>
      <c r="C31" s="484">
        <f>IF(AND(SUM(Activos!E17,Activos!I17)&lt;&gt;0,Activos!K17=0),1,0)</f>
        <v>0</v>
      </c>
      <c r="D31" t="s">
        <v>10</v>
      </c>
    </row>
    <row r="32" spans="2:4" ht="15.75">
      <c r="B32" s="489" t="s">
        <v>18</v>
      </c>
      <c r="C32" s="490">
        <f>IF(Activos!J17&lt;&gt;0,1,0)</f>
        <v>0</v>
      </c>
      <c r="D32" s="448" t="s">
        <v>12</v>
      </c>
    </row>
    <row r="33" spans="2:4" ht="15.75">
      <c r="B33" s="488" t="s">
        <v>19</v>
      </c>
      <c r="C33" s="484">
        <f>IF(AND(SUM(Activos!E18,Activos!I18)&lt;&gt;0,Activos!K18=0),1,0)</f>
        <v>0</v>
      </c>
      <c r="D33" t="s">
        <v>10</v>
      </c>
    </row>
    <row r="34" spans="2:4" ht="15.75">
      <c r="B34" s="489" t="s">
        <v>20</v>
      </c>
      <c r="C34" s="490">
        <f>IF(Activos!J18&lt;&gt;0,1,0)</f>
        <v>0</v>
      </c>
      <c r="D34" s="448" t="s">
        <v>12</v>
      </c>
    </row>
    <row r="35" spans="2:4" ht="15.75">
      <c r="B35" s="488" t="s">
        <v>21</v>
      </c>
      <c r="C35" s="484">
        <f>IF(AND(SUM(Activos!E22,Activos!I22)&lt;&gt;0,Activos!K22=0),1,0)</f>
        <v>0</v>
      </c>
      <c r="D35" t="s">
        <v>22</v>
      </c>
    </row>
    <row r="36" spans="2:4" ht="15.75">
      <c r="B36" s="489" t="s">
        <v>23</v>
      </c>
      <c r="C36" s="490">
        <f>IF(Activos!J22&lt;&gt;0,1,0)</f>
        <v>0</v>
      </c>
      <c r="D36" s="448" t="s">
        <v>12</v>
      </c>
    </row>
    <row r="37" spans="2:4" ht="15.75">
      <c r="B37" s="486" t="s">
        <v>24</v>
      </c>
      <c r="C37" s="490"/>
      <c r="D37" s="491">
        <v>0.8</v>
      </c>
    </row>
    <row r="38" spans="2:4" ht="15.75">
      <c r="B38" s="492" t="s">
        <v>25</v>
      </c>
      <c r="C38" s="490" t="e">
        <f>IF(Pasivos!G11/Pasivos!F11&gt;=D37,1,0)</f>
        <v>#DIV/0!</v>
      </c>
      <c r="D38" s="448"/>
    </row>
    <row r="39" spans="2:4" ht="15.75">
      <c r="B39" s="492" t="s">
        <v>26</v>
      </c>
      <c r="C39" s="490" t="e">
        <f>IF(SUM(Pasivos!G12:G14)/SUM(Pasivos!F12:F14)&gt;=D37,1,0)</f>
        <v>#DIV/0!</v>
      </c>
      <c r="D39" s="448"/>
    </row>
    <row r="40" spans="2:4" ht="15.75">
      <c r="B40" s="492" t="s">
        <v>27</v>
      </c>
      <c r="C40" s="490" t="e">
        <f>IF(Pasivos!G18/Pasivos!F18&gt;=D37,1,0)</f>
        <v>#DIV/0!</v>
      </c>
      <c r="D40" s="448"/>
    </row>
    <row r="41" spans="2:4" ht="15.75">
      <c r="B41" s="492" t="s">
        <v>28</v>
      </c>
      <c r="C41" s="490" t="e">
        <f>IF(Pasivos!G19/Pasivos!F19&gt;=D37,1,0)</f>
        <v>#DIV/0!</v>
      </c>
      <c r="D41" s="448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AL3"/>
  <sheetViews>
    <sheetView workbookViewId="0" topLeftCell="A1">
      <selection activeCell="E16" sqref="E16"/>
    </sheetView>
  </sheetViews>
  <sheetFormatPr defaultColWidth="11.421875" defaultRowHeight="12.75"/>
  <cols>
    <col min="1" max="1" width="12.00390625" style="0" bestFit="1" customWidth="1"/>
  </cols>
  <sheetData>
    <row r="1" spans="1:38" ht="15.75">
      <c r="A1" s="423"/>
      <c r="B1" s="455" t="s">
        <v>375</v>
      </c>
      <c r="C1" s="456"/>
      <c r="D1" s="456"/>
      <c r="E1" s="456"/>
      <c r="F1" s="456"/>
      <c r="G1" s="456"/>
      <c r="H1" s="456"/>
      <c r="I1" s="456"/>
      <c r="J1" s="456"/>
      <c r="K1" s="456"/>
      <c r="L1" s="457"/>
      <c r="M1" s="458"/>
      <c r="N1" s="459" t="s">
        <v>376</v>
      </c>
      <c r="O1" s="460"/>
      <c r="P1" s="460"/>
      <c r="Q1" s="460"/>
      <c r="R1" s="460"/>
      <c r="S1" s="460"/>
      <c r="T1" s="460"/>
      <c r="U1" s="460"/>
      <c r="V1" s="460"/>
      <c r="W1" s="461"/>
      <c r="X1" s="458"/>
      <c r="Y1" s="462" t="s">
        <v>377</v>
      </c>
      <c r="Z1" s="463"/>
      <c r="AA1" s="463"/>
      <c r="AB1" s="463"/>
      <c r="AC1" s="463"/>
      <c r="AD1" s="463"/>
      <c r="AE1" s="463"/>
      <c r="AF1" s="463"/>
      <c r="AG1" s="463"/>
      <c r="AH1" s="464"/>
      <c r="AI1" s="458"/>
      <c r="AJ1" s="423"/>
      <c r="AK1" s="423"/>
      <c r="AL1" s="423"/>
    </row>
    <row r="2" spans="1:38" ht="12.75">
      <c r="A2" s="465" t="s">
        <v>804</v>
      </c>
      <c r="B2" s="466">
        <v>1</v>
      </c>
      <c r="C2" s="467">
        <v>2</v>
      </c>
      <c r="D2" s="467">
        <v>3</v>
      </c>
      <c r="E2" s="467">
        <v>4</v>
      </c>
      <c r="F2" s="467">
        <v>5</v>
      </c>
      <c r="G2" s="467">
        <v>6</v>
      </c>
      <c r="H2" s="467">
        <v>7</v>
      </c>
      <c r="I2" s="467">
        <v>8</v>
      </c>
      <c r="J2" s="467">
        <v>9</v>
      </c>
      <c r="K2" s="467">
        <v>10</v>
      </c>
      <c r="L2" s="468">
        <v>11</v>
      </c>
      <c r="M2" s="469"/>
      <c r="N2" s="470" t="s">
        <v>378</v>
      </c>
      <c r="O2" s="471" t="s">
        <v>379</v>
      </c>
      <c r="P2" s="471" t="s">
        <v>380</v>
      </c>
      <c r="Q2" s="471" t="s">
        <v>381</v>
      </c>
      <c r="R2" s="471" t="s">
        <v>382</v>
      </c>
      <c r="S2" s="471" t="s">
        <v>383</v>
      </c>
      <c r="T2" s="471" t="s">
        <v>384</v>
      </c>
      <c r="U2" s="471" t="s">
        <v>385</v>
      </c>
      <c r="V2" s="471" t="s">
        <v>386</v>
      </c>
      <c r="W2" s="472" t="s">
        <v>387</v>
      </c>
      <c r="X2" s="473"/>
      <c r="Y2" s="474">
        <v>1</v>
      </c>
      <c r="Z2" s="475">
        <v>2</v>
      </c>
      <c r="AA2" s="475">
        <v>3</v>
      </c>
      <c r="AB2" s="475">
        <v>4</v>
      </c>
      <c r="AC2" s="475">
        <v>5</v>
      </c>
      <c r="AD2" s="475">
        <v>6</v>
      </c>
      <c r="AE2" s="475">
        <v>7</v>
      </c>
      <c r="AF2" s="475">
        <v>8</v>
      </c>
      <c r="AG2" s="475">
        <v>9</v>
      </c>
      <c r="AH2" s="476">
        <v>10</v>
      </c>
      <c r="AI2" s="473"/>
      <c r="AJ2" s="477" t="s">
        <v>388</v>
      </c>
      <c r="AK2" s="478" t="s">
        <v>389</v>
      </c>
      <c r="AL2" s="479" t="s">
        <v>390</v>
      </c>
    </row>
    <row r="3" spans="1:38" ht="12.75">
      <c r="A3" s="423">
        <f>IF(DatosGrls!D12=0,12345678911,DatosGrls!D12)</f>
        <v>12345678911</v>
      </c>
      <c r="B3" s="423">
        <f>VALUE(MID(A3,1,1))</f>
        <v>1</v>
      </c>
      <c r="C3" s="423">
        <f>VALUE(MID(A3,2,1))</f>
        <v>2</v>
      </c>
      <c r="D3" s="423">
        <f>VALUE(MID(A3,3,1))</f>
        <v>3</v>
      </c>
      <c r="E3" s="423">
        <f>VALUE(MID(A3,4,1))</f>
        <v>4</v>
      </c>
      <c r="F3" s="423">
        <f>VALUE(MID(A3,5,1))</f>
        <v>5</v>
      </c>
      <c r="G3" s="423">
        <f>VALUE(MID(A3,6,1))</f>
        <v>6</v>
      </c>
      <c r="H3" s="423">
        <f>VALUE(MID(A3,7,1))</f>
        <v>7</v>
      </c>
      <c r="I3" s="423">
        <f>VALUE(MID(A3,8,1))</f>
        <v>8</v>
      </c>
      <c r="J3" s="423">
        <f>VALUE(MID(A3,9,1))</f>
        <v>9</v>
      </c>
      <c r="K3" s="423">
        <f>VALUE(MID(A3,10,1))</f>
        <v>1</v>
      </c>
      <c r="L3" s="423">
        <f>VALUE(MID(A3,11,1))</f>
        <v>1</v>
      </c>
      <c r="M3" s="458"/>
      <c r="N3">
        <v>5</v>
      </c>
      <c r="O3">
        <v>4</v>
      </c>
      <c r="P3">
        <v>3</v>
      </c>
      <c r="Q3">
        <v>2</v>
      </c>
      <c r="R3">
        <v>7</v>
      </c>
      <c r="S3">
        <v>6</v>
      </c>
      <c r="T3">
        <v>5</v>
      </c>
      <c r="U3">
        <v>4</v>
      </c>
      <c r="V3">
        <v>3</v>
      </c>
      <c r="W3">
        <v>2</v>
      </c>
      <c r="X3" s="458"/>
      <c r="Y3">
        <f>+N3*B3</f>
        <v>5</v>
      </c>
      <c r="Z3">
        <f aca="true" t="shared" si="0" ref="Z3:AH3">+O3*C3</f>
        <v>8</v>
      </c>
      <c r="AA3">
        <f t="shared" si="0"/>
        <v>9</v>
      </c>
      <c r="AB3">
        <f t="shared" si="0"/>
        <v>8</v>
      </c>
      <c r="AC3">
        <f t="shared" si="0"/>
        <v>35</v>
      </c>
      <c r="AD3">
        <f t="shared" si="0"/>
        <v>36</v>
      </c>
      <c r="AE3">
        <f t="shared" si="0"/>
        <v>35</v>
      </c>
      <c r="AF3">
        <f t="shared" si="0"/>
        <v>32</v>
      </c>
      <c r="AG3">
        <f t="shared" si="0"/>
        <v>27</v>
      </c>
      <c r="AH3">
        <f t="shared" si="0"/>
        <v>2</v>
      </c>
      <c r="AI3" s="458"/>
      <c r="AJ3" s="423">
        <f>SUM(Y3:AH3)</f>
        <v>197</v>
      </c>
      <c r="AK3" s="423">
        <f>IF(11-MOD(+AJ3,11)=11,1,IF(11-MOD(+AJ3,11)=10,0,11-MOD(+AJ3,11)))</f>
        <v>1</v>
      </c>
      <c r="AL3" s="423">
        <f>+AK3-L3</f>
        <v>0</v>
      </c>
    </row>
  </sheetData>
  <printOptions/>
  <pageMargins left="0.75" right="0.75" top="1" bottom="1" header="0" footer="0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L71"/>
  <sheetViews>
    <sheetView zoomScale="70" zoomScaleNormal="70" workbookViewId="0" topLeftCell="A2">
      <pane xSplit="3" ySplit="4" topLeftCell="D6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E10" sqref="E10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58.8515625" style="1" customWidth="1"/>
    <col min="4" max="4" width="2.140625" style="1" hidden="1" customWidth="1"/>
    <col min="5" max="6" width="13.7109375" style="1" customWidth="1"/>
    <col min="7" max="7" width="14.57421875" style="1" customWidth="1"/>
    <col min="8" max="8" width="14.8515625" style="1" customWidth="1"/>
    <col min="9" max="9" width="13.28125" style="1" customWidth="1"/>
    <col min="10" max="10" width="13.421875" style="1" customWidth="1"/>
    <col min="11" max="11" width="15.7109375" style="1" customWidth="1"/>
    <col min="12" max="16384" width="11.421875" style="1" customWidth="1"/>
  </cols>
  <sheetData>
    <row r="2" ht="20.25">
      <c r="B2" s="4" t="s">
        <v>283</v>
      </c>
    </row>
    <row r="3" spans="2:6" ht="15.75">
      <c r="B3" s="602" t="s">
        <v>284</v>
      </c>
      <c r="C3" s="602"/>
      <c r="D3" s="602"/>
      <c r="E3" s="602"/>
      <c r="F3" s="602"/>
    </row>
    <row r="4" ht="24" customHeight="1" thickBot="1">
      <c r="B4" s="500" t="s">
        <v>1221</v>
      </c>
    </row>
    <row r="5" spans="2:6" s="3" customFormat="1" ht="24.75" customHeight="1">
      <c r="B5" s="133"/>
      <c r="C5" s="134"/>
      <c r="D5" s="134"/>
      <c r="E5" s="135">
        <f>Patrimonio!E39</f>
        <v>2008</v>
      </c>
      <c r="F5" s="136">
        <f>Patrimonio!F39</f>
        <v>2009</v>
      </c>
    </row>
    <row r="6" spans="2:6" s="126" customFormat="1" ht="4.5" customHeight="1">
      <c r="B6" s="137"/>
      <c r="E6" s="138"/>
      <c r="F6" s="140"/>
    </row>
    <row r="7" spans="2:6" s="3" customFormat="1" ht="21.75" customHeight="1">
      <c r="B7" s="298">
        <v>160</v>
      </c>
      <c r="C7" s="299" t="s">
        <v>1251</v>
      </c>
      <c r="D7" s="299"/>
      <c r="E7" s="300">
        <f>Patrimonio!E9</f>
        <v>0</v>
      </c>
      <c r="F7" s="301">
        <f>Patrimonio!F9</f>
        <v>0</v>
      </c>
    </row>
    <row r="8" spans="2:6" s="3" customFormat="1" ht="21.75" customHeight="1">
      <c r="B8" s="81"/>
      <c r="C8" s="302" t="s">
        <v>1257</v>
      </c>
      <c r="D8" s="302"/>
      <c r="E8" s="303"/>
      <c r="F8" s="304">
        <f>F7-E7</f>
        <v>0</v>
      </c>
    </row>
    <row r="9" spans="2:6" s="3" customFormat="1" ht="21.75" customHeight="1">
      <c r="B9" s="81"/>
      <c r="C9" s="60"/>
      <c r="D9" s="60"/>
      <c r="E9" s="303"/>
      <c r="F9" s="304"/>
    </row>
    <row r="10" spans="2:6" s="3" customFormat="1" ht="21.75" customHeight="1">
      <c r="B10" s="298"/>
      <c r="C10" s="299" t="s">
        <v>1258</v>
      </c>
      <c r="D10" s="299"/>
      <c r="E10" s="300"/>
      <c r="F10" s="301">
        <f>F11+F12+F13-F14-F15</f>
        <v>0</v>
      </c>
    </row>
    <row r="11" spans="2:6" s="3" customFormat="1" ht="21.75" customHeight="1">
      <c r="B11" s="81">
        <v>180</v>
      </c>
      <c r="C11" s="302" t="s">
        <v>1252</v>
      </c>
      <c r="D11" s="302"/>
      <c r="E11" s="303"/>
      <c r="F11" s="304">
        <f>Patrimonio!F23</f>
        <v>0</v>
      </c>
    </row>
    <row r="12" spans="2:6" s="3" customFormat="1" ht="21.75" customHeight="1">
      <c r="B12" s="81">
        <v>190</v>
      </c>
      <c r="C12" s="302" t="s">
        <v>1256</v>
      </c>
      <c r="D12" s="302"/>
      <c r="E12" s="303"/>
      <c r="F12" s="304">
        <f>Patrimonio!F28</f>
        <v>0</v>
      </c>
    </row>
    <row r="13" spans="2:6" s="3" customFormat="1" ht="21.75" customHeight="1">
      <c r="B13" s="81">
        <v>200</v>
      </c>
      <c r="C13" s="302" t="s">
        <v>1253</v>
      </c>
      <c r="D13" s="302"/>
      <c r="E13" s="303"/>
      <c r="F13" s="304">
        <f>Utilidades!F10</f>
        <v>0</v>
      </c>
    </row>
    <row r="14" spans="2:6" s="3" customFormat="1" ht="21.75" customHeight="1">
      <c r="B14" s="81">
        <v>300</v>
      </c>
      <c r="C14" s="302" t="s">
        <v>1254</v>
      </c>
      <c r="D14" s="302"/>
      <c r="E14" s="303"/>
      <c r="F14" s="304">
        <f>Utilidades!F13</f>
        <v>0</v>
      </c>
    </row>
    <row r="15" spans="2:6" s="3" customFormat="1" ht="21.75" customHeight="1">
      <c r="B15" s="81">
        <v>310</v>
      </c>
      <c r="C15" s="302" t="s">
        <v>1255</v>
      </c>
      <c r="D15" s="302"/>
      <c r="E15" s="303"/>
      <c r="F15" s="304">
        <f>Utilidades!F14</f>
        <v>0</v>
      </c>
    </row>
    <row r="16" spans="2:6" s="3" customFormat="1" ht="21.75" customHeight="1">
      <c r="B16" s="305"/>
      <c r="C16" s="288"/>
      <c r="D16" s="288"/>
      <c r="E16" s="306"/>
      <c r="F16" s="307"/>
    </row>
    <row r="17" spans="2:6" s="3" customFormat="1" ht="27" customHeight="1" thickBot="1">
      <c r="B17" s="308"/>
      <c r="C17" s="309" t="s">
        <v>1259</v>
      </c>
      <c r="D17" s="309"/>
      <c r="E17" s="310"/>
      <c r="F17" s="311">
        <f>F8-F10</f>
        <v>0</v>
      </c>
    </row>
    <row r="19" ht="18">
      <c r="B19" s="406" t="s">
        <v>1972</v>
      </c>
    </row>
    <row r="20" spans="2:12" ht="27.75">
      <c r="B20" s="405" t="s">
        <v>1971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5"/>
    </row>
    <row r="21" spans="3:11" ht="15.75">
      <c r="C21"/>
      <c r="D21"/>
      <c r="E21"/>
      <c r="F21"/>
      <c r="G21"/>
      <c r="H21"/>
      <c r="I21"/>
      <c r="J21"/>
      <c r="K21"/>
    </row>
    <row r="22" spans="2:12" ht="20.25" customHeight="1">
      <c r="B22" s="606" t="s">
        <v>31</v>
      </c>
      <c r="C22" s="607"/>
      <c r="D22" s="400"/>
      <c r="E22" s="401" t="s">
        <v>32</v>
      </c>
      <c r="F22" s="401" t="s">
        <v>32</v>
      </c>
      <c r="G22" s="401" t="s">
        <v>33</v>
      </c>
      <c r="H22" s="401" t="s">
        <v>34</v>
      </c>
      <c r="I22" s="401" t="s">
        <v>35</v>
      </c>
      <c r="J22" s="401" t="s">
        <v>36</v>
      </c>
      <c r="K22" s="401" t="s">
        <v>37</v>
      </c>
      <c r="L22" s="402" t="s">
        <v>38</v>
      </c>
    </row>
    <row r="23" spans="2:12" ht="20.25" customHeight="1">
      <c r="B23" s="608"/>
      <c r="C23" s="609"/>
      <c r="D23" s="400"/>
      <c r="E23" s="403" t="s">
        <v>39</v>
      </c>
      <c r="F23" s="403" t="s">
        <v>40</v>
      </c>
      <c r="G23" s="403" t="s">
        <v>41</v>
      </c>
      <c r="H23" s="403" t="s">
        <v>42</v>
      </c>
      <c r="I23" s="403" t="s">
        <v>43</v>
      </c>
      <c r="J23" s="403" t="s">
        <v>44</v>
      </c>
      <c r="K23" s="403" t="s">
        <v>45</v>
      </c>
      <c r="L23" s="404"/>
    </row>
    <row r="24" spans="2:12" ht="15.75">
      <c r="B24" s="381"/>
      <c r="C24" s="26"/>
      <c r="E24" s="379"/>
      <c r="F24" s="379"/>
      <c r="G24" s="379"/>
      <c r="H24" s="379"/>
      <c r="I24" s="379"/>
      <c r="J24" s="379"/>
      <c r="K24" s="379"/>
      <c r="L24" s="380"/>
    </row>
    <row r="25" spans="2:12" ht="15.75">
      <c r="B25" s="386" t="str">
        <f>CONCATENATE("SALDO INICIAL AL 01.01.",+Menu!C3-1)</f>
        <v>SALDO INICIAL AL 01.01.2008</v>
      </c>
      <c r="C25" s="388"/>
      <c r="E25" s="397"/>
      <c r="F25" s="397"/>
      <c r="G25" s="397"/>
      <c r="H25" s="397"/>
      <c r="I25" s="397"/>
      <c r="J25" s="397"/>
      <c r="K25" s="397"/>
      <c r="L25" s="505">
        <f>SUM(E25:K25)</f>
        <v>0</v>
      </c>
    </row>
    <row r="26" spans="2:12" ht="15.75">
      <c r="B26" s="387"/>
      <c r="C26" s="26"/>
      <c r="E26" s="398"/>
      <c r="F26" s="398"/>
      <c r="G26" s="398"/>
      <c r="H26" s="398"/>
      <c r="I26" s="398"/>
      <c r="J26" s="398"/>
      <c r="K26" s="398"/>
      <c r="L26" s="506"/>
    </row>
    <row r="27" spans="2:12" ht="15.75">
      <c r="B27" s="501" t="s">
        <v>46</v>
      </c>
      <c r="C27" s="26"/>
      <c r="E27" s="398"/>
      <c r="F27" s="398"/>
      <c r="G27" s="398"/>
      <c r="H27" s="398"/>
      <c r="I27" s="398"/>
      <c r="J27" s="398"/>
      <c r="K27" s="398"/>
      <c r="L27" s="506">
        <f aca="true" t="shared" si="0" ref="L27:L39">SUM(E27:K27)</f>
        <v>0</v>
      </c>
    </row>
    <row r="28" spans="2:12" ht="15.75">
      <c r="B28" s="501" t="s">
        <v>47</v>
      </c>
      <c r="C28" s="26"/>
      <c r="E28" s="398"/>
      <c r="F28" s="398"/>
      <c r="G28" s="398"/>
      <c r="H28" s="398"/>
      <c r="I28" s="398"/>
      <c r="J28" s="398"/>
      <c r="K28" s="398"/>
      <c r="L28" s="506">
        <f t="shared" si="0"/>
        <v>0</v>
      </c>
    </row>
    <row r="29" spans="2:12" ht="15.75">
      <c r="B29" s="501" t="s">
        <v>48</v>
      </c>
      <c r="C29" s="26"/>
      <c r="E29" s="398"/>
      <c r="F29" s="398"/>
      <c r="G29" s="398"/>
      <c r="H29" s="398"/>
      <c r="I29" s="398"/>
      <c r="J29" s="398"/>
      <c r="K29" s="398"/>
      <c r="L29" s="506">
        <f t="shared" si="0"/>
        <v>0</v>
      </c>
    </row>
    <row r="30" spans="2:12" ht="15.75">
      <c r="B30" s="501" t="s">
        <v>49</v>
      </c>
      <c r="C30" s="26"/>
      <c r="E30" s="398"/>
      <c r="F30" s="398"/>
      <c r="G30" s="398"/>
      <c r="H30" s="398"/>
      <c r="I30" s="398"/>
      <c r="J30" s="398"/>
      <c r="K30" s="398"/>
      <c r="L30" s="506">
        <f t="shared" si="0"/>
        <v>0</v>
      </c>
    </row>
    <row r="31" spans="2:12" ht="15.75">
      <c r="B31" s="501" t="s">
        <v>50</v>
      </c>
      <c r="C31" s="26"/>
      <c r="E31" s="398"/>
      <c r="F31" s="398"/>
      <c r="G31" s="398"/>
      <c r="H31" s="398"/>
      <c r="I31" s="398"/>
      <c r="J31" s="398"/>
      <c r="K31" s="398"/>
      <c r="L31" s="506">
        <f t="shared" si="0"/>
        <v>0</v>
      </c>
    </row>
    <row r="32" spans="2:12" ht="15.75">
      <c r="B32" s="501" t="s">
        <v>51</v>
      </c>
      <c r="C32" s="26"/>
      <c r="E32" s="398"/>
      <c r="F32" s="398"/>
      <c r="G32" s="398"/>
      <c r="H32" s="398"/>
      <c r="I32" s="398"/>
      <c r="J32" s="398"/>
      <c r="K32" s="398"/>
      <c r="L32" s="506">
        <f t="shared" si="0"/>
        <v>0</v>
      </c>
    </row>
    <row r="33" spans="2:12" ht="15.75">
      <c r="B33" s="501" t="s">
        <v>52</v>
      </c>
      <c r="C33" s="26"/>
      <c r="E33" s="398"/>
      <c r="F33" s="398"/>
      <c r="G33" s="398"/>
      <c r="H33" s="398"/>
      <c r="I33" s="398"/>
      <c r="J33" s="398"/>
      <c r="K33" s="398"/>
      <c r="L33" s="506">
        <f t="shared" si="0"/>
        <v>0</v>
      </c>
    </row>
    <row r="34" spans="2:12" ht="15.75">
      <c r="B34" s="501" t="s">
        <v>53</v>
      </c>
      <c r="C34" s="26"/>
      <c r="E34" s="398"/>
      <c r="F34" s="398"/>
      <c r="G34" s="398"/>
      <c r="H34" s="398"/>
      <c r="I34" s="398"/>
      <c r="J34" s="398"/>
      <c r="K34" s="398"/>
      <c r="L34" s="506">
        <f t="shared" si="0"/>
        <v>0</v>
      </c>
    </row>
    <row r="35" spans="2:12" ht="15.75">
      <c r="B35" s="501" t="s">
        <v>54</v>
      </c>
      <c r="C35" s="26"/>
      <c r="E35" s="398"/>
      <c r="F35" s="398"/>
      <c r="G35" s="398"/>
      <c r="H35" s="398"/>
      <c r="I35" s="398"/>
      <c r="J35" s="398"/>
      <c r="K35" s="398"/>
      <c r="L35" s="506">
        <f t="shared" si="0"/>
        <v>0</v>
      </c>
    </row>
    <row r="36" spans="2:12" ht="15.75">
      <c r="B36" s="501" t="s">
        <v>55</v>
      </c>
      <c r="C36" s="26"/>
      <c r="E36" s="398"/>
      <c r="F36" s="398"/>
      <c r="G36" s="398"/>
      <c r="H36" s="398"/>
      <c r="I36" s="398"/>
      <c r="J36" s="398"/>
      <c r="K36" s="398"/>
      <c r="L36" s="506">
        <f t="shared" si="0"/>
        <v>0</v>
      </c>
    </row>
    <row r="37" spans="2:12" ht="15.75">
      <c r="B37" s="501" t="s">
        <v>56</v>
      </c>
      <c r="C37" s="26"/>
      <c r="E37" s="398"/>
      <c r="F37" s="398"/>
      <c r="G37" s="398"/>
      <c r="H37" s="398"/>
      <c r="I37" s="398"/>
      <c r="J37" s="398"/>
      <c r="K37" s="398"/>
      <c r="L37" s="506">
        <f t="shared" si="0"/>
        <v>0</v>
      </c>
    </row>
    <row r="38" spans="2:12" ht="15.75">
      <c r="B38" s="501" t="s">
        <v>57</v>
      </c>
      <c r="C38" s="26"/>
      <c r="E38" s="398"/>
      <c r="F38" s="398"/>
      <c r="G38" s="398"/>
      <c r="H38" s="398"/>
      <c r="I38" s="398"/>
      <c r="J38" s="398"/>
      <c r="K38" s="398"/>
      <c r="L38" s="506">
        <f t="shared" si="0"/>
        <v>0</v>
      </c>
    </row>
    <row r="39" spans="2:12" ht="15.75">
      <c r="B39" s="501" t="s">
        <v>58</v>
      </c>
      <c r="C39" s="26"/>
      <c r="E39" s="398"/>
      <c r="F39" s="398"/>
      <c r="G39" s="398"/>
      <c r="H39" s="398"/>
      <c r="I39" s="398"/>
      <c r="J39" s="398"/>
      <c r="K39" s="398"/>
      <c r="L39" s="506">
        <f t="shared" si="0"/>
        <v>0</v>
      </c>
    </row>
    <row r="40" spans="2:12" ht="15.75">
      <c r="B40" s="381"/>
      <c r="C40" s="26"/>
      <c r="E40" s="398"/>
      <c r="F40" s="398"/>
      <c r="G40" s="398"/>
      <c r="H40" s="398"/>
      <c r="I40" s="398"/>
      <c r="J40" s="398"/>
      <c r="K40" s="398"/>
      <c r="L40" s="506"/>
    </row>
    <row r="41" spans="2:12" ht="15.75">
      <c r="B41" s="386" t="str">
        <f>CONCATENATE("SALDO FINAL AL 31.12.",+Menu!C3-1)</f>
        <v>SALDO FINAL AL 31.12.2008</v>
      </c>
      <c r="C41" s="388"/>
      <c r="E41" s="504">
        <f>SUM(E25:E40)</f>
        <v>0</v>
      </c>
      <c r="F41" s="504">
        <f aca="true" t="shared" si="1" ref="F41:K41">SUM(F25:F40)</f>
        <v>0</v>
      </c>
      <c r="G41" s="504">
        <f t="shared" si="1"/>
        <v>0</v>
      </c>
      <c r="H41" s="504">
        <f t="shared" si="1"/>
        <v>0</v>
      </c>
      <c r="I41" s="504">
        <f t="shared" si="1"/>
        <v>0</v>
      </c>
      <c r="J41" s="504">
        <f t="shared" si="1"/>
        <v>0</v>
      </c>
      <c r="K41" s="504">
        <f t="shared" si="1"/>
        <v>0</v>
      </c>
      <c r="L41" s="505">
        <f>SUM(L25:L39)</f>
        <v>0</v>
      </c>
    </row>
    <row r="42" spans="2:12" ht="15.75">
      <c r="B42" s="381"/>
      <c r="C42" s="26"/>
      <c r="E42" s="398"/>
      <c r="F42" s="398"/>
      <c r="G42" s="398"/>
      <c r="H42" s="398"/>
      <c r="I42" s="398"/>
      <c r="J42" s="398"/>
      <c r="K42" s="398"/>
      <c r="L42" s="399"/>
    </row>
    <row r="43" spans="2:12" ht="15.75">
      <c r="B43" s="386" t="str">
        <f>CONCATENATE("SALDO INICIAL AL 01.01.",+Menu!C3)</f>
        <v>SALDO INICIAL AL 01.01.2009</v>
      </c>
      <c r="C43" s="388"/>
      <c r="E43" s="504">
        <f aca="true" t="shared" si="2" ref="E43:K43">+E41</f>
        <v>0</v>
      </c>
      <c r="F43" s="504">
        <f t="shared" si="2"/>
        <v>0</v>
      </c>
      <c r="G43" s="504">
        <f t="shared" si="2"/>
        <v>0</v>
      </c>
      <c r="H43" s="504">
        <f t="shared" si="2"/>
        <v>0</v>
      </c>
      <c r="I43" s="504">
        <f t="shared" si="2"/>
        <v>0</v>
      </c>
      <c r="J43" s="504">
        <f t="shared" si="2"/>
        <v>0</v>
      </c>
      <c r="K43" s="504">
        <f t="shared" si="2"/>
        <v>0</v>
      </c>
      <c r="L43" s="505">
        <f>SUM(E43:K43)</f>
        <v>0</v>
      </c>
    </row>
    <row r="44" spans="2:12" ht="15.75">
      <c r="B44" s="381"/>
      <c r="C44" s="26"/>
      <c r="E44" s="398"/>
      <c r="F44" s="398"/>
      <c r="G44" s="398"/>
      <c r="H44" s="398"/>
      <c r="I44" s="398"/>
      <c r="J44" s="398"/>
      <c r="K44" s="398"/>
      <c r="L44" s="399"/>
    </row>
    <row r="45" spans="2:12" ht="15.75">
      <c r="B45" s="501" t="s">
        <v>46</v>
      </c>
      <c r="C45" s="26"/>
      <c r="E45" s="398"/>
      <c r="F45" s="398"/>
      <c r="G45" s="398"/>
      <c r="H45" s="398"/>
      <c r="I45" s="398"/>
      <c r="J45" s="398"/>
      <c r="K45" s="398"/>
      <c r="L45" s="506">
        <f aca="true" t="shared" si="3" ref="L45:L57">SUM(E45:K45)</f>
        <v>0</v>
      </c>
    </row>
    <row r="46" spans="2:12" ht="15.75">
      <c r="B46" s="501" t="s">
        <v>47</v>
      </c>
      <c r="C46" s="26"/>
      <c r="E46" s="398"/>
      <c r="F46" s="398"/>
      <c r="G46" s="398"/>
      <c r="H46" s="398"/>
      <c r="I46" s="398"/>
      <c r="J46" s="398"/>
      <c r="K46" s="398"/>
      <c r="L46" s="506">
        <f t="shared" si="3"/>
        <v>0</v>
      </c>
    </row>
    <row r="47" spans="2:12" ht="15.75">
      <c r="B47" s="501" t="s">
        <v>48</v>
      </c>
      <c r="C47" s="26"/>
      <c r="E47" s="398"/>
      <c r="F47" s="398"/>
      <c r="G47" s="398"/>
      <c r="H47" s="398"/>
      <c r="I47" s="398"/>
      <c r="J47" s="398"/>
      <c r="K47" s="398"/>
      <c r="L47" s="506">
        <f t="shared" si="3"/>
        <v>0</v>
      </c>
    </row>
    <row r="48" spans="2:12" ht="15.75">
      <c r="B48" s="501" t="s">
        <v>49</v>
      </c>
      <c r="C48" s="26"/>
      <c r="E48" s="398"/>
      <c r="F48" s="398"/>
      <c r="G48" s="398"/>
      <c r="H48" s="398"/>
      <c r="I48" s="398"/>
      <c r="J48" s="398"/>
      <c r="K48" s="398"/>
      <c r="L48" s="506">
        <f t="shared" si="3"/>
        <v>0</v>
      </c>
    </row>
    <row r="49" spans="2:12" ht="15.75">
      <c r="B49" s="501" t="s">
        <v>50</v>
      </c>
      <c r="C49" s="26"/>
      <c r="E49" s="398"/>
      <c r="F49" s="398"/>
      <c r="G49" s="398"/>
      <c r="H49" s="398"/>
      <c r="I49" s="398"/>
      <c r="J49" s="398"/>
      <c r="K49" s="398"/>
      <c r="L49" s="506">
        <f t="shared" si="3"/>
        <v>0</v>
      </c>
    </row>
    <row r="50" spans="2:12" ht="15.75">
      <c r="B50" s="501" t="s">
        <v>51</v>
      </c>
      <c r="C50" s="26"/>
      <c r="E50" s="398"/>
      <c r="F50" s="398"/>
      <c r="G50" s="398"/>
      <c r="H50" s="398"/>
      <c r="I50" s="398"/>
      <c r="J50" s="398"/>
      <c r="K50" s="398"/>
      <c r="L50" s="506">
        <f t="shared" si="3"/>
        <v>0</v>
      </c>
    </row>
    <row r="51" spans="2:12" ht="15.75">
      <c r="B51" s="501" t="s">
        <v>52</v>
      </c>
      <c r="C51" s="26"/>
      <c r="E51" s="398"/>
      <c r="F51" s="398"/>
      <c r="G51" s="398"/>
      <c r="H51" s="398"/>
      <c r="I51" s="398"/>
      <c r="J51" s="398"/>
      <c r="K51" s="398"/>
      <c r="L51" s="506">
        <f t="shared" si="3"/>
        <v>0</v>
      </c>
    </row>
    <row r="52" spans="2:12" ht="15.75">
      <c r="B52" s="501" t="s">
        <v>53</v>
      </c>
      <c r="C52" s="26"/>
      <c r="E52" s="398"/>
      <c r="F52" s="398"/>
      <c r="G52" s="398"/>
      <c r="H52" s="398"/>
      <c r="I52" s="398"/>
      <c r="J52" s="398"/>
      <c r="K52" s="398"/>
      <c r="L52" s="506">
        <f t="shared" si="3"/>
        <v>0</v>
      </c>
    </row>
    <row r="53" spans="2:12" ht="15.75">
      <c r="B53" s="501" t="s">
        <v>54</v>
      </c>
      <c r="C53" s="26"/>
      <c r="E53" s="398"/>
      <c r="F53" s="398"/>
      <c r="G53" s="398"/>
      <c r="H53" s="398"/>
      <c r="I53" s="398"/>
      <c r="J53" s="398"/>
      <c r="K53" s="398"/>
      <c r="L53" s="506">
        <f t="shared" si="3"/>
        <v>0</v>
      </c>
    </row>
    <row r="54" spans="2:12" ht="15.75">
      <c r="B54" s="501" t="s">
        <v>55</v>
      </c>
      <c r="C54" s="26"/>
      <c r="E54" s="398"/>
      <c r="F54" s="398"/>
      <c r="G54" s="398"/>
      <c r="H54" s="398"/>
      <c r="I54" s="398"/>
      <c r="J54" s="398"/>
      <c r="K54" s="398"/>
      <c r="L54" s="506">
        <f t="shared" si="3"/>
        <v>0</v>
      </c>
    </row>
    <row r="55" spans="2:12" ht="15.75">
      <c r="B55" s="501" t="s">
        <v>56</v>
      </c>
      <c r="C55" s="26"/>
      <c r="E55" s="398"/>
      <c r="F55" s="398"/>
      <c r="G55" s="398"/>
      <c r="H55" s="398"/>
      <c r="I55" s="398"/>
      <c r="J55" s="398"/>
      <c r="K55" s="398"/>
      <c r="L55" s="506">
        <f t="shared" si="3"/>
        <v>0</v>
      </c>
    </row>
    <row r="56" spans="2:12" ht="15.75">
      <c r="B56" s="501" t="s">
        <v>57</v>
      </c>
      <c r="C56" s="26"/>
      <c r="E56" s="398"/>
      <c r="F56" s="398"/>
      <c r="G56" s="398"/>
      <c r="H56" s="398"/>
      <c r="I56" s="398"/>
      <c r="J56" s="398"/>
      <c r="K56" s="398"/>
      <c r="L56" s="506">
        <f t="shared" si="3"/>
        <v>0</v>
      </c>
    </row>
    <row r="57" spans="2:12" ht="15.75">
      <c r="B57" s="501" t="s">
        <v>58</v>
      </c>
      <c r="C57" s="26"/>
      <c r="E57" s="398"/>
      <c r="F57" s="398"/>
      <c r="G57" s="398"/>
      <c r="H57" s="398"/>
      <c r="I57" s="398"/>
      <c r="J57" s="398"/>
      <c r="K57" s="398"/>
      <c r="L57" s="506">
        <f t="shared" si="3"/>
        <v>0</v>
      </c>
    </row>
    <row r="58" spans="2:12" ht="15.75">
      <c r="B58" s="387"/>
      <c r="C58" s="26"/>
      <c r="E58" s="398"/>
      <c r="F58" s="398"/>
      <c r="G58" s="398"/>
      <c r="H58" s="398"/>
      <c r="I58" s="398"/>
      <c r="J58" s="398"/>
      <c r="K58" s="398"/>
      <c r="L58" s="506"/>
    </row>
    <row r="59" spans="2:12" ht="15.75">
      <c r="B59" s="386" t="str">
        <f>CONCATENATE("SALDO FINAL AL 31.12.",+Menu!C3)</f>
        <v>SALDO FINAL AL 31.12.2009</v>
      </c>
      <c r="C59" s="388"/>
      <c r="E59" s="504">
        <f>SUM(E43:E57)</f>
        <v>0</v>
      </c>
      <c r="F59" s="504">
        <f aca="true" t="shared" si="4" ref="F59:K59">SUM(F43:F57)</f>
        <v>0</v>
      </c>
      <c r="G59" s="504">
        <f t="shared" si="4"/>
        <v>0</v>
      </c>
      <c r="H59" s="504">
        <f t="shared" si="4"/>
        <v>0</v>
      </c>
      <c r="I59" s="504">
        <f t="shared" si="4"/>
        <v>0</v>
      </c>
      <c r="J59" s="504">
        <f t="shared" si="4"/>
        <v>0</v>
      </c>
      <c r="K59" s="504">
        <f t="shared" si="4"/>
        <v>0</v>
      </c>
      <c r="L59" s="505">
        <f>SUM(L43:L57)</f>
        <v>0</v>
      </c>
    </row>
    <row r="61" spans="2:5" ht="15.75">
      <c r="B61" s="389" t="s">
        <v>59</v>
      </c>
      <c r="C61" s="392"/>
      <c r="D61" s="390"/>
      <c r="E61" s="391"/>
    </row>
    <row r="62" spans="2:5" ht="15.75">
      <c r="B62" s="501" t="s">
        <v>60</v>
      </c>
      <c r="C62" s="11"/>
      <c r="D62" s="382"/>
      <c r="E62" s="407"/>
    </row>
    <row r="63" spans="2:5" ht="15.75">
      <c r="B63" s="501" t="s">
        <v>61</v>
      </c>
      <c r="C63" s="11"/>
      <c r="D63" s="382"/>
      <c r="E63" s="407"/>
    </row>
    <row r="64" spans="2:5" ht="15.75">
      <c r="B64" s="501" t="s">
        <v>62</v>
      </c>
      <c r="C64" s="11"/>
      <c r="D64" s="382"/>
      <c r="E64" s="407"/>
    </row>
    <row r="65" spans="2:5" ht="15.75">
      <c r="B65" s="501" t="s">
        <v>63</v>
      </c>
      <c r="C65" s="11"/>
      <c r="D65" s="382"/>
      <c r="E65" s="407"/>
    </row>
    <row r="66" spans="2:5" ht="15.75">
      <c r="B66" s="501" t="s">
        <v>64</v>
      </c>
      <c r="C66" s="11"/>
      <c r="D66" s="382"/>
      <c r="E66" s="407"/>
    </row>
    <row r="67" spans="2:5" ht="15.75">
      <c r="B67" s="501" t="s">
        <v>65</v>
      </c>
      <c r="C67" s="11"/>
      <c r="D67" s="382"/>
      <c r="E67" s="407"/>
    </row>
    <row r="68" spans="2:5" ht="15.75">
      <c r="B68" s="501" t="s">
        <v>66</v>
      </c>
      <c r="C68" s="11"/>
      <c r="D68" s="382"/>
      <c r="E68" s="407"/>
    </row>
    <row r="69" spans="2:5" ht="15.75">
      <c r="B69" s="502" t="s">
        <v>67</v>
      </c>
      <c r="C69" s="7"/>
      <c r="D69" s="383"/>
      <c r="E69" s="408"/>
    </row>
    <row r="70" ht="16.5" thickBot="1"/>
    <row r="71" spans="2:9" ht="43.5" customHeight="1">
      <c r="B71" s="603" t="s">
        <v>270</v>
      </c>
      <c r="C71" s="604"/>
      <c r="D71" s="604"/>
      <c r="E71" s="604"/>
      <c r="F71" s="604"/>
      <c r="G71" s="604"/>
      <c r="H71" s="604"/>
      <c r="I71" s="605"/>
    </row>
  </sheetData>
  <sheetProtection password="F3CE" sheet="1" objects="1" scenarios="1"/>
  <mergeCells count="3">
    <mergeCell ref="B3:F3"/>
    <mergeCell ref="B71:I71"/>
    <mergeCell ref="B22:C23"/>
  </mergeCells>
  <hyperlinks>
    <hyperlink ref="B3:F3" location="Consist!C17" display="VALORES DIFERENTES DE CERO EN LA DIFERENCIA SIGNIFICAN INCONSISTENCIA"/>
    <hyperlink ref="B4" location="DatosGrls!L25" display="Regresar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/>
  <dimension ref="A1:H347"/>
  <sheetViews>
    <sheetView zoomScale="70" zoomScaleNormal="70" workbookViewId="0" topLeftCell="A1">
      <pane xSplit="4" ySplit="1" topLeftCell="E32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11.421875" defaultRowHeight="12.75"/>
  <cols>
    <col min="1" max="1" width="11.421875" style="5" customWidth="1"/>
    <col min="2" max="3" width="11.421875" style="172" customWidth="1"/>
    <col min="4" max="4" width="11.421875" style="1" customWidth="1"/>
    <col min="5" max="5" width="12.57421875" style="1" bestFit="1" customWidth="1"/>
    <col min="6" max="6" width="11.7109375" style="1" bestFit="1" customWidth="1"/>
    <col min="7" max="7" width="11.421875" style="5" customWidth="1"/>
    <col min="8" max="8" width="11.421875" style="170" customWidth="1"/>
    <col min="9" max="16384" width="11.421875" style="1" customWidth="1"/>
  </cols>
  <sheetData>
    <row r="1" spans="1:8" ht="15.75">
      <c r="A1" s="170" t="s">
        <v>800</v>
      </c>
      <c r="B1" s="420" t="s">
        <v>801</v>
      </c>
      <c r="C1" s="421" t="s">
        <v>802</v>
      </c>
      <c r="D1" s="170" t="s">
        <v>803</v>
      </c>
      <c r="E1" s="170" t="s">
        <v>804</v>
      </c>
      <c r="F1" s="170" t="s">
        <v>805</v>
      </c>
      <c r="G1" s="170" t="s">
        <v>808</v>
      </c>
      <c r="H1" s="170" t="s">
        <v>809</v>
      </c>
    </row>
    <row r="2" spans="1:8" ht="15.75">
      <c r="A2" s="419" t="s">
        <v>813</v>
      </c>
      <c r="B2" s="5">
        <f>+Menu!$C$3-1</f>
        <v>2008</v>
      </c>
      <c r="C2" s="5" t="str">
        <f>IF(B2&lt;Menu!$C$3,"v2","v1")</f>
        <v>v2</v>
      </c>
      <c r="D2" s="5" t="str">
        <f>CONCATENATE(Pasivos!B8,G2)</f>
        <v>1001</v>
      </c>
      <c r="E2" s="1">
        <f>CONCATENATE(DatosGrls!$D$12)</f>
      </c>
      <c r="F2" s="1">
        <f>Pasivos!E8</f>
        <v>0</v>
      </c>
      <c r="G2" s="5">
        <v>1</v>
      </c>
      <c r="H2" s="170">
        <v>1</v>
      </c>
    </row>
    <row r="3" spans="1:7" ht="15.75">
      <c r="A3" s="419" t="s">
        <v>813</v>
      </c>
      <c r="B3" s="5">
        <f>+Menu!$C$3-1</f>
        <v>2008</v>
      </c>
      <c r="C3" s="5" t="str">
        <f>IF(B3&lt;Menu!$C$3,"v2","v1")</f>
        <v>v2</v>
      </c>
      <c r="D3" s="5" t="str">
        <f>CONCATENATE(Pasivos!B9,G3)</f>
        <v>1011</v>
      </c>
      <c r="E3" s="1">
        <f>CONCATENATE(DatosGrls!$D$12)</f>
      </c>
      <c r="F3" s="1">
        <f>Pasivos!E9</f>
        <v>0</v>
      </c>
      <c r="G3" s="5">
        <v>1</v>
      </c>
    </row>
    <row r="4" spans="1:7" ht="15.75">
      <c r="A4" s="419" t="s">
        <v>813</v>
      </c>
      <c r="B4" s="5">
        <f>+Menu!$C$3-1</f>
        <v>2008</v>
      </c>
      <c r="C4" s="5" t="str">
        <f>IF(B4&lt;Menu!$C$3,"v2","v1")</f>
        <v>v2</v>
      </c>
      <c r="D4" s="5" t="str">
        <f>CONCATENATE(Pasivos!B10,G4)</f>
        <v>1021</v>
      </c>
      <c r="E4" s="1">
        <f>CONCATENATE(DatosGrls!$D$12)</f>
      </c>
      <c r="F4" s="1">
        <f>Pasivos!E10</f>
        <v>0</v>
      </c>
      <c r="G4" s="5">
        <v>1</v>
      </c>
    </row>
    <row r="5" spans="1:7" ht="15.75">
      <c r="A5" s="419" t="s">
        <v>813</v>
      </c>
      <c r="B5" s="5">
        <f>+Menu!$C$3-1</f>
        <v>2008</v>
      </c>
      <c r="C5" s="5" t="str">
        <f>IF(B5&lt;Menu!$C$3,"v2","v1")</f>
        <v>v2</v>
      </c>
      <c r="D5" s="5" t="str">
        <f>CONCATENATE(Pasivos!B11,G5)</f>
        <v>1031</v>
      </c>
      <c r="E5" s="1">
        <f>CONCATENATE(DatosGrls!$D$12)</f>
      </c>
      <c r="F5" s="1">
        <f>Pasivos!E11</f>
        <v>0</v>
      </c>
      <c r="G5" s="5">
        <v>1</v>
      </c>
    </row>
    <row r="6" spans="1:7" ht="15.75">
      <c r="A6" s="419" t="s">
        <v>813</v>
      </c>
      <c r="B6" s="5">
        <f>+Menu!$C$3-1</f>
        <v>2008</v>
      </c>
      <c r="C6" s="5" t="str">
        <f>IF(B6&lt;Menu!$C$3,"v2","v1")</f>
        <v>v2</v>
      </c>
      <c r="D6" s="5" t="str">
        <f>CONCATENATE(Pasivos!B12,G6)</f>
        <v>1041</v>
      </c>
      <c r="E6" s="1">
        <f>CONCATENATE(DatosGrls!$D$12)</f>
      </c>
      <c r="F6" s="1">
        <f>Pasivos!E12</f>
        <v>0</v>
      </c>
      <c r="G6" s="5">
        <v>1</v>
      </c>
    </row>
    <row r="7" spans="1:7" ht="15.75">
      <c r="A7" s="419" t="s">
        <v>813</v>
      </c>
      <c r="B7" s="5">
        <f>+Menu!$C$3-1</f>
        <v>2008</v>
      </c>
      <c r="C7" s="5" t="str">
        <f>IF(B7&lt;Menu!$C$3,"v2","v1")</f>
        <v>v2</v>
      </c>
      <c r="D7" s="5" t="str">
        <f>CONCATENATE(Pasivos!B13,G7)</f>
        <v>1051</v>
      </c>
      <c r="E7" s="1">
        <f>CONCATENATE(DatosGrls!$D$12)</f>
      </c>
      <c r="F7" s="1">
        <f>Pasivos!E13</f>
        <v>0</v>
      </c>
      <c r="G7" s="5">
        <v>1</v>
      </c>
    </row>
    <row r="8" spans="1:7" ht="15.75">
      <c r="A8" s="419" t="s">
        <v>813</v>
      </c>
      <c r="B8" s="5">
        <f>+Menu!$C$3-1</f>
        <v>2008</v>
      </c>
      <c r="C8" s="5" t="str">
        <f>IF(B8&lt;Menu!$C$3,"v2","v1")</f>
        <v>v2</v>
      </c>
      <c r="D8" s="5" t="str">
        <f>CONCATENATE(Pasivos!B14,G8)</f>
        <v>1061</v>
      </c>
      <c r="E8" s="1">
        <f>CONCATENATE(DatosGrls!$D$12)</f>
      </c>
      <c r="F8" s="1">
        <f>Pasivos!E14</f>
        <v>0</v>
      </c>
      <c r="G8" s="5">
        <v>1</v>
      </c>
    </row>
    <row r="9" spans="1:7" ht="15.75">
      <c r="A9" s="419" t="s">
        <v>813</v>
      </c>
      <c r="B9" s="5">
        <f>+Menu!$C$3-1</f>
        <v>2008</v>
      </c>
      <c r="C9" s="5" t="str">
        <f>IF(B9&lt;Menu!$C$3,"v2","v1")</f>
        <v>v2</v>
      </c>
      <c r="D9" s="5" t="str">
        <f>CONCATENATE(Pasivos!B15,G9)</f>
        <v>1101</v>
      </c>
      <c r="E9" s="1">
        <f>CONCATENATE(DatosGrls!$D$12)</f>
      </c>
      <c r="F9" s="1">
        <f>Pasivos!E15</f>
        <v>0</v>
      </c>
      <c r="G9" s="5">
        <v>1</v>
      </c>
    </row>
    <row r="10" spans="1:7" ht="15.75">
      <c r="A10" s="419" t="s">
        <v>813</v>
      </c>
      <c r="B10" s="5">
        <f>+Menu!$C$3-1</f>
        <v>2008</v>
      </c>
      <c r="C10" s="5" t="str">
        <f>IF(B10&lt;Menu!$C$3,"v2","v1")</f>
        <v>v2</v>
      </c>
      <c r="D10" s="5" t="str">
        <f>CONCATENATE(Pasivos!B16,G10)</f>
        <v>1111</v>
      </c>
      <c r="E10" s="1">
        <f>CONCATENATE(DatosGrls!$D$12)</f>
      </c>
      <c r="F10" s="1">
        <f>Pasivos!E16</f>
        <v>0</v>
      </c>
      <c r="G10" s="5">
        <v>1</v>
      </c>
    </row>
    <row r="11" spans="1:7" ht="15.75">
      <c r="A11" s="419" t="s">
        <v>813</v>
      </c>
      <c r="B11" s="5">
        <f>+Menu!$C$3-1</f>
        <v>2008</v>
      </c>
      <c r="C11" s="5" t="str">
        <f>IF(B11&lt;Menu!$C$3,"v2","v1")</f>
        <v>v2</v>
      </c>
      <c r="D11" s="5" t="str">
        <f>CONCATENATE(Pasivos!B17,G11)</f>
        <v>1121</v>
      </c>
      <c r="E11" s="1">
        <f>CONCATENATE(DatosGrls!$D$12)</f>
      </c>
      <c r="F11" s="1">
        <f>Pasivos!E17</f>
        <v>0</v>
      </c>
      <c r="G11" s="5">
        <v>1</v>
      </c>
    </row>
    <row r="12" spans="1:7" ht="15.75">
      <c r="A12" s="419" t="s">
        <v>813</v>
      </c>
      <c r="B12" s="5">
        <f>+Menu!$C$3-1</f>
        <v>2008</v>
      </c>
      <c r="C12" s="5" t="str">
        <f>IF(B12&lt;Menu!$C$3,"v2","v1")</f>
        <v>v2</v>
      </c>
      <c r="D12" s="5" t="str">
        <f>CONCATENATE(Pasivos!B18,G12)</f>
        <v>1131</v>
      </c>
      <c r="E12" s="1">
        <f>CONCATENATE(DatosGrls!$D$12)</f>
      </c>
      <c r="F12" s="1">
        <f>Pasivos!E18</f>
        <v>0</v>
      </c>
      <c r="G12" s="5">
        <v>1</v>
      </c>
    </row>
    <row r="13" spans="1:7" ht="15.75">
      <c r="A13" s="419" t="s">
        <v>813</v>
      </c>
      <c r="B13" s="5">
        <f>+Menu!$C$3-1</f>
        <v>2008</v>
      </c>
      <c r="C13" s="5" t="str">
        <f>IF(B13&lt;Menu!$C$3,"v2","v1")</f>
        <v>v2</v>
      </c>
      <c r="D13" s="5" t="str">
        <f>CONCATENATE(Pasivos!B19,G13)</f>
        <v>1141</v>
      </c>
      <c r="E13" s="1">
        <f>CONCATENATE(DatosGrls!$D$12)</f>
      </c>
      <c r="F13" s="1">
        <f>Pasivos!E19</f>
        <v>0</v>
      </c>
      <c r="G13" s="5">
        <v>1</v>
      </c>
    </row>
    <row r="14" spans="1:7" ht="15.75">
      <c r="A14" s="419" t="s">
        <v>813</v>
      </c>
      <c r="B14" s="5">
        <f>+Menu!$C$3-1</f>
        <v>2008</v>
      </c>
      <c r="C14" s="5" t="str">
        <f>IF(B14&lt;Menu!$C$3,"v2","v1")</f>
        <v>v2</v>
      </c>
      <c r="D14" s="5" t="str">
        <f>CONCATENATE(Pasivos!B20,G14)</f>
        <v>1151</v>
      </c>
      <c r="E14" s="1">
        <f>CONCATENATE(DatosGrls!$D$12)</f>
      </c>
      <c r="F14" s="1">
        <f>Pasivos!E20</f>
        <v>0</v>
      </c>
      <c r="G14" s="5">
        <v>1</v>
      </c>
    </row>
    <row r="15" spans="1:7" ht="15.75">
      <c r="A15" s="419" t="s">
        <v>813</v>
      </c>
      <c r="B15" s="5">
        <f>+Menu!$C$3-1</f>
        <v>2008</v>
      </c>
      <c r="C15" s="5" t="str">
        <f>IF(B15&lt;Menu!$C$3,"v2","v1")</f>
        <v>v2</v>
      </c>
      <c r="D15" s="5" t="str">
        <f>CONCATENATE(Pasivos!B21,G15)</f>
        <v>1161</v>
      </c>
      <c r="E15" s="1">
        <f>CONCATENATE(DatosGrls!$D$12)</f>
      </c>
      <c r="F15" s="1">
        <f>Pasivos!E21</f>
        <v>0</v>
      </c>
      <c r="G15" s="5">
        <v>1</v>
      </c>
    </row>
    <row r="16" spans="1:7" ht="15.75">
      <c r="A16" s="419" t="s">
        <v>813</v>
      </c>
      <c r="B16" s="5">
        <f>+Menu!$C$3-1</f>
        <v>2008</v>
      </c>
      <c r="C16" s="5" t="str">
        <f>IF(B16&lt;Menu!$C$3,"v2","v1")</f>
        <v>v2</v>
      </c>
      <c r="D16" s="5" t="str">
        <f>CONCATENATE(Pasivos!B22,G16)</f>
        <v>1201</v>
      </c>
      <c r="E16" s="1">
        <f>CONCATENATE(DatosGrls!$D$12)</f>
      </c>
      <c r="F16" s="1">
        <f>Pasivos!E22</f>
        <v>0</v>
      </c>
      <c r="G16" s="5">
        <v>1</v>
      </c>
    </row>
    <row r="17" spans="1:7" ht="15.75">
      <c r="A17" s="419" t="s">
        <v>813</v>
      </c>
      <c r="B17" s="5">
        <f>+Menu!$C$3-1</f>
        <v>2008</v>
      </c>
      <c r="C17" s="5" t="str">
        <f>IF(B17&lt;Menu!$C$3,"v2","v1")</f>
        <v>v2</v>
      </c>
      <c r="D17" s="5" t="str">
        <f>CONCATENATE(Pasivos!B23,G17)</f>
        <v>1211</v>
      </c>
      <c r="E17" s="1">
        <f>CONCATENATE(DatosGrls!$D$12)</f>
      </c>
      <c r="F17" s="1">
        <f>Pasivos!E23</f>
        <v>0</v>
      </c>
      <c r="G17" s="5">
        <v>1</v>
      </c>
    </row>
    <row r="18" spans="1:7" ht="15.75">
      <c r="A18" s="419" t="s">
        <v>813</v>
      </c>
      <c r="B18" s="5">
        <f>+Menu!$C$3-1</f>
        <v>2008</v>
      </c>
      <c r="C18" s="5" t="str">
        <f>IF(B18&lt;Menu!$C$3,"v2","v1")</f>
        <v>v2</v>
      </c>
      <c r="D18" s="5" t="str">
        <f>CONCATENATE(Pasivos!B24,G18)</f>
        <v>1221</v>
      </c>
      <c r="E18" s="1">
        <f>CONCATENATE(DatosGrls!$D$12)</f>
      </c>
      <c r="F18" s="1">
        <f>Pasivos!E24</f>
        <v>0</v>
      </c>
      <c r="G18" s="5">
        <v>1</v>
      </c>
    </row>
    <row r="19" spans="1:7" ht="15.75">
      <c r="A19" s="419" t="s">
        <v>813</v>
      </c>
      <c r="B19" s="5">
        <f>+Menu!$C$3-1</f>
        <v>2008</v>
      </c>
      <c r="C19" s="5" t="str">
        <f>IF(B19&lt;Menu!$C$3,"v2","v1")</f>
        <v>v2</v>
      </c>
      <c r="D19" s="5" t="str">
        <f>CONCATENATE(Pasivos!B25,G19)</f>
        <v>1301</v>
      </c>
      <c r="E19" s="1">
        <f>CONCATENATE(DatosGrls!$D$12)</f>
      </c>
      <c r="F19" s="1">
        <f>Pasivos!E25</f>
        <v>0</v>
      </c>
      <c r="G19" s="5">
        <v>1</v>
      </c>
    </row>
    <row r="20" spans="1:7" ht="15.75">
      <c r="A20" s="419" t="s">
        <v>813</v>
      </c>
      <c r="B20" s="5">
        <f>+Menu!$C$3-1</f>
        <v>2008</v>
      </c>
      <c r="C20" s="5" t="str">
        <f>IF(B20&lt;Menu!$C$3,"v2","v1")</f>
        <v>v2</v>
      </c>
      <c r="D20" s="5" t="str">
        <f>CONCATENATE(Pasivos!B26,G20)</f>
        <v>1401</v>
      </c>
      <c r="E20" s="1">
        <f>CONCATENATE(DatosGrls!$D$12)</f>
      </c>
      <c r="F20" s="1">
        <f>Pasivos!E26</f>
        <v>0</v>
      </c>
      <c r="G20" s="5">
        <v>1</v>
      </c>
    </row>
    <row r="21" spans="1:7" ht="15.75">
      <c r="A21" s="419" t="s">
        <v>813</v>
      </c>
      <c r="B21" s="5">
        <f>+Menu!$C$3-1</f>
        <v>2008</v>
      </c>
      <c r="C21" s="5" t="str">
        <f>IF(B21&lt;Menu!$C$3,"v2","v1")</f>
        <v>v2</v>
      </c>
      <c r="D21" s="5" t="str">
        <f>CONCATENATE(Pasivos!B27,G21)</f>
        <v>1501</v>
      </c>
      <c r="E21" s="1">
        <f>CONCATENATE(DatosGrls!$D$12)</f>
      </c>
      <c r="F21" s="1">
        <f>Pasivos!E27</f>
        <v>0</v>
      </c>
      <c r="G21" s="5">
        <v>1</v>
      </c>
    </row>
    <row r="22" spans="1:8" ht="15.75">
      <c r="A22" s="419" t="s">
        <v>813</v>
      </c>
      <c r="B22" s="5">
        <f>+Menu!$C$3</f>
        <v>2009</v>
      </c>
      <c r="C22" s="5" t="str">
        <f>IF(B22&lt;Menu!$C$3,"v2","v1")</f>
        <v>v1</v>
      </c>
      <c r="D22" s="5" t="str">
        <f>CONCATENATE(Pasivos!B8,G22)</f>
        <v>1002</v>
      </c>
      <c r="E22" s="1">
        <f>CONCATENATE(DatosGrls!$D$12)</f>
      </c>
      <c r="F22" s="1">
        <f>Pasivos!F8</f>
        <v>0</v>
      </c>
      <c r="G22" s="5">
        <v>2</v>
      </c>
      <c r="H22" s="170">
        <v>2</v>
      </c>
    </row>
    <row r="23" spans="1:7" ht="15.75">
      <c r="A23" s="419" t="s">
        <v>813</v>
      </c>
      <c r="B23" s="5">
        <f>+Menu!$C$3</f>
        <v>2009</v>
      </c>
      <c r="C23" s="5" t="str">
        <f>IF(B23&lt;Menu!$C$3,"v2","v1")</f>
        <v>v1</v>
      </c>
      <c r="D23" s="5" t="str">
        <f>CONCATENATE(Pasivos!B9,G23)</f>
        <v>1012</v>
      </c>
      <c r="E23" s="1">
        <f>CONCATENATE(DatosGrls!$D$12)</f>
      </c>
      <c r="F23" s="1">
        <f>Pasivos!F9</f>
        <v>0</v>
      </c>
      <c r="G23" s="5">
        <v>2</v>
      </c>
    </row>
    <row r="24" spans="1:7" ht="15.75">
      <c r="A24" s="419" t="s">
        <v>813</v>
      </c>
      <c r="B24" s="5">
        <f>+Menu!$C$3</f>
        <v>2009</v>
      </c>
      <c r="C24" s="5" t="str">
        <f>IF(B24&lt;Menu!$C$3,"v2","v1")</f>
        <v>v1</v>
      </c>
      <c r="D24" s="5" t="str">
        <f>CONCATENATE(Pasivos!B10,G24)</f>
        <v>1022</v>
      </c>
      <c r="E24" s="1">
        <f>CONCATENATE(DatosGrls!$D$12)</f>
      </c>
      <c r="F24" s="1">
        <f>Pasivos!F10</f>
        <v>0</v>
      </c>
      <c r="G24" s="5">
        <v>2</v>
      </c>
    </row>
    <row r="25" spans="1:7" ht="15.75">
      <c r="A25" s="419" t="s">
        <v>813</v>
      </c>
      <c r="B25" s="5">
        <f>+Menu!$C$3</f>
        <v>2009</v>
      </c>
      <c r="C25" s="5" t="str">
        <f>IF(B25&lt;Menu!$C$3,"v2","v1")</f>
        <v>v1</v>
      </c>
      <c r="D25" s="5" t="str">
        <f>CONCATENATE(Pasivos!B11,G25)</f>
        <v>1032</v>
      </c>
      <c r="E25" s="1">
        <f>CONCATENATE(DatosGrls!$D$12)</f>
      </c>
      <c r="F25" s="1">
        <f>Pasivos!F11</f>
        <v>0</v>
      </c>
      <c r="G25" s="5">
        <v>2</v>
      </c>
    </row>
    <row r="26" spans="1:7" ht="15.75">
      <c r="A26" s="419" t="s">
        <v>813</v>
      </c>
      <c r="B26" s="5">
        <f>+Menu!$C$3</f>
        <v>2009</v>
      </c>
      <c r="C26" s="5" t="str">
        <f>IF(B26&lt;Menu!$C$3,"v2","v1")</f>
        <v>v1</v>
      </c>
      <c r="D26" s="5" t="str">
        <f>CONCATENATE(Pasivos!B12,G26)</f>
        <v>1042</v>
      </c>
      <c r="E26" s="1">
        <f>CONCATENATE(DatosGrls!$D$12)</f>
      </c>
      <c r="F26" s="1">
        <f>Pasivos!F12</f>
        <v>0</v>
      </c>
      <c r="G26" s="5">
        <v>2</v>
      </c>
    </row>
    <row r="27" spans="1:7" ht="15.75">
      <c r="A27" s="419" t="s">
        <v>813</v>
      </c>
      <c r="B27" s="5">
        <f>+Menu!$C$3</f>
        <v>2009</v>
      </c>
      <c r="C27" s="5" t="str">
        <f>IF(B27&lt;Menu!$C$3,"v2","v1")</f>
        <v>v1</v>
      </c>
      <c r="D27" s="5" t="str">
        <f>CONCATENATE(Pasivos!B13,G27)</f>
        <v>1052</v>
      </c>
      <c r="E27" s="1">
        <f>CONCATENATE(DatosGrls!$D$12)</f>
      </c>
      <c r="F27" s="1">
        <f>Pasivos!F13</f>
        <v>0</v>
      </c>
      <c r="G27" s="5">
        <v>2</v>
      </c>
    </row>
    <row r="28" spans="1:7" ht="15.75">
      <c r="A28" s="419" t="s">
        <v>813</v>
      </c>
      <c r="B28" s="5">
        <f>+Menu!$C$3</f>
        <v>2009</v>
      </c>
      <c r="C28" s="5" t="str">
        <f>IF(B28&lt;Menu!$C$3,"v2","v1")</f>
        <v>v1</v>
      </c>
      <c r="D28" s="5" t="str">
        <f>CONCATENATE(Pasivos!B14,G28)</f>
        <v>1062</v>
      </c>
      <c r="E28" s="1">
        <f>CONCATENATE(DatosGrls!$D$12)</f>
      </c>
      <c r="F28" s="1">
        <f>Pasivos!F14</f>
        <v>0</v>
      </c>
      <c r="G28" s="5">
        <v>2</v>
      </c>
    </row>
    <row r="29" spans="1:7" ht="15.75">
      <c r="A29" s="419" t="s">
        <v>813</v>
      </c>
      <c r="B29" s="5">
        <f>+Menu!$C$3</f>
        <v>2009</v>
      </c>
      <c r="C29" s="5" t="str">
        <f>IF(B29&lt;Menu!$C$3,"v2","v1")</f>
        <v>v1</v>
      </c>
      <c r="D29" s="5" t="str">
        <f>CONCATENATE(Pasivos!B15,G29)</f>
        <v>1102</v>
      </c>
      <c r="E29" s="1">
        <f>CONCATENATE(DatosGrls!$D$12)</f>
      </c>
      <c r="F29" s="1">
        <f>Pasivos!F15</f>
        <v>0</v>
      </c>
      <c r="G29" s="5">
        <v>2</v>
      </c>
    </row>
    <row r="30" spans="1:7" ht="15.75">
      <c r="A30" s="419" t="s">
        <v>813</v>
      </c>
      <c r="B30" s="5">
        <f>+Menu!$C$3</f>
        <v>2009</v>
      </c>
      <c r="C30" s="5" t="str">
        <f>IF(B30&lt;Menu!$C$3,"v2","v1")</f>
        <v>v1</v>
      </c>
      <c r="D30" s="5" t="str">
        <f>CONCATENATE(Pasivos!B16,G30)</f>
        <v>1112</v>
      </c>
      <c r="E30" s="1">
        <f>CONCATENATE(DatosGrls!$D$12)</f>
      </c>
      <c r="F30" s="1">
        <f>Pasivos!F16</f>
        <v>0</v>
      </c>
      <c r="G30" s="5">
        <v>2</v>
      </c>
    </row>
    <row r="31" spans="1:7" ht="15.75">
      <c r="A31" s="419" t="s">
        <v>813</v>
      </c>
      <c r="B31" s="5">
        <f>+Menu!$C$3</f>
        <v>2009</v>
      </c>
      <c r="C31" s="5" t="str">
        <f>IF(B31&lt;Menu!$C$3,"v2","v1")</f>
        <v>v1</v>
      </c>
      <c r="D31" s="5" t="str">
        <f>CONCATENATE(Pasivos!B17,G31)</f>
        <v>1122</v>
      </c>
      <c r="E31" s="1">
        <f>CONCATENATE(DatosGrls!$D$12)</f>
      </c>
      <c r="F31" s="1">
        <f>Pasivos!F17</f>
        <v>0</v>
      </c>
      <c r="G31" s="5">
        <v>2</v>
      </c>
    </row>
    <row r="32" spans="1:7" ht="15.75">
      <c r="A32" s="419" t="s">
        <v>813</v>
      </c>
      <c r="B32" s="5">
        <f>+Menu!$C$3</f>
        <v>2009</v>
      </c>
      <c r="C32" s="5" t="str">
        <f>IF(B32&lt;Menu!$C$3,"v2","v1")</f>
        <v>v1</v>
      </c>
      <c r="D32" s="5" t="str">
        <f>CONCATENATE(Pasivos!B18,G32)</f>
        <v>1132</v>
      </c>
      <c r="E32" s="1">
        <f>CONCATENATE(DatosGrls!$D$12)</f>
      </c>
      <c r="F32" s="1">
        <f>Pasivos!F18</f>
        <v>0</v>
      </c>
      <c r="G32" s="5">
        <v>2</v>
      </c>
    </row>
    <row r="33" spans="1:7" ht="15.75">
      <c r="A33" s="419" t="s">
        <v>813</v>
      </c>
      <c r="B33" s="5">
        <f>+Menu!$C$3</f>
        <v>2009</v>
      </c>
      <c r="C33" s="5" t="str">
        <f>IF(B33&lt;Menu!$C$3,"v2","v1")</f>
        <v>v1</v>
      </c>
      <c r="D33" s="5" t="str">
        <f>CONCATENATE(Pasivos!B19,G33)</f>
        <v>1142</v>
      </c>
      <c r="E33" s="1">
        <f>CONCATENATE(DatosGrls!$D$12)</f>
      </c>
      <c r="F33" s="1">
        <f>Pasivos!F19</f>
        <v>0</v>
      </c>
      <c r="G33" s="5">
        <v>2</v>
      </c>
    </row>
    <row r="34" spans="1:7" ht="15.75">
      <c r="A34" s="419" t="s">
        <v>813</v>
      </c>
      <c r="B34" s="5">
        <f>+Menu!$C$3</f>
        <v>2009</v>
      </c>
      <c r="C34" s="5" t="str">
        <f>IF(B34&lt;Menu!$C$3,"v2","v1")</f>
        <v>v1</v>
      </c>
      <c r="D34" s="5" t="str">
        <f>CONCATENATE(Pasivos!B20,G34)</f>
        <v>1152</v>
      </c>
      <c r="E34" s="1">
        <f>CONCATENATE(DatosGrls!$D$12)</f>
      </c>
      <c r="F34" s="1">
        <f>Pasivos!F20</f>
        <v>0</v>
      </c>
      <c r="G34" s="5">
        <v>2</v>
      </c>
    </row>
    <row r="35" spans="1:7" ht="15.75">
      <c r="A35" s="419" t="s">
        <v>813</v>
      </c>
      <c r="B35" s="5">
        <f>+Menu!$C$3</f>
        <v>2009</v>
      </c>
      <c r="C35" s="5" t="str">
        <f>IF(B35&lt;Menu!$C$3,"v2","v1")</f>
        <v>v1</v>
      </c>
      <c r="D35" s="5" t="str">
        <f>CONCATENATE(Pasivos!B21,G35)</f>
        <v>1162</v>
      </c>
      <c r="E35" s="1">
        <f>CONCATENATE(DatosGrls!$D$12)</f>
      </c>
      <c r="F35" s="1">
        <f>Pasivos!F21</f>
        <v>0</v>
      </c>
      <c r="G35" s="5">
        <v>2</v>
      </c>
    </row>
    <row r="36" spans="1:7" ht="15.75">
      <c r="A36" s="419" t="s">
        <v>813</v>
      </c>
      <c r="B36" s="5">
        <f>+Menu!$C$3</f>
        <v>2009</v>
      </c>
      <c r="C36" s="5" t="str">
        <f>IF(B36&lt;Menu!$C$3,"v2","v1")</f>
        <v>v1</v>
      </c>
      <c r="D36" s="5" t="str">
        <f>CONCATENATE(Pasivos!B22,G36)</f>
        <v>1202</v>
      </c>
      <c r="E36" s="1">
        <f>CONCATENATE(DatosGrls!$D$12)</f>
      </c>
      <c r="F36" s="1">
        <f>Pasivos!F22</f>
        <v>0</v>
      </c>
      <c r="G36" s="5">
        <v>2</v>
      </c>
    </row>
    <row r="37" spans="1:7" ht="15.75">
      <c r="A37" s="419" t="s">
        <v>813</v>
      </c>
      <c r="B37" s="5">
        <f>+Menu!$C$3</f>
        <v>2009</v>
      </c>
      <c r="C37" s="5" t="str">
        <f>IF(B37&lt;Menu!$C$3,"v2","v1")</f>
        <v>v1</v>
      </c>
      <c r="D37" s="5" t="str">
        <f>CONCATENATE(Pasivos!B23,G37)</f>
        <v>1212</v>
      </c>
      <c r="E37" s="1">
        <f>CONCATENATE(DatosGrls!$D$12)</f>
      </c>
      <c r="F37" s="1">
        <f>Pasivos!F23</f>
        <v>0</v>
      </c>
      <c r="G37" s="5">
        <v>2</v>
      </c>
    </row>
    <row r="38" spans="1:7" ht="15.75">
      <c r="A38" s="419" t="s">
        <v>813</v>
      </c>
      <c r="B38" s="5">
        <f>+Menu!$C$3</f>
        <v>2009</v>
      </c>
      <c r="C38" s="5" t="str">
        <f>IF(B38&lt;Menu!$C$3,"v2","v1")</f>
        <v>v1</v>
      </c>
      <c r="D38" s="5" t="str">
        <f>CONCATENATE(Pasivos!B24,G38)</f>
        <v>1222</v>
      </c>
      <c r="E38" s="1">
        <f>CONCATENATE(DatosGrls!$D$12)</f>
      </c>
      <c r="F38" s="1">
        <f>Pasivos!F24</f>
        <v>0</v>
      </c>
      <c r="G38" s="5">
        <v>2</v>
      </c>
    </row>
    <row r="39" spans="1:7" ht="15.75">
      <c r="A39" s="419" t="s">
        <v>813</v>
      </c>
      <c r="B39" s="5">
        <f>+Menu!$C$3</f>
        <v>2009</v>
      </c>
      <c r="C39" s="5" t="str">
        <f>IF(B39&lt;Menu!$C$3,"v2","v1")</f>
        <v>v1</v>
      </c>
      <c r="D39" s="5" t="str">
        <f>CONCATENATE(Pasivos!B25,G39)</f>
        <v>1302</v>
      </c>
      <c r="E39" s="1">
        <f>CONCATENATE(DatosGrls!$D$12)</f>
      </c>
      <c r="F39" s="1">
        <f>Pasivos!F25</f>
        <v>0</v>
      </c>
      <c r="G39" s="5">
        <v>2</v>
      </c>
    </row>
    <row r="40" spans="1:7" ht="15.75">
      <c r="A40" s="419" t="s">
        <v>813</v>
      </c>
      <c r="B40" s="5">
        <f>+Menu!$C$3</f>
        <v>2009</v>
      </c>
      <c r="C40" s="5" t="str">
        <f>IF(B40&lt;Menu!$C$3,"v2","v1")</f>
        <v>v1</v>
      </c>
      <c r="D40" s="5" t="str">
        <f>CONCATENATE(Pasivos!B26,G40)</f>
        <v>1402</v>
      </c>
      <c r="E40" s="1">
        <f>CONCATENATE(DatosGrls!$D$12)</f>
      </c>
      <c r="F40" s="1">
        <f>Pasivos!F26</f>
        <v>0</v>
      </c>
      <c r="G40" s="5">
        <v>2</v>
      </c>
    </row>
    <row r="41" spans="1:7" ht="15.75">
      <c r="A41" s="419" t="s">
        <v>813</v>
      </c>
      <c r="B41" s="5">
        <f>+Menu!$C$3</f>
        <v>2009</v>
      </c>
      <c r="C41" s="5" t="str">
        <f>IF(B41&lt;Menu!$C$3,"v2","v1")</f>
        <v>v1</v>
      </c>
      <c r="D41" s="5" t="str">
        <f>CONCATENATE(Pasivos!B27,G41)</f>
        <v>1502</v>
      </c>
      <c r="E41" s="1">
        <f>CONCATENATE(DatosGrls!$D$12)</f>
      </c>
      <c r="F41" s="1">
        <f>Pasivos!F27</f>
        <v>0</v>
      </c>
      <c r="G41" s="5">
        <v>2</v>
      </c>
    </row>
    <row r="42" spans="1:8" ht="15.75">
      <c r="A42" s="419" t="s">
        <v>813</v>
      </c>
      <c r="B42" s="5">
        <f>+Menu!$C$3</f>
        <v>2009</v>
      </c>
      <c r="C42" s="5" t="str">
        <f>IF(B42&lt;Menu!$C$3,"v2","v1")</f>
        <v>v1</v>
      </c>
      <c r="D42" s="5" t="str">
        <f>CONCATENATE(Pasivos!B8,G42)</f>
        <v>1003</v>
      </c>
      <c r="E42" s="1">
        <f>CONCATENATE(DatosGrls!$D$12)</f>
      </c>
      <c r="F42" s="1">
        <f>Pasivos!G8</f>
        <v>0</v>
      </c>
      <c r="G42" s="5">
        <v>3</v>
      </c>
      <c r="H42" s="170">
        <v>3</v>
      </c>
    </row>
    <row r="43" spans="1:7" ht="15.75">
      <c r="A43" s="419" t="s">
        <v>813</v>
      </c>
      <c r="B43" s="5">
        <f>+Menu!$C$3</f>
        <v>2009</v>
      </c>
      <c r="C43" s="5" t="str">
        <f>IF(B43&lt;Menu!$C$3,"v2","v1")</f>
        <v>v1</v>
      </c>
      <c r="D43" s="5" t="str">
        <f>CONCATENATE(Pasivos!B9,G43)</f>
        <v>1013</v>
      </c>
      <c r="E43" s="1">
        <f>CONCATENATE(DatosGrls!$D$12)</f>
      </c>
      <c r="F43" s="1">
        <f>Pasivos!G9</f>
        <v>0</v>
      </c>
      <c r="G43" s="5">
        <v>3</v>
      </c>
    </row>
    <row r="44" spans="1:7" ht="15.75">
      <c r="A44" s="419" t="s">
        <v>813</v>
      </c>
      <c r="B44" s="5">
        <f>+Menu!$C$3</f>
        <v>2009</v>
      </c>
      <c r="C44" s="5" t="str">
        <f>IF(B44&lt;Menu!$C$3,"v2","v1")</f>
        <v>v1</v>
      </c>
      <c r="D44" s="5" t="str">
        <f>CONCATENATE(Pasivos!B10,G44)</f>
        <v>1023</v>
      </c>
      <c r="E44" s="1">
        <f>CONCATENATE(DatosGrls!$D$12)</f>
      </c>
      <c r="F44" s="1">
        <f>Pasivos!G10</f>
        <v>0</v>
      </c>
      <c r="G44" s="5">
        <v>3</v>
      </c>
    </row>
    <row r="45" spans="1:7" ht="15.75">
      <c r="A45" s="419" t="s">
        <v>813</v>
      </c>
      <c r="B45" s="5">
        <f>+Menu!$C$3</f>
        <v>2009</v>
      </c>
      <c r="C45" s="5" t="str">
        <f>IF(B45&lt;Menu!$C$3,"v2","v1")</f>
        <v>v1</v>
      </c>
      <c r="D45" s="5" t="str">
        <f>CONCATENATE(Pasivos!B11,G45)</f>
        <v>1033</v>
      </c>
      <c r="E45" s="1">
        <f>CONCATENATE(DatosGrls!$D$12)</f>
      </c>
      <c r="F45" s="1">
        <f>Pasivos!G11</f>
        <v>0</v>
      </c>
      <c r="G45" s="5">
        <v>3</v>
      </c>
    </row>
    <row r="46" spans="1:7" ht="15.75">
      <c r="A46" s="419" t="s">
        <v>813</v>
      </c>
      <c r="B46" s="5">
        <f>+Menu!$C$3</f>
        <v>2009</v>
      </c>
      <c r="C46" s="5" t="str">
        <f>IF(B46&lt;Menu!$C$3,"v2","v1")</f>
        <v>v1</v>
      </c>
      <c r="D46" s="5" t="str">
        <f>CONCATENATE(Pasivos!B12,G46)</f>
        <v>1043</v>
      </c>
      <c r="E46" s="1">
        <f>CONCATENATE(DatosGrls!$D$12)</f>
      </c>
      <c r="F46" s="1">
        <f>Pasivos!G12</f>
        <v>0</v>
      </c>
      <c r="G46" s="5">
        <v>3</v>
      </c>
    </row>
    <row r="47" spans="1:7" ht="15.75">
      <c r="A47" s="419" t="s">
        <v>813</v>
      </c>
      <c r="B47" s="5">
        <f>+Menu!$C$3</f>
        <v>2009</v>
      </c>
      <c r="C47" s="5" t="str">
        <f>IF(B47&lt;Menu!$C$3,"v2","v1")</f>
        <v>v1</v>
      </c>
      <c r="D47" s="5" t="str">
        <f>CONCATENATE(Pasivos!B13,G47)</f>
        <v>1053</v>
      </c>
      <c r="E47" s="1">
        <f>CONCATENATE(DatosGrls!$D$12)</f>
      </c>
      <c r="F47" s="1">
        <f>Pasivos!G13</f>
        <v>0</v>
      </c>
      <c r="G47" s="5">
        <v>3</v>
      </c>
    </row>
    <row r="48" spans="1:7" ht="15.75">
      <c r="A48" s="419" t="s">
        <v>813</v>
      </c>
      <c r="B48" s="5">
        <f>+Menu!$C$3</f>
        <v>2009</v>
      </c>
      <c r="C48" s="5" t="str">
        <f>IF(B48&lt;Menu!$C$3,"v2","v1")</f>
        <v>v1</v>
      </c>
      <c r="D48" s="5" t="str">
        <f>CONCATENATE(Pasivos!B14,G48)</f>
        <v>1063</v>
      </c>
      <c r="E48" s="1">
        <f>CONCATENATE(DatosGrls!$D$12)</f>
      </c>
      <c r="F48" s="1">
        <f>Pasivos!G14</f>
        <v>0</v>
      </c>
      <c r="G48" s="5">
        <v>3</v>
      </c>
    </row>
    <row r="49" spans="1:7" ht="15.75">
      <c r="A49" s="419" t="s">
        <v>813</v>
      </c>
      <c r="B49" s="5">
        <f>+Menu!$C$3</f>
        <v>2009</v>
      </c>
      <c r="C49" s="5" t="str">
        <f>IF(B49&lt;Menu!$C$3,"v2","v1")</f>
        <v>v1</v>
      </c>
      <c r="D49" s="5" t="str">
        <f>CONCATENATE(Pasivos!B15,G49)</f>
        <v>1103</v>
      </c>
      <c r="E49" s="1">
        <f>CONCATENATE(DatosGrls!$D$12)</f>
      </c>
      <c r="F49" s="1">
        <f>Pasivos!G15</f>
        <v>0</v>
      </c>
      <c r="G49" s="5">
        <v>3</v>
      </c>
    </row>
    <row r="50" spans="1:7" ht="15.75">
      <c r="A50" s="419" t="s">
        <v>813</v>
      </c>
      <c r="B50" s="5">
        <f>+Menu!$C$3</f>
        <v>2009</v>
      </c>
      <c r="C50" s="5" t="str">
        <f>IF(B50&lt;Menu!$C$3,"v2","v1")</f>
        <v>v1</v>
      </c>
      <c r="D50" s="5" t="str">
        <f>CONCATENATE(Pasivos!B16,G50)</f>
        <v>1113</v>
      </c>
      <c r="E50" s="1">
        <f>CONCATENATE(DatosGrls!$D$12)</f>
      </c>
      <c r="F50" s="1">
        <f>Pasivos!G16</f>
        <v>0</v>
      </c>
      <c r="G50" s="5">
        <v>3</v>
      </c>
    </row>
    <row r="51" spans="1:7" ht="15.75">
      <c r="A51" s="419" t="s">
        <v>813</v>
      </c>
      <c r="B51" s="5">
        <f>+Menu!$C$3</f>
        <v>2009</v>
      </c>
      <c r="C51" s="5" t="str">
        <f>IF(B51&lt;Menu!$C$3,"v2","v1")</f>
        <v>v1</v>
      </c>
      <c r="D51" s="5" t="str">
        <f>CONCATENATE(Pasivos!B17,G51)</f>
        <v>1123</v>
      </c>
      <c r="E51" s="1">
        <f>CONCATENATE(DatosGrls!$D$12)</f>
      </c>
      <c r="F51" s="1">
        <f>Pasivos!G17</f>
        <v>0</v>
      </c>
      <c r="G51" s="5">
        <v>3</v>
      </c>
    </row>
    <row r="52" spans="1:7" ht="15.75">
      <c r="A52" s="419" t="s">
        <v>813</v>
      </c>
      <c r="B52" s="5">
        <f>+Menu!$C$3</f>
        <v>2009</v>
      </c>
      <c r="C52" s="5" t="str">
        <f>IF(B52&lt;Menu!$C$3,"v2","v1")</f>
        <v>v1</v>
      </c>
      <c r="D52" s="5" t="str">
        <f>CONCATENATE(Pasivos!B18,G52)</f>
        <v>1133</v>
      </c>
      <c r="E52" s="1">
        <f>CONCATENATE(DatosGrls!$D$12)</f>
      </c>
      <c r="F52" s="1">
        <f>Pasivos!G18</f>
        <v>0</v>
      </c>
      <c r="G52" s="5">
        <v>3</v>
      </c>
    </row>
    <row r="53" spans="1:7" ht="15.75">
      <c r="A53" s="419" t="s">
        <v>813</v>
      </c>
      <c r="B53" s="5">
        <f>+Menu!$C$3</f>
        <v>2009</v>
      </c>
      <c r="C53" s="5" t="str">
        <f>IF(B53&lt;Menu!$C$3,"v2","v1")</f>
        <v>v1</v>
      </c>
      <c r="D53" s="5" t="str">
        <f>CONCATENATE(Pasivos!B19,G53)</f>
        <v>1143</v>
      </c>
      <c r="E53" s="1">
        <f>CONCATENATE(DatosGrls!$D$12)</f>
      </c>
      <c r="F53" s="1">
        <f>Pasivos!G19</f>
        <v>0</v>
      </c>
      <c r="G53" s="5">
        <v>3</v>
      </c>
    </row>
    <row r="54" spans="1:7" ht="15.75">
      <c r="A54" s="419" t="s">
        <v>813</v>
      </c>
      <c r="B54" s="5">
        <f>+Menu!$C$3</f>
        <v>2009</v>
      </c>
      <c r="C54" s="5" t="str">
        <f>IF(B54&lt;Menu!$C$3,"v2","v1")</f>
        <v>v1</v>
      </c>
      <c r="D54" s="5" t="str">
        <f>CONCATENATE(Pasivos!B20,G54)</f>
        <v>1153</v>
      </c>
      <c r="E54" s="1">
        <f>CONCATENATE(DatosGrls!$D$12)</f>
      </c>
      <c r="F54" s="1">
        <f>Pasivos!G20</f>
        <v>0</v>
      </c>
      <c r="G54" s="5">
        <v>3</v>
      </c>
    </row>
    <row r="55" spans="1:7" ht="15.75">
      <c r="A55" s="419" t="s">
        <v>813</v>
      </c>
      <c r="B55" s="5">
        <f>+Menu!$C$3</f>
        <v>2009</v>
      </c>
      <c r="C55" s="5" t="str">
        <f>IF(B55&lt;Menu!$C$3,"v2","v1")</f>
        <v>v1</v>
      </c>
      <c r="D55" s="5" t="str">
        <f>CONCATENATE(Pasivos!B21,G55)</f>
        <v>1163</v>
      </c>
      <c r="E55" s="1">
        <f>CONCATENATE(DatosGrls!$D$12)</f>
      </c>
      <c r="F55" s="1">
        <f>Pasivos!G21</f>
        <v>0</v>
      </c>
      <c r="G55" s="5">
        <v>3</v>
      </c>
    </row>
    <row r="56" spans="1:7" ht="15.75">
      <c r="A56" s="419" t="s">
        <v>813</v>
      </c>
      <c r="B56" s="5">
        <f>+Menu!$C$3</f>
        <v>2009</v>
      </c>
      <c r="C56" s="5" t="str">
        <f>IF(B56&lt;Menu!$C$3,"v2","v1")</f>
        <v>v1</v>
      </c>
      <c r="D56" s="5" t="str">
        <f>CONCATENATE(Pasivos!B22,G56)</f>
        <v>1203</v>
      </c>
      <c r="E56" s="1">
        <f>CONCATENATE(DatosGrls!$D$12)</f>
      </c>
      <c r="F56" s="1">
        <f>Pasivos!G22</f>
        <v>0</v>
      </c>
      <c r="G56" s="5">
        <v>3</v>
      </c>
    </row>
    <row r="57" spans="1:7" ht="15.75">
      <c r="A57" s="419" t="s">
        <v>813</v>
      </c>
      <c r="B57" s="5">
        <f>+Menu!$C$3</f>
        <v>2009</v>
      </c>
      <c r="C57" s="5" t="str">
        <f>IF(B57&lt;Menu!$C$3,"v2","v1")</f>
        <v>v1</v>
      </c>
      <c r="D57" s="5" t="str">
        <f>CONCATENATE(Pasivos!B23,G57)</f>
        <v>1213</v>
      </c>
      <c r="E57" s="1">
        <f>CONCATENATE(DatosGrls!$D$12)</f>
      </c>
      <c r="F57" s="1">
        <f>Pasivos!G23</f>
        <v>0</v>
      </c>
      <c r="G57" s="5">
        <v>3</v>
      </c>
    </row>
    <row r="58" spans="1:7" ht="15.75">
      <c r="A58" s="419" t="s">
        <v>813</v>
      </c>
      <c r="B58" s="5">
        <f>+Menu!$C$3</f>
        <v>2009</v>
      </c>
      <c r="C58" s="5" t="str">
        <f>IF(B58&lt;Menu!$C$3,"v2","v1")</f>
        <v>v1</v>
      </c>
      <c r="D58" s="5" t="str">
        <f>CONCATENATE(Pasivos!B24,G58)</f>
        <v>1223</v>
      </c>
      <c r="E58" s="1">
        <f>CONCATENATE(DatosGrls!$D$12)</f>
      </c>
      <c r="F58" s="1">
        <f>Pasivos!G24</f>
        <v>0</v>
      </c>
      <c r="G58" s="5">
        <v>3</v>
      </c>
    </row>
    <row r="59" spans="1:7" ht="15.75">
      <c r="A59" s="419" t="s">
        <v>813</v>
      </c>
      <c r="B59" s="5">
        <f>+Menu!$C$3</f>
        <v>2009</v>
      </c>
      <c r="C59" s="5" t="str">
        <f>IF(B59&lt;Menu!$C$3,"v2","v1")</f>
        <v>v1</v>
      </c>
      <c r="D59" s="5" t="str">
        <f>CONCATENATE(Pasivos!B25,G59)</f>
        <v>1303</v>
      </c>
      <c r="E59" s="1">
        <f>CONCATENATE(DatosGrls!$D$12)</f>
      </c>
      <c r="F59" s="1">
        <f>Pasivos!G25</f>
        <v>0</v>
      </c>
      <c r="G59" s="5">
        <v>3</v>
      </c>
    </row>
    <row r="60" spans="1:7" ht="15.75">
      <c r="A60" s="419" t="s">
        <v>813</v>
      </c>
      <c r="B60" s="5">
        <f>+Menu!$C$3</f>
        <v>2009</v>
      </c>
      <c r="C60" s="5" t="str">
        <f>IF(B60&lt;Menu!$C$3,"v2","v1")</f>
        <v>v1</v>
      </c>
      <c r="D60" s="5" t="str">
        <f>CONCATENATE(Pasivos!B26,G60)</f>
        <v>1403</v>
      </c>
      <c r="E60" s="1">
        <f>CONCATENATE(DatosGrls!$D$12)</f>
      </c>
      <c r="F60" s="1">
        <f>Pasivos!G26</f>
        <v>0</v>
      </c>
      <c r="G60" s="5">
        <v>3</v>
      </c>
    </row>
    <row r="61" spans="1:7" ht="15.75">
      <c r="A61" s="419" t="s">
        <v>813</v>
      </c>
      <c r="B61" s="5">
        <f>+Menu!$C$3</f>
        <v>2009</v>
      </c>
      <c r="C61" s="5" t="str">
        <f>IF(B61&lt;Menu!$C$3,"v2","v1")</f>
        <v>v1</v>
      </c>
      <c r="D61" s="5" t="str">
        <f>CONCATENATE(Pasivos!B27,G61)</f>
        <v>1503</v>
      </c>
      <c r="E61" s="1">
        <f>CONCATENATE(DatosGrls!$D$12)</f>
      </c>
      <c r="F61" s="1">
        <f>Pasivos!G27</f>
        <v>0</v>
      </c>
      <c r="G61" s="5">
        <v>3</v>
      </c>
    </row>
    <row r="62" spans="1:8" ht="15.75">
      <c r="A62" s="419" t="s">
        <v>813</v>
      </c>
      <c r="B62" s="5">
        <f>+Menu!$C$3</f>
        <v>2009</v>
      </c>
      <c r="C62" s="5" t="str">
        <f>IF(B62&lt;Menu!$C$3,"v2","v1")</f>
        <v>v1</v>
      </c>
      <c r="D62" s="5" t="str">
        <f>CONCATENATE(Pasivos!B8,G62)</f>
        <v>1004</v>
      </c>
      <c r="E62" s="1">
        <f>CONCATENATE(DatosGrls!$D$12)</f>
      </c>
      <c r="F62" s="1">
        <f>Pasivos!H8</f>
        <v>0</v>
      </c>
      <c r="G62" s="5">
        <v>4</v>
      </c>
      <c r="H62" s="170">
        <v>4</v>
      </c>
    </row>
    <row r="63" spans="1:7" ht="15.75">
      <c r="A63" s="419" t="s">
        <v>813</v>
      </c>
      <c r="B63" s="5">
        <f>+Menu!$C$3</f>
        <v>2009</v>
      </c>
      <c r="C63" s="5" t="str">
        <f>IF(B63&lt;Menu!$C$3,"v2","v1")</f>
        <v>v1</v>
      </c>
      <c r="D63" s="5" t="str">
        <f>CONCATENATE(Pasivos!B9,G63)</f>
        <v>1014</v>
      </c>
      <c r="E63" s="1">
        <f>CONCATENATE(DatosGrls!$D$12)</f>
      </c>
      <c r="F63" s="1">
        <f>Pasivos!H9</f>
        <v>0</v>
      </c>
      <c r="G63" s="5">
        <v>4</v>
      </c>
    </row>
    <row r="64" spans="1:7" ht="15.75">
      <c r="A64" s="419" t="s">
        <v>813</v>
      </c>
      <c r="B64" s="5">
        <f>+Menu!$C$3</f>
        <v>2009</v>
      </c>
      <c r="C64" s="5" t="str">
        <f>IF(B64&lt;Menu!$C$3,"v2","v1")</f>
        <v>v1</v>
      </c>
      <c r="D64" s="5" t="str">
        <f>CONCATENATE(Pasivos!B10,G64)</f>
        <v>1024</v>
      </c>
      <c r="E64" s="1">
        <f>CONCATENATE(DatosGrls!$D$12)</f>
      </c>
      <c r="F64" s="1">
        <f>Pasivos!H10</f>
        <v>0</v>
      </c>
      <c r="G64" s="5">
        <v>4</v>
      </c>
    </row>
    <row r="65" spans="1:7" ht="15.75">
      <c r="A65" s="419" t="s">
        <v>813</v>
      </c>
      <c r="B65" s="5">
        <f>+Menu!$C$3</f>
        <v>2009</v>
      </c>
      <c r="C65" s="5" t="str">
        <f>IF(B65&lt;Menu!$C$3,"v2","v1")</f>
        <v>v1</v>
      </c>
      <c r="D65" s="5" t="str">
        <f>CONCATENATE(Pasivos!B11,G65)</f>
        <v>1034</v>
      </c>
      <c r="E65" s="1">
        <f>CONCATENATE(DatosGrls!$D$12)</f>
      </c>
      <c r="F65" s="1">
        <f>Pasivos!H11</f>
        <v>0</v>
      </c>
      <c r="G65" s="5">
        <v>4</v>
      </c>
    </row>
    <row r="66" spans="1:7" ht="15.75">
      <c r="A66" s="419" t="s">
        <v>813</v>
      </c>
      <c r="B66" s="5">
        <f>+Menu!$C$3</f>
        <v>2009</v>
      </c>
      <c r="C66" s="5" t="str">
        <f>IF(B66&lt;Menu!$C$3,"v2","v1")</f>
        <v>v1</v>
      </c>
      <c r="D66" s="5" t="str">
        <f>CONCATENATE(Pasivos!B12,G66)</f>
        <v>1044</v>
      </c>
      <c r="E66" s="1">
        <f>CONCATENATE(DatosGrls!$D$12)</f>
      </c>
      <c r="F66" s="1">
        <f>Pasivos!H12</f>
        <v>0</v>
      </c>
      <c r="G66" s="5">
        <v>4</v>
      </c>
    </row>
    <row r="67" spans="1:7" ht="15.75">
      <c r="A67" s="419" t="s">
        <v>813</v>
      </c>
      <c r="B67" s="5">
        <f>+Menu!$C$3</f>
        <v>2009</v>
      </c>
      <c r="C67" s="5" t="str">
        <f>IF(B67&lt;Menu!$C$3,"v2","v1")</f>
        <v>v1</v>
      </c>
      <c r="D67" s="5" t="str">
        <f>CONCATENATE(Pasivos!B13,G67)</f>
        <v>1054</v>
      </c>
      <c r="E67" s="1">
        <f>CONCATENATE(DatosGrls!$D$12)</f>
      </c>
      <c r="F67" s="1">
        <f>Pasivos!H13</f>
        <v>0</v>
      </c>
      <c r="G67" s="5">
        <v>4</v>
      </c>
    </row>
    <row r="68" spans="1:7" ht="15.75">
      <c r="A68" s="419" t="s">
        <v>813</v>
      </c>
      <c r="B68" s="5">
        <f>+Menu!$C$3</f>
        <v>2009</v>
      </c>
      <c r="C68" s="5" t="str">
        <f>IF(B68&lt;Menu!$C$3,"v2","v1")</f>
        <v>v1</v>
      </c>
      <c r="D68" s="5" t="str">
        <f>CONCATENATE(Pasivos!B14,G68)</f>
        <v>1064</v>
      </c>
      <c r="E68" s="1">
        <f>CONCATENATE(DatosGrls!$D$12)</f>
      </c>
      <c r="F68" s="1">
        <f>Pasivos!H14</f>
        <v>0</v>
      </c>
      <c r="G68" s="5">
        <v>4</v>
      </c>
    </row>
    <row r="69" spans="1:7" ht="15.75">
      <c r="A69" s="419" t="s">
        <v>813</v>
      </c>
      <c r="B69" s="5">
        <f>+Menu!$C$3</f>
        <v>2009</v>
      </c>
      <c r="C69" s="5" t="str">
        <f>IF(B69&lt;Menu!$C$3,"v2","v1")</f>
        <v>v1</v>
      </c>
      <c r="D69" s="5" t="str">
        <f>CONCATENATE(Pasivos!B15,G69)</f>
        <v>1104</v>
      </c>
      <c r="E69" s="1">
        <f>CONCATENATE(DatosGrls!$D$12)</f>
      </c>
      <c r="F69" s="1">
        <f>Pasivos!H15</f>
        <v>0</v>
      </c>
      <c r="G69" s="5">
        <v>4</v>
      </c>
    </row>
    <row r="70" spans="1:7" ht="15.75">
      <c r="A70" s="419" t="s">
        <v>813</v>
      </c>
      <c r="B70" s="5">
        <f>+Menu!$C$3</f>
        <v>2009</v>
      </c>
      <c r="C70" s="5" t="str">
        <f>IF(B70&lt;Menu!$C$3,"v2","v1")</f>
        <v>v1</v>
      </c>
      <c r="D70" s="5" t="str">
        <f>CONCATENATE(Pasivos!B16,G70)</f>
        <v>1114</v>
      </c>
      <c r="E70" s="1">
        <f>CONCATENATE(DatosGrls!$D$12)</f>
      </c>
      <c r="F70" s="1">
        <f>Pasivos!H16</f>
        <v>0</v>
      </c>
      <c r="G70" s="5">
        <v>4</v>
      </c>
    </row>
    <row r="71" spans="1:7" ht="15.75">
      <c r="A71" s="419" t="s">
        <v>813</v>
      </c>
      <c r="B71" s="5">
        <f>+Menu!$C$3</f>
        <v>2009</v>
      </c>
      <c r="C71" s="5" t="str">
        <f>IF(B71&lt;Menu!$C$3,"v2","v1")</f>
        <v>v1</v>
      </c>
      <c r="D71" s="5" t="str">
        <f>CONCATENATE(Pasivos!B17,G71)</f>
        <v>1124</v>
      </c>
      <c r="E71" s="1">
        <f>CONCATENATE(DatosGrls!$D$12)</f>
      </c>
      <c r="F71" s="1">
        <f>Pasivos!H17</f>
        <v>0</v>
      </c>
      <c r="G71" s="5">
        <v>4</v>
      </c>
    </row>
    <row r="72" spans="1:7" ht="15.75">
      <c r="A72" s="419" t="s">
        <v>813</v>
      </c>
      <c r="B72" s="5">
        <f>+Menu!$C$3</f>
        <v>2009</v>
      </c>
      <c r="C72" s="5" t="str">
        <f>IF(B72&lt;Menu!$C$3,"v2","v1")</f>
        <v>v1</v>
      </c>
      <c r="D72" s="5" t="str">
        <f>CONCATENATE(Pasivos!B18,G72)</f>
        <v>1134</v>
      </c>
      <c r="E72" s="1">
        <f>CONCATENATE(DatosGrls!$D$12)</f>
      </c>
      <c r="F72" s="1">
        <f>Pasivos!H18</f>
        <v>0</v>
      </c>
      <c r="G72" s="5">
        <v>4</v>
      </c>
    </row>
    <row r="73" spans="1:7" ht="15.75">
      <c r="A73" s="419" t="s">
        <v>813</v>
      </c>
      <c r="B73" s="5">
        <f>+Menu!$C$3</f>
        <v>2009</v>
      </c>
      <c r="C73" s="5" t="str">
        <f>IF(B73&lt;Menu!$C$3,"v2","v1")</f>
        <v>v1</v>
      </c>
      <c r="D73" s="5" t="str">
        <f>CONCATENATE(Pasivos!B19,G73)</f>
        <v>1144</v>
      </c>
      <c r="E73" s="1">
        <f>CONCATENATE(DatosGrls!$D$12)</f>
      </c>
      <c r="F73" s="1">
        <f>Pasivos!H19</f>
        <v>0</v>
      </c>
      <c r="G73" s="5">
        <v>4</v>
      </c>
    </row>
    <row r="74" spans="1:7" ht="15.75">
      <c r="A74" s="419" t="s">
        <v>813</v>
      </c>
      <c r="B74" s="5">
        <f>+Menu!$C$3</f>
        <v>2009</v>
      </c>
      <c r="C74" s="5" t="str">
        <f>IF(B74&lt;Menu!$C$3,"v2","v1")</f>
        <v>v1</v>
      </c>
      <c r="D74" s="5" t="str">
        <f>CONCATENATE(Pasivos!B20,G74)</f>
        <v>1154</v>
      </c>
      <c r="E74" s="1">
        <f>CONCATENATE(DatosGrls!$D$12)</f>
      </c>
      <c r="F74" s="1">
        <f>Pasivos!H20</f>
        <v>0</v>
      </c>
      <c r="G74" s="5">
        <v>4</v>
      </c>
    </row>
    <row r="75" spans="1:7" ht="15.75">
      <c r="A75" s="419" t="s">
        <v>813</v>
      </c>
      <c r="B75" s="5">
        <f>+Menu!$C$3</f>
        <v>2009</v>
      </c>
      <c r="C75" s="5" t="str">
        <f>IF(B75&lt;Menu!$C$3,"v2","v1")</f>
        <v>v1</v>
      </c>
      <c r="D75" s="5" t="str">
        <f>CONCATENATE(Pasivos!B21,G75)</f>
        <v>1164</v>
      </c>
      <c r="E75" s="1">
        <f>CONCATENATE(DatosGrls!$D$12)</f>
      </c>
      <c r="F75" s="1">
        <f>Pasivos!H21</f>
        <v>0</v>
      </c>
      <c r="G75" s="5">
        <v>4</v>
      </c>
    </row>
    <row r="76" spans="1:7" ht="15.75">
      <c r="A76" s="419" t="s">
        <v>813</v>
      </c>
      <c r="B76" s="5">
        <f>+Menu!$C$3</f>
        <v>2009</v>
      </c>
      <c r="C76" s="5" t="str">
        <f>IF(B76&lt;Menu!$C$3,"v2","v1")</f>
        <v>v1</v>
      </c>
      <c r="D76" s="5" t="str">
        <f>CONCATENATE(Pasivos!B22,G76)</f>
        <v>1204</v>
      </c>
      <c r="E76" s="1">
        <f>CONCATENATE(DatosGrls!$D$12)</f>
      </c>
      <c r="F76" s="1">
        <f>Pasivos!H22</f>
        <v>0</v>
      </c>
      <c r="G76" s="5">
        <v>4</v>
      </c>
    </row>
    <row r="77" spans="1:7" ht="15.75">
      <c r="A77" s="419" t="s">
        <v>813</v>
      </c>
      <c r="B77" s="5">
        <f>+Menu!$C$3</f>
        <v>2009</v>
      </c>
      <c r="C77" s="5" t="str">
        <f>IF(B77&lt;Menu!$C$3,"v2","v1")</f>
        <v>v1</v>
      </c>
      <c r="D77" s="5" t="str">
        <f>CONCATENATE(Pasivos!B23,G77)</f>
        <v>1214</v>
      </c>
      <c r="E77" s="1">
        <f>CONCATENATE(DatosGrls!$D$12)</f>
      </c>
      <c r="F77" s="1">
        <f>Pasivos!H23</f>
        <v>0</v>
      </c>
      <c r="G77" s="5">
        <v>4</v>
      </c>
    </row>
    <row r="78" spans="1:7" ht="15.75">
      <c r="A78" s="419" t="s">
        <v>813</v>
      </c>
      <c r="B78" s="5">
        <f>+Menu!$C$3</f>
        <v>2009</v>
      </c>
      <c r="C78" s="5" t="str">
        <f>IF(B78&lt;Menu!$C$3,"v2","v1")</f>
        <v>v1</v>
      </c>
      <c r="D78" s="5" t="str">
        <f>CONCATENATE(Pasivos!B24,G78)</f>
        <v>1224</v>
      </c>
      <c r="E78" s="1">
        <f>CONCATENATE(DatosGrls!$D$12)</f>
      </c>
      <c r="F78" s="1">
        <f>Pasivos!H24</f>
        <v>0</v>
      </c>
      <c r="G78" s="5">
        <v>4</v>
      </c>
    </row>
    <row r="79" spans="1:7" ht="15.75">
      <c r="A79" s="419" t="s">
        <v>813</v>
      </c>
      <c r="B79" s="5">
        <f>+Menu!$C$3</f>
        <v>2009</v>
      </c>
      <c r="C79" s="5" t="str">
        <f>IF(B79&lt;Menu!$C$3,"v2","v1")</f>
        <v>v1</v>
      </c>
      <c r="D79" s="5" t="str">
        <f>CONCATENATE(Pasivos!B25,G79)</f>
        <v>1304</v>
      </c>
      <c r="E79" s="1">
        <f>CONCATENATE(DatosGrls!$D$12)</f>
      </c>
      <c r="F79" s="1">
        <f>Pasivos!H25</f>
        <v>0</v>
      </c>
      <c r="G79" s="5">
        <v>4</v>
      </c>
    </row>
    <row r="80" spans="1:7" ht="15.75">
      <c r="A80" s="419" t="s">
        <v>813</v>
      </c>
      <c r="B80" s="5">
        <f>+Menu!$C$3</f>
        <v>2009</v>
      </c>
      <c r="C80" s="5" t="str">
        <f>IF(B80&lt;Menu!$C$3,"v2","v1")</f>
        <v>v1</v>
      </c>
      <c r="D80" s="5" t="str">
        <f>CONCATENATE(Pasivos!B26,G80)</f>
        <v>1404</v>
      </c>
      <c r="E80" s="1">
        <f>CONCATENATE(DatosGrls!$D$12)</f>
      </c>
      <c r="F80" s="1">
        <f>Pasivos!H26</f>
        <v>0</v>
      </c>
      <c r="G80" s="5">
        <v>4</v>
      </c>
    </row>
    <row r="81" spans="1:7" ht="15.75">
      <c r="A81" s="419" t="s">
        <v>813</v>
      </c>
      <c r="B81" s="5">
        <f>+Menu!$C$3</f>
        <v>2009</v>
      </c>
      <c r="C81" s="5" t="str">
        <f>IF(B81&lt;Menu!$C$3,"v2","v1")</f>
        <v>v1</v>
      </c>
      <c r="D81" s="5" t="str">
        <f>CONCATENATE(Pasivos!B27,G81)</f>
        <v>1504</v>
      </c>
      <c r="E81" s="1">
        <f>CONCATENATE(DatosGrls!$D$12)</f>
      </c>
      <c r="F81" s="1">
        <f>Pasivos!H27</f>
        <v>0</v>
      </c>
      <c r="G81" s="5">
        <v>4</v>
      </c>
    </row>
    <row r="82" spans="1:8" ht="15.75">
      <c r="A82" s="419" t="s">
        <v>813</v>
      </c>
      <c r="B82" s="5">
        <f>+Menu!$C$3</f>
        <v>2009</v>
      </c>
      <c r="C82" s="5" t="str">
        <f>IF(B82&lt;Menu!$C$3,"v2","v1")</f>
        <v>v1</v>
      </c>
      <c r="D82" s="5" t="str">
        <f>CONCATENATE(Pasivos!B8,G82)</f>
        <v>1005</v>
      </c>
      <c r="E82" s="1">
        <f>CONCATENATE(DatosGrls!$D$12)</f>
      </c>
      <c r="F82" s="1">
        <f>Pasivos!I8</f>
        <v>0</v>
      </c>
      <c r="G82" s="5">
        <v>5</v>
      </c>
      <c r="H82" s="170">
        <v>5</v>
      </c>
    </row>
    <row r="83" spans="1:7" ht="15.75">
      <c r="A83" s="419" t="s">
        <v>813</v>
      </c>
      <c r="B83" s="5">
        <f>+Menu!$C$3</f>
        <v>2009</v>
      </c>
      <c r="C83" s="5" t="str">
        <f>IF(B83&lt;Menu!$C$3,"v2","v1")</f>
        <v>v1</v>
      </c>
      <c r="D83" s="5" t="str">
        <f>CONCATENATE(Pasivos!B9,G83)</f>
        <v>1015</v>
      </c>
      <c r="E83" s="1">
        <f>CONCATENATE(DatosGrls!$D$12)</f>
      </c>
      <c r="F83" s="1">
        <f>Pasivos!I9</f>
        <v>0</v>
      </c>
      <c r="G83" s="5">
        <v>5</v>
      </c>
    </row>
    <row r="84" spans="1:7" ht="15.75">
      <c r="A84" s="419" t="s">
        <v>813</v>
      </c>
      <c r="B84" s="5">
        <f>+Menu!$C$3</f>
        <v>2009</v>
      </c>
      <c r="C84" s="5" t="str">
        <f>IF(B84&lt;Menu!$C$3,"v2","v1")</f>
        <v>v1</v>
      </c>
      <c r="D84" s="5" t="str">
        <f>CONCATENATE(Pasivos!B10,G84)</f>
        <v>1025</v>
      </c>
      <c r="E84" s="1">
        <f>CONCATENATE(DatosGrls!$D$12)</f>
      </c>
      <c r="F84" s="1">
        <f>Pasivos!I10</f>
        <v>0</v>
      </c>
      <c r="G84" s="5">
        <v>5</v>
      </c>
    </row>
    <row r="85" spans="1:7" ht="15.75">
      <c r="A85" s="419" t="s">
        <v>813</v>
      </c>
      <c r="B85" s="5">
        <f>+Menu!$C$3</f>
        <v>2009</v>
      </c>
      <c r="C85" s="5" t="str">
        <f>IF(B85&lt;Menu!$C$3,"v2","v1")</f>
        <v>v1</v>
      </c>
      <c r="D85" s="5" t="str">
        <f>CONCATENATE(Pasivos!B11,G85)</f>
        <v>1035</v>
      </c>
      <c r="E85" s="1">
        <f>CONCATENATE(DatosGrls!$D$12)</f>
      </c>
      <c r="F85" s="1">
        <f>Pasivos!I11</f>
        <v>0</v>
      </c>
      <c r="G85" s="5">
        <v>5</v>
      </c>
    </row>
    <row r="86" spans="1:7" ht="15.75">
      <c r="A86" s="419" t="s">
        <v>813</v>
      </c>
      <c r="B86" s="5">
        <f>+Menu!$C$3</f>
        <v>2009</v>
      </c>
      <c r="C86" s="5" t="str">
        <f>IF(B86&lt;Menu!$C$3,"v2","v1")</f>
        <v>v1</v>
      </c>
      <c r="D86" s="5" t="str">
        <f>CONCATENATE(Pasivos!B12,G86)</f>
        <v>1045</v>
      </c>
      <c r="E86" s="1">
        <f>CONCATENATE(DatosGrls!$D$12)</f>
      </c>
      <c r="F86" s="1">
        <f>Pasivos!I12</f>
        <v>0</v>
      </c>
      <c r="G86" s="5">
        <v>5</v>
      </c>
    </row>
    <row r="87" spans="1:7" ht="15.75">
      <c r="A87" s="419" t="s">
        <v>813</v>
      </c>
      <c r="B87" s="5">
        <f>+Menu!$C$3</f>
        <v>2009</v>
      </c>
      <c r="C87" s="5" t="str">
        <f>IF(B87&lt;Menu!$C$3,"v2","v1")</f>
        <v>v1</v>
      </c>
      <c r="D87" s="5" t="str">
        <f>CONCATENATE(Pasivos!B13,G87)</f>
        <v>1055</v>
      </c>
      <c r="E87" s="1">
        <f>CONCATENATE(DatosGrls!$D$12)</f>
      </c>
      <c r="F87" s="1">
        <f>Pasivos!I13</f>
        <v>0</v>
      </c>
      <c r="G87" s="5">
        <v>5</v>
      </c>
    </row>
    <row r="88" spans="1:7" ht="15.75">
      <c r="A88" s="419" t="s">
        <v>813</v>
      </c>
      <c r="B88" s="5">
        <f>+Menu!$C$3</f>
        <v>2009</v>
      </c>
      <c r="C88" s="5" t="str">
        <f>IF(B88&lt;Menu!$C$3,"v2","v1")</f>
        <v>v1</v>
      </c>
      <c r="D88" s="5" t="str">
        <f>CONCATENATE(Pasivos!B14,G88)</f>
        <v>1065</v>
      </c>
      <c r="E88" s="1">
        <f>CONCATENATE(DatosGrls!$D$12)</f>
      </c>
      <c r="F88" s="1">
        <f>Pasivos!I14</f>
        <v>0</v>
      </c>
      <c r="G88" s="5">
        <v>5</v>
      </c>
    </row>
    <row r="89" spans="1:7" ht="15.75">
      <c r="A89" s="419" t="s">
        <v>813</v>
      </c>
      <c r="B89" s="5">
        <f>+Menu!$C$3</f>
        <v>2009</v>
      </c>
      <c r="C89" s="5" t="str">
        <f>IF(B89&lt;Menu!$C$3,"v2","v1")</f>
        <v>v1</v>
      </c>
      <c r="D89" s="5" t="str">
        <f>CONCATENATE(Pasivos!B15,G89)</f>
        <v>1105</v>
      </c>
      <c r="E89" s="1">
        <f>CONCATENATE(DatosGrls!$D$12)</f>
      </c>
      <c r="F89" s="1">
        <f>Pasivos!I15</f>
        <v>0</v>
      </c>
      <c r="G89" s="5">
        <v>5</v>
      </c>
    </row>
    <row r="90" spans="1:7" ht="15.75">
      <c r="A90" s="419" t="s">
        <v>813</v>
      </c>
      <c r="B90" s="5">
        <f>+Menu!$C$3</f>
        <v>2009</v>
      </c>
      <c r="C90" s="5" t="str">
        <f>IF(B90&lt;Menu!$C$3,"v2","v1")</f>
        <v>v1</v>
      </c>
      <c r="D90" s="5" t="str">
        <f>CONCATENATE(Pasivos!B16,G90)</f>
        <v>1115</v>
      </c>
      <c r="E90" s="1">
        <f>CONCATENATE(DatosGrls!$D$12)</f>
      </c>
      <c r="F90" s="1">
        <f>Pasivos!I16</f>
        <v>0</v>
      </c>
      <c r="G90" s="5">
        <v>5</v>
      </c>
    </row>
    <row r="91" spans="1:7" ht="15.75">
      <c r="A91" s="419" t="s">
        <v>813</v>
      </c>
      <c r="B91" s="5">
        <f>+Menu!$C$3</f>
        <v>2009</v>
      </c>
      <c r="C91" s="5" t="str">
        <f>IF(B91&lt;Menu!$C$3,"v2","v1")</f>
        <v>v1</v>
      </c>
      <c r="D91" s="5" t="str">
        <f>CONCATENATE(Pasivos!B17,G91)</f>
        <v>1125</v>
      </c>
      <c r="E91" s="1">
        <f>CONCATENATE(DatosGrls!$D$12)</f>
      </c>
      <c r="F91" s="1">
        <f>Pasivos!I17</f>
        <v>0</v>
      </c>
      <c r="G91" s="5">
        <v>5</v>
      </c>
    </row>
    <row r="92" spans="1:7" ht="15.75">
      <c r="A92" s="419" t="s">
        <v>813</v>
      </c>
      <c r="B92" s="5">
        <f>+Menu!$C$3</f>
        <v>2009</v>
      </c>
      <c r="C92" s="5" t="str">
        <f>IF(B92&lt;Menu!$C$3,"v2","v1")</f>
        <v>v1</v>
      </c>
      <c r="D92" s="5" t="str">
        <f>CONCATENATE(Pasivos!B18,G92)</f>
        <v>1135</v>
      </c>
      <c r="E92" s="1">
        <f>CONCATENATE(DatosGrls!$D$12)</f>
      </c>
      <c r="F92" s="1">
        <f>Pasivos!I18</f>
        <v>0</v>
      </c>
      <c r="G92" s="5">
        <v>5</v>
      </c>
    </row>
    <row r="93" spans="1:7" ht="15.75">
      <c r="A93" s="419" t="s">
        <v>813</v>
      </c>
      <c r="B93" s="5">
        <f>+Menu!$C$3</f>
        <v>2009</v>
      </c>
      <c r="C93" s="5" t="str">
        <f>IF(B93&lt;Menu!$C$3,"v2","v1")</f>
        <v>v1</v>
      </c>
      <c r="D93" s="5" t="str">
        <f>CONCATENATE(Pasivos!B19,G93)</f>
        <v>1145</v>
      </c>
      <c r="E93" s="1">
        <f>CONCATENATE(DatosGrls!$D$12)</f>
      </c>
      <c r="F93" s="1">
        <f>Pasivos!I19</f>
        <v>0</v>
      </c>
      <c r="G93" s="5">
        <v>5</v>
      </c>
    </row>
    <row r="94" spans="1:7" ht="15.75">
      <c r="A94" s="419" t="s">
        <v>813</v>
      </c>
      <c r="B94" s="5">
        <f>+Menu!$C$3</f>
        <v>2009</v>
      </c>
      <c r="C94" s="5" t="str">
        <f>IF(B94&lt;Menu!$C$3,"v2","v1")</f>
        <v>v1</v>
      </c>
      <c r="D94" s="5" t="str">
        <f>CONCATENATE(Pasivos!B20,G94)</f>
        <v>1155</v>
      </c>
      <c r="E94" s="1">
        <f>CONCATENATE(DatosGrls!$D$12)</f>
      </c>
      <c r="F94" s="1">
        <f>Pasivos!I20</f>
        <v>0</v>
      </c>
      <c r="G94" s="5">
        <v>5</v>
      </c>
    </row>
    <row r="95" spans="1:7" ht="15.75">
      <c r="A95" s="419" t="s">
        <v>813</v>
      </c>
      <c r="B95" s="5">
        <f>+Menu!$C$3</f>
        <v>2009</v>
      </c>
      <c r="C95" s="5" t="str">
        <f>IF(B95&lt;Menu!$C$3,"v2","v1")</f>
        <v>v1</v>
      </c>
      <c r="D95" s="5" t="str">
        <f>CONCATENATE(Pasivos!B21,G95)</f>
        <v>1165</v>
      </c>
      <c r="E95" s="1">
        <f>CONCATENATE(DatosGrls!$D$12)</f>
      </c>
      <c r="F95" s="1">
        <f>Pasivos!I21</f>
        <v>0</v>
      </c>
      <c r="G95" s="5">
        <v>5</v>
      </c>
    </row>
    <row r="96" spans="1:7" ht="15.75">
      <c r="A96" s="419" t="s">
        <v>813</v>
      </c>
      <c r="B96" s="5">
        <f>+Menu!$C$3</f>
        <v>2009</v>
      </c>
      <c r="C96" s="5" t="str">
        <f>IF(B96&lt;Menu!$C$3,"v2","v1")</f>
        <v>v1</v>
      </c>
      <c r="D96" s="5" t="str">
        <f>CONCATENATE(Pasivos!B22,G96)</f>
        <v>1205</v>
      </c>
      <c r="E96" s="1">
        <f>CONCATENATE(DatosGrls!$D$12)</f>
      </c>
      <c r="F96" s="1">
        <f>Pasivos!I22</f>
        <v>0</v>
      </c>
      <c r="G96" s="5">
        <v>5</v>
      </c>
    </row>
    <row r="97" spans="1:7" ht="15.75">
      <c r="A97" s="419" t="s">
        <v>813</v>
      </c>
      <c r="B97" s="5">
        <f>+Menu!$C$3</f>
        <v>2009</v>
      </c>
      <c r="C97" s="5" t="str">
        <f>IF(B97&lt;Menu!$C$3,"v2","v1")</f>
        <v>v1</v>
      </c>
      <c r="D97" s="5" t="str">
        <f>CONCATENATE(Pasivos!B23,G97)</f>
        <v>1215</v>
      </c>
      <c r="E97" s="1">
        <f>CONCATENATE(DatosGrls!$D$12)</f>
      </c>
      <c r="F97" s="1">
        <f>Pasivos!I23</f>
        <v>0</v>
      </c>
      <c r="G97" s="5">
        <v>5</v>
      </c>
    </row>
    <row r="98" spans="1:7" ht="15.75">
      <c r="A98" s="419" t="s">
        <v>813</v>
      </c>
      <c r="B98" s="5">
        <f>+Menu!$C$3</f>
        <v>2009</v>
      </c>
      <c r="C98" s="5" t="str">
        <f>IF(B98&lt;Menu!$C$3,"v2","v1")</f>
        <v>v1</v>
      </c>
      <c r="D98" s="5" t="str">
        <f>CONCATENATE(Pasivos!B24,G98)</f>
        <v>1225</v>
      </c>
      <c r="E98" s="1">
        <f>CONCATENATE(DatosGrls!$D$12)</f>
      </c>
      <c r="F98" s="1">
        <f>Pasivos!I24</f>
        <v>0</v>
      </c>
      <c r="G98" s="5">
        <v>5</v>
      </c>
    </row>
    <row r="99" spans="1:7" ht="15.75">
      <c r="A99" s="419" t="s">
        <v>813</v>
      </c>
      <c r="B99" s="5">
        <f>+Menu!$C$3</f>
        <v>2009</v>
      </c>
      <c r="C99" s="5" t="str">
        <f>IF(B99&lt;Menu!$C$3,"v2","v1")</f>
        <v>v1</v>
      </c>
      <c r="D99" s="5" t="str">
        <f>CONCATENATE(Pasivos!B25,G99)</f>
        <v>1305</v>
      </c>
      <c r="E99" s="1">
        <f>CONCATENATE(DatosGrls!$D$12)</f>
      </c>
      <c r="F99" s="1">
        <f>Pasivos!I25</f>
        <v>0</v>
      </c>
      <c r="G99" s="5">
        <v>5</v>
      </c>
    </row>
    <row r="100" spans="1:7" ht="15.75">
      <c r="A100" s="419" t="s">
        <v>813</v>
      </c>
      <c r="B100" s="5">
        <f>+Menu!$C$3</f>
        <v>2009</v>
      </c>
      <c r="C100" s="5" t="str">
        <f>IF(B100&lt;Menu!$C$3,"v2","v1")</f>
        <v>v1</v>
      </c>
      <c r="D100" s="5" t="str">
        <f>CONCATENATE(Pasivos!B26,G100)</f>
        <v>1405</v>
      </c>
      <c r="E100" s="1">
        <f>CONCATENATE(DatosGrls!$D$12)</f>
      </c>
      <c r="F100" s="1">
        <f>Pasivos!I26</f>
        <v>0</v>
      </c>
      <c r="G100" s="5">
        <v>5</v>
      </c>
    </row>
    <row r="101" spans="1:7" ht="15.75">
      <c r="A101" s="419" t="s">
        <v>813</v>
      </c>
      <c r="B101" s="5">
        <f>+Menu!$C$3</f>
        <v>2009</v>
      </c>
      <c r="C101" s="5" t="str">
        <f>IF(B101&lt;Menu!$C$3,"v2","v1")</f>
        <v>v1</v>
      </c>
      <c r="D101" s="5" t="str">
        <f>CONCATENATE(Pasivos!B27,G101)</f>
        <v>1505</v>
      </c>
      <c r="E101" s="1">
        <f>CONCATENATE(DatosGrls!$D$12)</f>
      </c>
      <c r="F101" s="1">
        <f>Pasivos!I27</f>
        <v>0</v>
      </c>
      <c r="G101" s="5">
        <v>5</v>
      </c>
    </row>
    <row r="102" spans="1:8" ht="15.75">
      <c r="A102" s="419" t="s">
        <v>813</v>
      </c>
      <c r="B102" s="5">
        <f>+Menu!$C$3</f>
        <v>2009</v>
      </c>
      <c r="C102" s="5" t="str">
        <f>IF(B102&lt;Menu!$C$3,"v2","v1")</f>
        <v>v1</v>
      </c>
      <c r="D102" s="5" t="str">
        <f>CONCATENATE(Pasivos!B8,G102)</f>
        <v>1006</v>
      </c>
      <c r="E102" s="1">
        <f>CONCATENATE(DatosGrls!$D$12)</f>
      </c>
      <c r="F102" s="1">
        <f>Pasivos!J8</f>
        <v>0</v>
      </c>
      <c r="G102" s="5">
        <v>6</v>
      </c>
      <c r="H102" s="170">
        <v>6</v>
      </c>
    </row>
    <row r="103" spans="1:7" ht="15.75">
      <c r="A103" s="419" t="s">
        <v>813</v>
      </c>
      <c r="B103" s="5">
        <f>+Menu!$C$3</f>
        <v>2009</v>
      </c>
      <c r="C103" s="5" t="str">
        <f>IF(B103&lt;Menu!$C$3,"v2","v1")</f>
        <v>v1</v>
      </c>
      <c r="D103" s="5" t="str">
        <f>CONCATENATE(Pasivos!B9,G103)</f>
        <v>1016</v>
      </c>
      <c r="E103" s="1">
        <f>CONCATENATE(DatosGrls!$D$12)</f>
      </c>
      <c r="F103" s="1">
        <f>Pasivos!J9</f>
        <v>0</v>
      </c>
      <c r="G103" s="5">
        <v>6</v>
      </c>
    </row>
    <row r="104" spans="1:7" ht="15.75">
      <c r="A104" s="419" t="s">
        <v>813</v>
      </c>
      <c r="B104" s="5">
        <f>+Menu!$C$3</f>
        <v>2009</v>
      </c>
      <c r="C104" s="5" t="str">
        <f>IF(B104&lt;Menu!$C$3,"v2","v1")</f>
        <v>v1</v>
      </c>
      <c r="D104" s="5" t="str">
        <f>CONCATENATE(Pasivos!B10,G104)</f>
        <v>1026</v>
      </c>
      <c r="E104" s="1">
        <f>CONCATENATE(DatosGrls!$D$12)</f>
      </c>
      <c r="F104" s="1">
        <f>Pasivos!J10</f>
        <v>0</v>
      </c>
      <c r="G104" s="5">
        <v>6</v>
      </c>
    </row>
    <row r="105" spans="1:7" ht="15.75">
      <c r="A105" s="419" t="s">
        <v>813</v>
      </c>
      <c r="B105" s="5">
        <f>+Menu!$C$3</f>
        <v>2009</v>
      </c>
      <c r="C105" s="5" t="str">
        <f>IF(B105&lt;Menu!$C$3,"v2","v1")</f>
        <v>v1</v>
      </c>
      <c r="D105" s="5" t="str">
        <f>CONCATENATE(Pasivos!B11,G105)</f>
        <v>1036</v>
      </c>
      <c r="E105" s="1">
        <f>CONCATENATE(DatosGrls!$D$12)</f>
      </c>
      <c r="F105" s="1">
        <f>Pasivos!J11</f>
        <v>0</v>
      </c>
      <c r="G105" s="5">
        <v>6</v>
      </c>
    </row>
    <row r="106" spans="1:7" ht="15.75">
      <c r="A106" s="419" t="s">
        <v>813</v>
      </c>
      <c r="B106" s="5">
        <f>+Menu!$C$3</f>
        <v>2009</v>
      </c>
      <c r="C106" s="5" t="str">
        <f>IF(B106&lt;Menu!$C$3,"v2","v1")</f>
        <v>v1</v>
      </c>
      <c r="D106" s="5" t="str">
        <f>CONCATENATE(Pasivos!B12,G106)</f>
        <v>1046</v>
      </c>
      <c r="E106" s="1">
        <f>CONCATENATE(DatosGrls!$D$12)</f>
      </c>
      <c r="F106" s="1">
        <f>Pasivos!J12</f>
        <v>0</v>
      </c>
      <c r="G106" s="5">
        <v>6</v>
      </c>
    </row>
    <row r="107" spans="1:7" ht="15.75">
      <c r="A107" s="419" t="s">
        <v>813</v>
      </c>
      <c r="B107" s="5">
        <f>+Menu!$C$3</f>
        <v>2009</v>
      </c>
      <c r="C107" s="5" t="str">
        <f>IF(B107&lt;Menu!$C$3,"v2","v1")</f>
        <v>v1</v>
      </c>
      <c r="D107" s="5" t="str">
        <f>CONCATENATE(Pasivos!B13,G107)</f>
        <v>1056</v>
      </c>
      <c r="E107" s="1">
        <f>CONCATENATE(DatosGrls!$D$12)</f>
      </c>
      <c r="F107" s="1">
        <f>Pasivos!J13</f>
        <v>0</v>
      </c>
      <c r="G107" s="5">
        <v>6</v>
      </c>
    </row>
    <row r="108" spans="1:7" ht="15.75">
      <c r="A108" s="419" t="s">
        <v>813</v>
      </c>
      <c r="B108" s="5">
        <f>+Menu!$C$3</f>
        <v>2009</v>
      </c>
      <c r="C108" s="5" t="str">
        <f>IF(B108&lt;Menu!$C$3,"v2","v1")</f>
        <v>v1</v>
      </c>
      <c r="D108" s="5" t="str">
        <f>CONCATENATE(Pasivos!B14,G108)</f>
        <v>1066</v>
      </c>
      <c r="E108" s="1">
        <f>CONCATENATE(DatosGrls!$D$12)</f>
      </c>
      <c r="F108" s="1">
        <f>Pasivos!J14</f>
        <v>0</v>
      </c>
      <c r="G108" s="5">
        <v>6</v>
      </c>
    </row>
    <row r="109" spans="1:7" ht="15.75">
      <c r="A109" s="419" t="s">
        <v>813</v>
      </c>
      <c r="B109" s="5">
        <f>+Menu!$C$3</f>
        <v>2009</v>
      </c>
      <c r="C109" s="5" t="str">
        <f>IF(B109&lt;Menu!$C$3,"v2","v1")</f>
        <v>v1</v>
      </c>
      <c r="D109" s="5" t="str">
        <f>CONCATENATE(Pasivos!B15,G109)</f>
        <v>1106</v>
      </c>
      <c r="E109" s="1">
        <f>CONCATENATE(DatosGrls!$D$12)</f>
      </c>
      <c r="F109" s="1">
        <f>Pasivos!J15</f>
        <v>0</v>
      </c>
      <c r="G109" s="5">
        <v>6</v>
      </c>
    </row>
    <row r="110" spans="1:7" ht="15.75">
      <c r="A110" s="419" t="s">
        <v>813</v>
      </c>
      <c r="B110" s="5">
        <f>+Menu!$C$3</f>
        <v>2009</v>
      </c>
      <c r="C110" s="5" t="str">
        <f>IF(B110&lt;Menu!$C$3,"v2","v1")</f>
        <v>v1</v>
      </c>
      <c r="D110" s="5" t="str">
        <f>CONCATENATE(Pasivos!B16,G110)</f>
        <v>1116</v>
      </c>
      <c r="E110" s="1">
        <f>CONCATENATE(DatosGrls!$D$12)</f>
      </c>
      <c r="F110" s="1">
        <f>Pasivos!J16</f>
        <v>0</v>
      </c>
      <c r="G110" s="5">
        <v>6</v>
      </c>
    </row>
    <row r="111" spans="1:7" ht="15.75">
      <c r="A111" s="419" t="s">
        <v>813</v>
      </c>
      <c r="B111" s="5">
        <f>+Menu!$C$3</f>
        <v>2009</v>
      </c>
      <c r="C111" s="5" t="str">
        <f>IF(B111&lt;Menu!$C$3,"v2","v1")</f>
        <v>v1</v>
      </c>
      <c r="D111" s="5" t="str">
        <f>CONCATENATE(Pasivos!B17,G111)</f>
        <v>1126</v>
      </c>
      <c r="E111" s="1">
        <f>CONCATENATE(DatosGrls!$D$12)</f>
      </c>
      <c r="F111" s="1">
        <f>Pasivos!J17</f>
        <v>0</v>
      </c>
      <c r="G111" s="5">
        <v>6</v>
      </c>
    </row>
    <row r="112" spans="1:7" ht="15.75">
      <c r="A112" s="419" t="s">
        <v>813</v>
      </c>
      <c r="B112" s="5">
        <f>+Menu!$C$3</f>
        <v>2009</v>
      </c>
      <c r="C112" s="5" t="str">
        <f>IF(B112&lt;Menu!$C$3,"v2","v1")</f>
        <v>v1</v>
      </c>
      <c r="D112" s="5" t="str">
        <f>CONCATENATE(Pasivos!B18,G112)</f>
        <v>1136</v>
      </c>
      <c r="E112" s="1">
        <f>CONCATENATE(DatosGrls!$D$12)</f>
      </c>
      <c r="F112" s="1">
        <f>Pasivos!J18</f>
        <v>0</v>
      </c>
      <c r="G112" s="5">
        <v>6</v>
      </c>
    </row>
    <row r="113" spans="1:7" ht="15.75">
      <c r="A113" s="419" t="s">
        <v>813</v>
      </c>
      <c r="B113" s="5">
        <f>+Menu!$C$3</f>
        <v>2009</v>
      </c>
      <c r="C113" s="5" t="str">
        <f>IF(B113&lt;Menu!$C$3,"v2","v1")</f>
        <v>v1</v>
      </c>
      <c r="D113" s="5" t="str">
        <f>CONCATENATE(Pasivos!B19,G113)</f>
        <v>1146</v>
      </c>
      <c r="E113" s="1">
        <f>CONCATENATE(DatosGrls!$D$12)</f>
      </c>
      <c r="F113" s="1">
        <f>Pasivos!J19</f>
        <v>0</v>
      </c>
      <c r="G113" s="5">
        <v>6</v>
      </c>
    </row>
    <row r="114" spans="1:7" ht="15.75">
      <c r="A114" s="419" t="s">
        <v>813</v>
      </c>
      <c r="B114" s="5">
        <f>+Menu!$C$3</f>
        <v>2009</v>
      </c>
      <c r="C114" s="5" t="str">
        <f>IF(B114&lt;Menu!$C$3,"v2","v1")</f>
        <v>v1</v>
      </c>
      <c r="D114" s="5" t="str">
        <f>CONCATENATE(Pasivos!B20,G114)</f>
        <v>1156</v>
      </c>
      <c r="E114" s="1">
        <f>CONCATENATE(DatosGrls!$D$12)</f>
      </c>
      <c r="F114" s="1">
        <f>Pasivos!J20</f>
        <v>0</v>
      </c>
      <c r="G114" s="5">
        <v>6</v>
      </c>
    </row>
    <row r="115" spans="1:7" ht="15.75">
      <c r="A115" s="419" t="s">
        <v>813</v>
      </c>
      <c r="B115" s="5">
        <f>+Menu!$C$3</f>
        <v>2009</v>
      </c>
      <c r="C115" s="5" t="str">
        <f>IF(B115&lt;Menu!$C$3,"v2","v1")</f>
        <v>v1</v>
      </c>
      <c r="D115" s="5" t="str">
        <f>CONCATENATE(Pasivos!B21,G115)</f>
        <v>1166</v>
      </c>
      <c r="E115" s="1">
        <f>CONCATENATE(DatosGrls!$D$12)</f>
      </c>
      <c r="F115" s="1">
        <f>Pasivos!J21</f>
        <v>0</v>
      </c>
      <c r="G115" s="5">
        <v>6</v>
      </c>
    </row>
    <row r="116" spans="1:7" ht="15.75">
      <c r="A116" s="419" t="s">
        <v>813</v>
      </c>
      <c r="B116" s="5">
        <f>+Menu!$C$3</f>
        <v>2009</v>
      </c>
      <c r="C116" s="5" t="str">
        <f>IF(B116&lt;Menu!$C$3,"v2","v1")</f>
        <v>v1</v>
      </c>
      <c r="D116" s="5" t="str">
        <f>CONCATENATE(Pasivos!B22,G116)</f>
        <v>1206</v>
      </c>
      <c r="E116" s="1">
        <f>CONCATENATE(DatosGrls!$D$12)</f>
      </c>
      <c r="F116" s="1">
        <f>Pasivos!J22</f>
        <v>0</v>
      </c>
      <c r="G116" s="5">
        <v>6</v>
      </c>
    </row>
    <row r="117" spans="1:7" ht="15.75">
      <c r="A117" s="419" t="s">
        <v>813</v>
      </c>
      <c r="B117" s="5">
        <f>+Menu!$C$3</f>
        <v>2009</v>
      </c>
      <c r="C117" s="5" t="str">
        <f>IF(B117&lt;Menu!$C$3,"v2","v1")</f>
        <v>v1</v>
      </c>
      <c r="D117" s="5" t="str">
        <f>CONCATENATE(Pasivos!B23,G117)</f>
        <v>1216</v>
      </c>
      <c r="E117" s="1">
        <f>CONCATENATE(DatosGrls!$D$12)</f>
      </c>
      <c r="F117" s="1">
        <f>Pasivos!J23</f>
        <v>0</v>
      </c>
      <c r="G117" s="5">
        <v>6</v>
      </c>
    </row>
    <row r="118" spans="1:7" ht="15.75">
      <c r="A118" s="419" t="s">
        <v>813</v>
      </c>
      <c r="B118" s="5">
        <f>+Menu!$C$3</f>
        <v>2009</v>
      </c>
      <c r="C118" s="5" t="str">
        <f>IF(B118&lt;Menu!$C$3,"v2","v1")</f>
        <v>v1</v>
      </c>
      <c r="D118" s="5" t="str">
        <f>CONCATENATE(Pasivos!B24,G118)</f>
        <v>1226</v>
      </c>
      <c r="E118" s="1">
        <f>CONCATENATE(DatosGrls!$D$12)</f>
      </c>
      <c r="F118" s="1">
        <f>Pasivos!J24</f>
        <v>0</v>
      </c>
      <c r="G118" s="5">
        <v>6</v>
      </c>
    </row>
    <row r="119" spans="1:7" ht="15.75">
      <c r="A119" s="419" t="s">
        <v>813</v>
      </c>
      <c r="B119" s="5">
        <f>+Menu!$C$3</f>
        <v>2009</v>
      </c>
      <c r="C119" s="5" t="str">
        <f>IF(B119&lt;Menu!$C$3,"v2","v1")</f>
        <v>v1</v>
      </c>
      <c r="D119" s="5" t="str">
        <f>CONCATENATE(Pasivos!B25,G119)</f>
        <v>1306</v>
      </c>
      <c r="E119" s="1">
        <f>CONCATENATE(DatosGrls!$D$12)</f>
      </c>
      <c r="F119" s="1">
        <f>Pasivos!J25</f>
        <v>0</v>
      </c>
      <c r="G119" s="5">
        <v>6</v>
      </c>
    </row>
    <row r="120" spans="1:7" ht="15.75">
      <c r="A120" s="419" t="s">
        <v>813</v>
      </c>
      <c r="B120" s="5">
        <f>+Menu!$C$3</f>
        <v>2009</v>
      </c>
      <c r="C120" s="5" t="str">
        <f>IF(B120&lt;Menu!$C$3,"v2","v1")</f>
        <v>v1</v>
      </c>
      <c r="D120" s="5" t="str">
        <f>CONCATENATE(Pasivos!B26,G120)</f>
        <v>1406</v>
      </c>
      <c r="E120" s="1">
        <f>CONCATENATE(DatosGrls!$D$12)</f>
      </c>
      <c r="F120" s="1">
        <f>Pasivos!J26</f>
        <v>0</v>
      </c>
      <c r="G120" s="5">
        <v>6</v>
      </c>
    </row>
    <row r="121" spans="1:7" ht="15.75">
      <c r="A121" s="419" t="s">
        <v>813</v>
      </c>
      <c r="B121" s="5">
        <f>+Menu!$C$3</f>
        <v>2009</v>
      </c>
      <c r="C121" s="5" t="str">
        <f>IF(B121&lt;Menu!$C$3,"v2","v1")</f>
        <v>v1</v>
      </c>
      <c r="D121" s="5" t="str">
        <f>CONCATENATE(Pasivos!B27,G121)</f>
        <v>1506</v>
      </c>
      <c r="E121" s="1">
        <f>CONCATENATE(DatosGrls!$D$12)</f>
      </c>
      <c r="F121" s="1">
        <f>Pasivos!J27</f>
        <v>0</v>
      </c>
      <c r="G121" s="5">
        <v>6</v>
      </c>
    </row>
    <row r="122" spans="1:8" ht="15.75">
      <c r="A122" s="419" t="s">
        <v>813</v>
      </c>
      <c r="B122" s="5">
        <f>+Menu!$C$3</f>
        <v>2009</v>
      </c>
      <c r="C122" s="5" t="str">
        <f>IF(B122&lt;Menu!$C$3,"v2","v1")</f>
        <v>v1</v>
      </c>
      <c r="D122" s="5" t="str">
        <f>CONCATENATE(Pasivos!B8,G122)</f>
        <v>1007</v>
      </c>
      <c r="E122" s="1">
        <f>CONCATENATE(DatosGrls!$D$12)</f>
      </c>
      <c r="F122" s="1">
        <f>Pasivos!K8</f>
        <v>0</v>
      </c>
      <c r="G122" s="5">
        <v>7</v>
      </c>
      <c r="H122" s="170">
        <v>7</v>
      </c>
    </row>
    <row r="123" spans="1:7" ht="15.75">
      <c r="A123" s="419" t="s">
        <v>813</v>
      </c>
      <c r="B123" s="5">
        <f>+Menu!$C$3</f>
        <v>2009</v>
      </c>
      <c r="C123" s="5" t="str">
        <f>IF(B123&lt;Menu!$C$3,"v2","v1")</f>
        <v>v1</v>
      </c>
      <c r="D123" s="5" t="str">
        <f>CONCATENATE(Pasivos!B9,G123)</f>
        <v>1017</v>
      </c>
      <c r="E123" s="1">
        <f>CONCATENATE(DatosGrls!$D$12)</f>
      </c>
      <c r="F123" s="1">
        <f>Pasivos!K9</f>
        <v>0</v>
      </c>
      <c r="G123" s="5">
        <v>7</v>
      </c>
    </row>
    <row r="124" spans="1:7" ht="15.75">
      <c r="A124" s="419" t="s">
        <v>813</v>
      </c>
      <c r="B124" s="5">
        <f>+Menu!$C$3</f>
        <v>2009</v>
      </c>
      <c r="C124" s="5" t="str">
        <f>IF(B124&lt;Menu!$C$3,"v2","v1")</f>
        <v>v1</v>
      </c>
      <c r="D124" s="5" t="str">
        <f>CONCATENATE(Pasivos!B10,G124)</f>
        <v>1027</v>
      </c>
      <c r="E124" s="1">
        <f>CONCATENATE(DatosGrls!$D$12)</f>
      </c>
      <c r="F124" s="1">
        <f>Pasivos!K10</f>
        <v>0</v>
      </c>
      <c r="G124" s="5">
        <v>7</v>
      </c>
    </row>
    <row r="125" spans="1:7" ht="15.75">
      <c r="A125" s="419" t="s">
        <v>813</v>
      </c>
      <c r="B125" s="5">
        <f>+Menu!$C$3</f>
        <v>2009</v>
      </c>
      <c r="C125" s="5" t="str">
        <f>IF(B125&lt;Menu!$C$3,"v2","v1")</f>
        <v>v1</v>
      </c>
      <c r="D125" s="5" t="str">
        <f>CONCATENATE(Pasivos!B11,G125)</f>
        <v>1037</v>
      </c>
      <c r="E125" s="1">
        <f>CONCATENATE(DatosGrls!$D$12)</f>
      </c>
      <c r="F125" s="1">
        <f>Pasivos!K11</f>
        <v>0</v>
      </c>
      <c r="G125" s="5">
        <v>7</v>
      </c>
    </row>
    <row r="126" spans="1:7" ht="15.75">
      <c r="A126" s="419" t="s">
        <v>813</v>
      </c>
      <c r="B126" s="5">
        <f>+Menu!$C$3</f>
        <v>2009</v>
      </c>
      <c r="C126" s="5" t="str">
        <f>IF(B126&lt;Menu!$C$3,"v2","v1")</f>
        <v>v1</v>
      </c>
      <c r="D126" s="5" t="str">
        <f>CONCATENATE(Pasivos!B12,G126)</f>
        <v>1047</v>
      </c>
      <c r="E126" s="1">
        <f>CONCATENATE(DatosGrls!$D$12)</f>
      </c>
      <c r="F126" s="1">
        <f>Pasivos!K12</f>
        <v>0</v>
      </c>
      <c r="G126" s="5">
        <v>7</v>
      </c>
    </row>
    <row r="127" spans="1:7" ht="15.75">
      <c r="A127" s="419" t="s">
        <v>813</v>
      </c>
      <c r="B127" s="5">
        <f>+Menu!$C$3</f>
        <v>2009</v>
      </c>
      <c r="C127" s="5" t="str">
        <f>IF(B127&lt;Menu!$C$3,"v2","v1")</f>
        <v>v1</v>
      </c>
      <c r="D127" s="5" t="str">
        <f>CONCATENATE(Pasivos!B13,G127)</f>
        <v>1057</v>
      </c>
      <c r="E127" s="1">
        <f>CONCATENATE(DatosGrls!$D$12)</f>
      </c>
      <c r="F127" s="1">
        <f>Pasivos!K13</f>
        <v>0</v>
      </c>
      <c r="G127" s="5">
        <v>7</v>
      </c>
    </row>
    <row r="128" spans="1:7" ht="15.75">
      <c r="A128" s="419" t="s">
        <v>813</v>
      </c>
      <c r="B128" s="5">
        <f>+Menu!$C$3</f>
        <v>2009</v>
      </c>
      <c r="C128" s="5" t="str">
        <f>IF(B128&lt;Menu!$C$3,"v2","v1")</f>
        <v>v1</v>
      </c>
      <c r="D128" s="5" t="str">
        <f>CONCATENATE(Pasivos!B14,G128)</f>
        <v>1067</v>
      </c>
      <c r="E128" s="1">
        <f>CONCATENATE(DatosGrls!$D$12)</f>
      </c>
      <c r="F128" s="1">
        <f>Pasivos!K14</f>
        <v>0</v>
      </c>
      <c r="G128" s="5">
        <v>7</v>
      </c>
    </row>
    <row r="129" spans="1:7" ht="15.75">
      <c r="A129" s="419" t="s">
        <v>813</v>
      </c>
      <c r="B129" s="5">
        <f>+Menu!$C$3</f>
        <v>2009</v>
      </c>
      <c r="C129" s="5" t="str">
        <f>IF(B129&lt;Menu!$C$3,"v2","v1")</f>
        <v>v1</v>
      </c>
      <c r="D129" s="5" t="str">
        <f>CONCATENATE(Pasivos!B15,G129)</f>
        <v>1107</v>
      </c>
      <c r="E129" s="1">
        <f>CONCATENATE(DatosGrls!$D$12)</f>
      </c>
      <c r="F129" s="1">
        <f>Pasivos!K15</f>
        <v>0</v>
      </c>
      <c r="G129" s="5">
        <v>7</v>
      </c>
    </row>
    <row r="130" spans="1:7" ht="15.75">
      <c r="A130" s="419" t="s">
        <v>813</v>
      </c>
      <c r="B130" s="5">
        <f>+Menu!$C$3</f>
        <v>2009</v>
      </c>
      <c r="C130" s="5" t="str">
        <f>IF(B130&lt;Menu!$C$3,"v2","v1")</f>
        <v>v1</v>
      </c>
      <c r="D130" s="5" t="str">
        <f>CONCATENATE(Pasivos!B16,G130)</f>
        <v>1117</v>
      </c>
      <c r="E130" s="1">
        <f>CONCATENATE(DatosGrls!$D$12)</f>
      </c>
      <c r="F130" s="1">
        <f>Pasivos!K16</f>
        <v>0</v>
      </c>
      <c r="G130" s="5">
        <v>7</v>
      </c>
    </row>
    <row r="131" spans="1:7" ht="15.75">
      <c r="A131" s="419" t="s">
        <v>813</v>
      </c>
      <c r="B131" s="5">
        <f>+Menu!$C$3</f>
        <v>2009</v>
      </c>
      <c r="C131" s="5" t="str">
        <f>IF(B131&lt;Menu!$C$3,"v2","v1")</f>
        <v>v1</v>
      </c>
      <c r="D131" s="5" t="str">
        <f>CONCATENATE(Pasivos!B17,G131)</f>
        <v>1127</v>
      </c>
      <c r="E131" s="1">
        <f>CONCATENATE(DatosGrls!$D$12)</f>
      </c>
      <c r="F131" s="1">
        <f>Pasivos!K17</f>
        <v>0</v>
      </c>
      <c r="G131" s="5">
        <v>7</v>
      </c>
    </row>
    <row r="132" spans="1:7" ht="15.75">
      <c r="A132" s="419" t="s">
        <v>813</v>
      </c>
      <c r="B132" s="5">
        <f>+Menu!$C$3</f>
        <v>2009</v>
      </c>
      <c r="C132" s="5" t="str">
        <f>IF(B132&lt;Menu!$C$3,"v2","v1")</f>
        <v>v1</v>
      </c>
      <c r="D132" s="5" t="str">
        <f>CONCATENATE(Pasivos!B18,G132)</f>
        <v>1137</v>
      </c>
      <c r="E132" s="1">
        <f>CONCATENATE(DatosGrls!$D$12)</f>
      </c>
      <c r="F132" s="1">
        <f>Pasivos!K18</f>
        <v>0</v>
      </c>
      <c r="G132" s="5">
        <v>7</v>
      </c>
    </row>
    <row r="133" spans="1:7" ht="15.75">
      <c r="A133" s="419" t="s">
        <v>813</v>
      </c>
      <c r="B133" s="5">
        <f>+Menu!$C$3</f>
        <v>2009</v>
      </c>
      <c r="C133" s="5" t="str">
        <f>IF(B133&lt;Menu!$C$3,"v2","v1")</f>
        <v>v1</v>
      </c>
      <c r="D133" s="5" t="str">
        <f>CONCATENATE(Pasivos!B19,G133)</f>
        <v>1147</v>
      </c>
      <c r="E133" s="1">
        <f>CONCATENATE(DatosGrls!$D$12)</f>
      </c>
      <c r="F133" s="1">
        <f>Pasivos!K19</f>
        <v>0</v>
      </c>
      <c r="G133" s="5">
        <v>7</v>
      </c>
    </row>
    <row r="134" spans="1:7" ht="15.75">
      <c r="A134" s="419" t="s">
        <v>813</v>
      </c>
      <c r="B134" s="5">
        <f>+Menu!$C$3</f>
        <v>2009</v>
      </c>
      <c r="C134" s="5" t="str">
        <f>IF(B134&lt;Menu!$C$3,"v2","v1")</f>
        <v>v1</v>
      </c>
      <c r="D134" s="5" t="str">
        <f>CONCATENATE(Pasivos!B20,G134)</f>
        <v>1157</v>
      </c>
      <c r="E134" s="1">
        <f>CONCATENATE(DatosGrls!$D$12)</f>
      </c>
      <c r="F134" s="1">
        <f>Pasivos!K20</f>
        <v>0</v>
      </c>
      <c r="G134" s="5">
        <v>7</v>
      </c>
    </row>
    <row r="135" spans="1:7" ht="15.75">
      <c r="A135" s="419" t="s">
        <v>813</v>
      </c>
      <c r="B135" s="5">
        <f>+Menu!$C$3</f>
        <v>2009</v>
      </c>
      <c r="C135" s="5" t="str">
        <f>IF(B135&lt;Menu!$C$3,"v2","v1")</f>
        <v>v1</v>
      </c>
      <c r="D135" s="5" t="str">
        <f>CONCATENATE(Pasivos!B21,G135)</f>
        <v>1167</v>
      </c>
      <c r="E135" s="1">
        <f>CONCATENATE(DatosGrls!$D$12)</f>
      </c>
      <c r="F135" s="1">
        <f>Pasivos!K21</f>
        <v>0</v>
      </c>
      <c r="G135" s="5">
        <v>7</v>
      </c>
    </row>
    <row r="136" spans="1:7" ht="15.75">
      <c r="A136" s="419" t="s">
        <v>813</v>
      </c>
      <c r="B136" s="5">
        <f>+Menu!$C$3</f>
        <v>2009</v>
      </c>
      <c r="C136" s="5" t="str">
        <f>IF(B136&lt;Menu!$C$3,"v2","v1")</f>
        <v>v1</v>
      </c>
      <c r="D136" s="5" t="str">
        <f>CONCATENATE(Pasivos!B22,G136)</f>
        <v>1207</v>
      </c>
      <c r="E136" s="1">
        <f>CONCATENATE(DatosGrls!$D$12)</f>
      </c>
      <c r="F136" s="1">
        <f>Pasivos!K22</f>
        <v>0</v>
      </c>
      <c r="G136" s="5">
        <v>7</v>
      </c>
    </row>
    <row r="137" spans="1:7" ht="15.75">
      <c r="A137" s="419" t="s">
        <v>813</v>
      </c>
      <c r="B137" s="5">
        <f>+Menu!$C$3</f>
        <v>2009</v>
      </c>
      <c r="C137" s="5" t="str">
        <f>IF(B137&lt;Menu!$C$3,"v2","v1")</f>
        <v>v1</v>
      </c>
      <c r="D137" s="5" t="str">
        <f>CONCATENATE(Pasivos!B23,G137)</f>
        <v>1217</v>
      </c>
      <c r="E137" s="1">
        <f>CONCATENATE(DatosGrls!$D$12)</f>
      </c>
      <c r="F137" s="1">
        <f>Pasivos!K23</f>
        <v>0</v>
      </c>
      <c r="G137" s="5">
        <v>7</v>
      </c>
    </row>
    <row r="138" spans="1:7" ht="15.75">
      <c r="A138" s="419" t="s">
        <v>813</v>
      </c>
      <c r="B138" s="5">
        <f>+Menu!$C$3</f>
        <v>2009</v>
      </c>
      <c r="C138" s="5" t="str">
        <f>IF(B138&lt;Menu!$C$3,"v2","v1")</f>
        <v>v1</v>
      </c>
      <c r="D138" s="5" t="str">
        <f>CONCATENATE(Pasivos!B24,G138)</f>
        <v>1227</v>
      </c>
      <c r="E138" s="1">
        <f>CONCATENATE(DatosGrls!$D$12)</f>
      </c>
      <c r="F138" s="1">
        <f>Pasivos!K24</f>
        <v>0</v>
      </c>
      <c r="G138" s="5">
        <v>7</v>
      </c>
    </row>
    <row r="139" spans="1:7" ht="15.75">
      <c r="A139" s="419" t="s">
        <v>813</v>
      </c>
      <c r="B139" s="5">
        <f>+Menu!$C$3</f>
        <v>2009</v>
      </c>
      <c r="C139" s="5" t="str">
        <f>IF(B139&lt;Menu!$C$3,"v2","v1")</f>
        <v>v1</v>
      </c>
      <c r="D139" s="5" t="str">
        <f>CONCATENATE(Pasivos!B25,G139)</f>
        <v>1307</v>
      </c>
      <c r="E139" s="1">
        <f>CONCATENATE(DatosGrls!$D$12)</f>
      </c>
      <c r="F139" s="1">
        <f>Pasivos!K25</f>
        <v>0</v>
      </c>
      <c r="G139" s="5">
        <v>7</v>
      </c>
    </row>
    <row r="140" spans="1:7" ht="15.75">
      <c r="A140" s="419" t="s">
        <v>813</v>
      </c>
      <c r="B140" s="5">
        <f>+Menu!$C$3</f>
        <v>2009</v>
      </c>
      <c r="C140" s="5" t="str">
        <f>IF(B140&lt;Menu!$C$3,"v2","v1")</f>
        <v>v1</v>
      </c>
      <c r="D140" s="5" t="str">
        <f>CONCATENATE(Pasivos!B26,G140)</f>
        <v>1407</v>
      </c>
      <c r="E140" s="1">
        <f>CONCATENATE(DatosGrls!$D$12)</f>
      </c>
      <c r="F140" s="1">
        <f>Pasivos!K26</f>
        <v>0</v>
      </c>
      <c r="G140" s="5">
        <v>7</v>
      </c>
    </row>
    <row r="141" spans="1:7" ht="15.75">
      <c r="A141" s="419" t="s">
        <v>813</v>
      </c>
      <c r="B141" s="5">
        <f>+Menu!$C$3</f>
        <v>2009</v>
      </c>
      <c r="C141" s="5" t="str">
        <f>IF(B141&lt;Menu!$C$3,"v2","v1")</f>
        <v>v1</v>
      </c>
      <c r="D141" s="5" t="str">
        <f>CONCATENATE(Pasivos!B27,G141)</f>
        <v>1507</v>
      </c>
      <c r="E141" s="1">
        <f>CONCATENATE(DatosGrls!$D$12)</f>
      </c>
      <c r="F141" s="1">
        <f>Pasivos!K27</f>
        <v>0</v>
      </c>
      <c r="G141" s="5">
        <v>7</v>
      </c>
    </row>
    <row r="142" spans="1:8" ht="15.75">
      <c r="A142" s="419" t="s">
        <v>813</v>
      </c>
      <c r="B142" s="5">
        <f>+Menu!$C$3</f>
        <v>2009</v>
      </c>
      <c r="C142" s="5" t="str">
        <f>IF(B142&lt;Menu!$C$3,"v2","v1")</f>
        <v>v1</v>
      </c>
      <c r="D142" s="5" t="str">
        <f>CONCATENATE(Pasivos!$B$31,G142)</f>
        <v>1511</v>
      </c>
      <c r="E142" s="1">
        <f>CONCATENATE(DatosGrls!$D$12)</f>
      </c>
      <c r="F142" s="1">
        <f>Pasivos!E31</f>
        <v>0</v>
      </c>
      <c r="G142" s="5">
        <v>1</v>
      </c>
      <c r="H142" s="170">
        <v>1</v>
      </c>
    </row>
    <row r="143" spans="1:8" ht="15.75">
      <c r="A143" s="419" t="s">
        <v>813</v>
      </c>
      <c r="B143" s="5">
        <f>+Menu!$C$3</f>
        <v>2009</v>
      </c>
      <c r="C143" s="5" t="str">
        <f>IF(B143&lt;Menu!$C$3,"v2","v1")</f>
        <v>v1</v>
      </c>
      <c r="D143" s="5" t="str">
        <f>CONCATENATE(Pasivos!$B$31,G143)</f>
        <v>1512</v>
      </c>
      <c r="E143" s="1">
        <f>CONCATENATE(DatosGrls!$D$12)</f>
      </c>
      <c r="F143" s="1">
        <f>Pasivos!F31</f>
        <v>0</v>
      </c>
      <c r="G143" s="5">
        <v>2</v>
      </c>
      <c r="H143" s="170">
        <v>2</v>
      </c>
    </row>
    <row r="144" spans="1:8" ht="15.75">
      <c r="A144" s="419" t="s">
        <v>813</v>
      </c>
      <c r="B144" s="5">
        <f>+Menu!$C$3</f>
        <v>2009</v>
      </c>
      <c r="C144" s="5" t="str">
        <f>IF(B144&lt;Menu!$C$3,"v2","v1")</f>
        <v>v1</v>
      </c>
      <c r="D144" s="5" t="str">
        <f>CONCATENATE(Pasivos!$B$31,G144)</f>
        <v>1513</v>
      </c>
      <c r="E144" s="1">
        <f>CONCATENATE(DatosGrls!$D$12)</f>
      </c>
      <c r="F144" s="1">
        <f>Pasivos!G31</f>
        <v>0</v>
      </c>
      <c r="G144" s="5">
        <v>3</v>
      </c>
      <c r="H144" s="170">
        <v>3</v>
      </c>
    </row>
    <row r="145" spans="1:8" ht="15.75">
      <c r="A145" s="419" t="s">
        <v>813</v>
      </c>
      <c r="B145" s="5">
        <f>+Menu!$C$3</f>
        <v>2009</v>
      </c>
      <c r="C145" s="5" t="str">
        <f>IF(B145&lt;Menu!$C$3,"v2","v1")</f>
        <v>v1</v>
      </c>
      <c r="D145" s="5" t="str">
        <f>CONCATENATE(Pasivos!B41,G145)</f>
        <v>M101</v>
      </c>
      <c r="E145" s="1">
        <f>CONCATENATE(DatosGrls!$D$12)</f>
      </c>
      <c r="F145" s="1">
        <f>Pasivos!E41</f>
        <v>0</v>
      </c>
      <c r="G145" s="5">
        <v>1</v>
      </c>
      <c r="H145" s="170">
        <v>1</v>
      </c>
    </row>
    <row r="146" spans="1:7" ht="15.75">
      <c r="A146" s="419" t="s">
        <v>813</v>
      </c>
      <c r="B146" s="5">
        <f>+Menu!$C$3</f>
        <v>2009</v>
      </c>
      <c r="C146" s="5" t="str">
        <f>IF(B146&lt;Menu!$C$3,"v2","v1")</f>
        <v>v1</v>
      </c>
      <c r="D146" s="5" t="str">
        <f>CONCATENATE(Pasivos!B42,G146)</f>
        <v>M111</v>
      </c>
      <c r="E146" s="1">
        <f>CONCATENATE(DatosGrls!$D$12)</f>
      </c>
      <c r="F146" s="1">
        <f>Pasivos!E42</f>
        <v>0</v>
      </c>
      <c r="G146" s="5">
        <v>1</v>
      </c>
    </row>
    <row r="147" spans="1:7" ht="15.75">
      <c r="A147" s="419" t="s">
        <v>813</v>
      </c>
      <c r="B147" s="5">
        <f>+Menu!$C$3</f>
        <v>2009</v>
      </c>
      <c r="C147" s="5" t="str">
        <f>IF(B147&lt;Menu!$C$3,"v2","v1")</f>
        <v>v1</v>
      </c>
      <c r="D147" s="5" t="str">
        <f>CONCATENATE(Pasivos!B43,G147)</f>
        <v>M191</v>
      </c>
      <c r="E147" s="1">
        <f>CONCATENATE(DatosGrls!$D$12)</f>
      </c>
      <c r="F147" s="1">
        <f>Pasivos!E43</f>
        <v>0</v>
      </c>
      <c r="G147" s="5">
        <v>1</v>
      </c>
    </row>
    <row r="148" spans="1:7" ht="15.75">
      <c r="A148" s="419" t="s">
        <v>813</v>
      </c>
      <c r="B148" s="5">
        <f>+Menu!$C$3</f>
        <v>2009</v>
      </c>
      <c r="C148" s="5" t="str">
        <f>IF(B148&lt;Menu!$C$3,"v2","v1")</f>
        <v>v1</v>
      </c>
      <c r="D148" s="5" t="str">
        <f>CONCATENATE(Pasivos!B44,G148)</f>
        <v>M201</v>
      </c>
      <c r="E148" s="1">
        <f>CONCATENATE(DatosGrls!$D$12)</f>
      </c>
      <c r="F148" s="1">
        <f>Pasivos!E44</f>
        <v>0</v>
      </c>
      <c r="G148" s="5">
        <v>1</v>
      </c>
    </row>
    <row r="149" spans="1:8" ht="15.75">
      <c r="A149" s="419" t="s">
        <v>813</v>
      </c>
      <c r="B149" s="5">
        <f>+Menu!$C$3</f>
        <v>2009</v>
      </c>
      <c r="C149" s="5" t="str">
        <f>IF(B149&lt;Menu!$C$3,"v2","v1")</f>
        <v>v1</v>
      </c>
      <c r="D149" s="5" t="str">
        <f>CONCATENATE(Pasivos!B41,G149)</f>
        <v>M102</v>
      </c>
      <c r="E149" s="1">
        <f>CONCATENATE(DatosGrls!$D$12)</f>
      </c>
      <c r="F149" s="1">
        <f>Pasivos!F41</f>
        <v>0</v>
      </c>
      <c r="G149" s="5">
        <v>2</v>
      </c>
      <c r="H149" s="170">
        <v>2</v>
      </c>
    </row>
    <row r="150" spans="1:7" ht="15.75">
      <c r="A150" s="419" t="s">
        <v>813</v>
      </c>
      <c r="B150" s="5">
        <f>+Menu!$C$3</f>
        <v>2009</v>
      </c>
      <c r="C150" s="5" t="str">
        <f>IF(B150&lt;Menu!$C$3,"v2","v1")</f>
        <v>v1</v>
      </c>
      <c r="D150" s="5" t="str">
        <f>CONCATENATE(Pasivos!B42,G150)</f>
        <v>M112</v>
      </c>
      <c r="E150" s="1">
        <f>CONCATENATE(DatosGrls!$D$12)</f>
      </c>
      <c r="F150" s="1">
        <f>Pasivos!F42</f>
        <v>0</v>
      </c>
      <c r="G150" s="5">
        <v>2</v>
      </c>
    </row>
    <row r="151" spans="1:7" ht="15.75">
      <c r="A151" s="419" t="s">
        <v>813</v>
      </c>
      <c r="B151" s="5">
        <f>+Menu!$C$3</f>
        <v>2009</v>
      </c>
      <c r="C151" s="5" t="str">
        <f>IF(B151&lt;Menu!$C$3,"v2","v1")</f>
        <v>v1</v>
      </c>
      <c r="D151" s="5" t="str">
        <f>CONCATENATE(Pasivos!B43,G151)</f>
        <v>M192</v>
      </c>
      <c r="E151" s="1">
        <f>CONCATENATE(DatosGrls!$D$12)</f>
      </c>
      <c r="F151" s="1">
        <f>Pasivos!F43</f>
        <v>0</v>
      </c>
      <c r="G151" s="5">
        <v>2</v>
      </c>
    </row>
    <row r="152" spans="1:7" ht="15.75">
      <c r="A152" s="419" t="s">
        <v>813</v>
      </c>
      <c r="B152" s="5">
        <f>+Menu!$C$3</f>
        <v>2009</v>
      </c>
      <c r="C152" s="5" t="str">
        <f>IF(B152&lt;Menu!$C$3,"v2","v1")</f>
        <v>v1</v>
      </c>
      <c r="D152" s="5" t="str">
        <f>CONCATENATE(Pasivos!B44,G152)</f>
        <v>M202</v>
      </c>
      <c r="E152" s="1">
        <f>CONCATENATE(DatosGrls!$D$12)</f>
      </c>
      <c r="F152" s="1">
        <f>Pasivos!F44</f>
        <v>0</v>
      </c>
      <c r="G152" s="5">
        <v>2</v>
      </c>
    </row>
    <row r="153" spans="1:8" ht="15.75">
      <c r="A153" s="419" t="s">
        <v>813</v>
      </c>
      <c r="B153" s="5">
        <f>+Menu!$C$3</f>
        <v>2009</v>
      </c>
      <c r="C153" s="5" t="str">
        <f>IF(B153&lt;Menu!$C$3,"v2","v1")</f>
        <v>v1</v>
      </c>
      <c r="D153" s="5" t="str">
        <f>CONCATENATE(Pasivos!B41,G153)</f>
        <v>M103</v>
      </c>
      <c r="E153" s="1">
        <f>CONCATENATE(DatosGrls!$D$12)</f>
      </c>
      <c r="F153" s="1">
        <f>Pasivos!G41</f>
        <v>0</v>
      </c>
      <c r="G153" s="5">
        <v>3</v>
      </c>
      <c r="H153" s="170">
        <v>3</v>
      </c>
    </row>
    <row r="154" spans="1:7" ht="15.75">
      <c r="A154" s="419" t="s">
        <v>813</v>
      </c>
      <c r="B154" s="5">
        <f>+Menu!$C$3</f>
        <v>2009</v>
      </c>
      <c r="C154" s="5" t="str">
        <f>IF(B154&lt;Menu!$C$3,"v2","v1")</f>
        <v>v1</v>
      </c>
      <c r="D154" s="5" t="str">
        <f>CONCATENATE(Pasivos!B42,G154)</f>
        <v>M113</v>
      </c>
      <c r="E154" s="1">
        <f>CONCATENATE(DatosGrls!$D$12)</f>
      </c>
      <c r="F154" s="1">
        <f>Pasivos!G42</f>
        <v>0</v>
      </c>
      <c r="G154" s="5">
        <v>3</v>
      </c>
    </row>
    <row r="155" spans="1:7" ht="15.75">
      <c r="A155" s="419" t="s">
        <v>813</v>
      </c>
      <c r="B155" s="5">
        <f>+Menu!$C$3</f>
        <v>2009</v>
      </c>
      <c r="C155" s="5" t="str">
        <f>IF(B155&lt;Menu!$C$3,"v2","v1")</f>
        <v>v1</v>
      </c>
      <c r="D155" s="5" t="str">
        <f>CONCATENATE(Pasivos!B43,G155)</f>
        <v>M193</v>
      </c>
      <c r="E155" s="1">
        <f>CONCATENATE(DatosGrls!$D$12)</f>
      </c>
      <c r="F155" s="1">
        <f>Pasivos!G43</f>
        <v>0</v>
      </c>
      <c r="G155" s="5">
        <v>3</v>
      </c>
    </row>
    <row r="156" spans="1:7" ht="15.75">
      <c r="A156" s="419" t="s">
        <v>813</v>
      </c>
      <c r="B156" s="5">
        <f>+Menu!$C$3</f>
        <v>2009</v>
      </c>
      <c r="C156" s="5" t="str">
        <f>IF(B156&lt;Menu!$C$3,"v2","v1")</f>
        <v>v1</v>
      </c>
      <c r="D156" s="5" t="str">
        <f>CONCATENATE(Pasivos!B44,G156)</f>
        <v>M203</v>
      </c>
      <c r="E156" s="1">
        <f>CONCATENATE(DatosGrls!$D$12)</f>
      </c>
      <c r="F156" s="1">
        <f>Pasivos!G44</f>
        <v>0</v>
      </c>
      <c r="G156" s="5">
        <v>3</v>
      </c>
    </row>
    <row r="157" spans="1:8" ht="15.75">
      <c r="A157" s="419" t="s">
        <v>813</v>
      </c>
      <c r="B157" s="5">
        <f>+Menu!$C$3</f>
        <v>2009</v>
      </c>
      <c r="C157" s="5" t="str">
        <f>IF(B157&lt;Menu!$C$3,"v2","v1")</f>
        <v>v1</v>
      </c>
      <c r="D157" s="5" t="str">
        <f>CONCATENATE(Pasivos!B41,G157)</f>
        <v>M104</v>
      </c>
      <c r="E157" s="1">
        <f>CONCATENATE(DatosGrls!$D$12)</f>
      </c>
      <c r="F157" s="1">
        <f>Pasivos!H41</f>
        <v>0</v>
      </c>
      <c r="G157" s="5">
        <v>4</v>
      </c>
      <c r="H157" s="170">
        <v>4</v>
      </c>
    </row>
    <row r="158" spans="1:7" ht="15.75">
      <c r="A158" s="419" t="s">
        <v>813</v>
      </c>
      <c r="B158" s="5">
        <f>+Menu!$C$3</f>
        <v>2009</v>
      </c>
      <c r="C158" s="5" t="str">
        <f>IF(B158&lt;Menu!$C$3,"v2","v1")</f>
        <v>v1</v>
      </c>
      <c r="D158" s="5" t="str">
        <f>CONCATENATE(Pasivos!B42,G158)</f>
        <v>M114</v>
      </c>
      <c r="E158" s="1">
        <f>CONCATENATE(DatosGrls!$D$12)</f>
      </c>
      <c r="F158" s="1">
        <f>Pasivos!H42</f>
        <v>0</v>
      </c>
      <c r="G158" s="5">
        <v>4</v>
      </c>
    </row>
    <row r="159" spans="1:7" ht="15.75">
      <c r="A159" s="419" t="s">
        <v>813</v>
      </c>
      <c r="B159" s="5">
        <f>+Menu!$C$3</f>
        <v>2009</v>
      </c>
      <c r="C159" s="5" t="str">
        <f>IF(B159&lt;Menu!$C$3,"v2","v1")</f>
        <v>v1</v>
      </c>
      <c r="D159" s="5" t="str">
        <f>CONCATENATE(Pasivos!B43,G159)</f>
        <v>M194</v>
      </c>
      <c r="E159" s="1">
        <f>CONCATENATE(DatosGrls!$D$12)</f>
      </c>
      <c r="F159" s="1">
        <f>Pasivos!H43</f>
        <v>0</v>
      </c>
      <c r="G159" s="5">
        <v>4</v>
      </c>
    </row>
    <row r="160" spans="1:7" ht="15.75">
      <c r="A160" s="419" t="s">
        <v>813</v>
      </c>
      <c r="B160" s="5">
        <f>+Menu!$C$3</f>
        <v>2009</v>
      </c>
      <c r="C160" s="5" t="str">
        <f>IF(B160&lt;Menu!$C$3,"v2","v1")</f>
        <v>v1</v>
      </c>
      <c r="D160" s="5" t="str">
        <f>CONCATENATE(Pasivos!B44,G160)</f>
        <v>M204</v>
      </c>
      <c r="E160" s="1">
        <f>CONCATENATE(DatosGrls!$D$12)</f>
      </c>
      <c r="F160" s="1">
        <f>Pasivos!H44</f>
        <v>0</v>
      </c>
      <c r="G160" s="5">
        <v>4</v>
      </c>
    </row>
    <row r="161" spans="1:8" ht="15.75">
      <c r="A161" s="419" t="s">
        <v>813</v>
      </c>
      <c r="B161" s="5">
        <f>+Menu!$C$3</f>
        <v>2009</v>
      </c>
      <c r="C161" s="5" t="str">
        <f>IF(B161&lt;Menu!$C$3,"v2","v1")</f>
        <v>v1</v>
      </c>
      <c r="D161" s="5" t="str">
        <f>CONCATENATE(Pasivos!B41,G161)</f>
        <v>M105</v>
      </c>
      <c r="E161" s="1">
        <f>CONCATENATE(DatosGrls!$D$12)</f>
      </c>
      <c r="F161" s="1">
        <f>Pasivos!I41</f>
        <v>0</v>
      </c>
      <c r="G161" s="5">
        <v>5</v>
      </c>
      <c r="H161" s="170">
        <v>5</v>
      </c>
    </row>
    <row r="162" spans="1:7" ht="15.75">
      <c r="A162" s="419" t="s">
        <v>813</v>
      </c>
      <c r="B162" s="5">
        <f>+Menu!$C$3</f>
        <v>2009</v>
      </c>
      <c r="C162" s="5" t="str">
        <f>IF(B162&lt;Menu!$C$3,"v2","v1")</f>
        <v>v1</v>
      </c>
      <c r="D162" s="5" t="str">
        <f>CONCATENATE(Pasivos!B42,G162)</f>
        <v>M115</v>
      </c>
      <c r="E162" s="1">
        <f>CONCATENATE(DatosGrls!$D$12)</f>
      </c>
      <c r="F162" s="1">
        <f>Pasivos!I42</f>
        <v>0</v>
      </c>
      <c r="G162" s="5">
        <v>5</v>
      </c>
    </row>
    <row r="163" spans="1:7" ht="15.75">
      <c r="A163" s="419" t="s">
        <v>813</v>
      </c>
      <c r="B163" s="5">
        <f>+Menu!$C$3</f>
        <v>2009</v>
      </c>
      <c r="C163" s="5" t="str">
        <f>IF(B163&lt;Menu!$C$3,"v2","v1")</f>
        <v>v1</v>
      </c>
      <c r="D163" s="5" t="str">
        <f>CONCATENATE(Pasivos!B43,G163)</f>
        <v>M195</v>
      </c>
      <c r="E163" s="1">
        <f>CONCATENATE(DatosGrls!$D$12)</f>
      </c>
      <c r="F163" s="1">
        <f>Pasivos!I43</f>
        <v>0</v>
      </c>
      <c r="G163" s="5">
        <v>5</v>
      </c>
    </row>
    <row r="164" spans="1:7" ht="15.75">
      <c r="A164" s="419" t="s">
        <v>813</v>
      </c>
      <c r="B164" s="5">
        <f>+Menu!$C$3</f>
        <v>2009</v>
      </c>
      <c r="C164" s="5" t="str">
        <f>IF(B164&lt;Menu!$C$3,"v2","v1")</f>
        <v>v1</v>
      </c>
      <c r="D164" s="5" t="str">
        <f>CONCATENATE(Pasivos!B44,G164)</f>
        <v>M205</v>
      </c>
      <c r="E164" s="1">
        <f>CONCATENATE(DatosGrls!$D$12)</f>
      </c>
      <c r="F164" s="1">
        <f>Pasivos!I44</f>
        <v>0</v>
      </c>
      <c r="G164" s="5">
        <v>5</v>
      </c>
    </row>
    <row r="165" spans="1:8" ht="15.75">
      <c r="A165" s="419" t="s">
        <v>813</v>
      </c>
      <c r="B165" s="5">
        <f>+Menu!$C$3</f>
        <v>2009</v>
      </c>
      <c r="C165" s="5" t="str">
        <f>IF(B165&lt;Menu!$C$3,"v2","v1")</f>
        <v>v1</v>
      </c>
      <c r="D165" s="5" t="str">
        <f>CONCATENATE(Pasivos!B41,G165)</f>
        <v>M106</v>
      </c>
      <c r="E165" s="1">
        <f>CONCATENATE(DatosGrls!$D$12)</f>
      </c>
      <c r="F165" s="1">
        <f>Pasivos!J41</f>
        <v>0</v>
      </c>
      <c r="G165" s="5">
        <v>6</v>
      </c>
      <c r="H165" s="170">
        <v>6</v>
      </c>
    </row>
    <row r="166" spans="1:7" ht="15.75">
      <c r="A166" s="419" t="s">
        <v>813</v>
      </c>
      <c r="B166" s="5">
        <f>+Menu!$C$3</f>
        <v>2009</v>
      </c>
      <c r="C166" s="5" t="str">
        <f>IF(B166&lt;Menu!$C$3,"v2","v1")</f>
        <v>v1</v>
      </c>
      <c r="D166" s="5" t="str">
        <f>CONCATENATE(Pasivos!B42,G166)</f>
        <v>M116</v>
      </c>
      <c r="E166" s="1">
        <f>CONCATENATE(DatosGrls!$D$12)</f>
      </c>
      <c r="F166" s="1">
        <f>Pasivos!J42</f>
        <v>0</v>
      </c>
      <c r="G166" s="5">
        <v>6</v>
      </c>
    </row>
    <row r="167" spans="1:7" ht="15.75">
      <c r="A167" s="419" t="s">
        <v>813</v>
      </c>
      <c r="B167" s="5">
        <f>+Menu!$C$3</f>
        <v>2009</v>
      </c>
      <c r="C167" s="5" t="str">
        <f>IF(B167&lt;Menu!$C$3,"v2","v1")</f>
        <v>v1</v>
      </c>
      <c r="D167" s="5" t="str">
        <f>CONCATENATE(Pasivos!B43,G167)</f>
        <v>M196</v>
      </c>
      <c r="E167" s="1">
        <f>CONCATENATE(DatosGrls!$D$12)</f>
      </c>
      <c r="F167" s="1">
        <f>Pasivos!J43</f>
        <v>0</v>
      </c>
      <c r="G167" s="5">
        <v>6</v>
      </c>
    </row>
    <row r="168" spans="1:7" ht="15.75">
      <c r="A168" s="419" t="s">
        <v>813</v>
      </c>
      <c r="B168" s="5">
        <f>+Menu!$C$3</f>
        <v>2009</v>
      </c>
      <c r="C168" s="5" t="str">
        <f>IF(B168&lt;Menu!$C$3,"v2","v1")</f>
        <v>v1</v>
      </c>
      <c r="D168" s="5" t="str">
        <f>CONCATENATE(Pasivos!B44,G168)</f>
        <v>M206</v>
      </c>
      <c r="E168" s="1">
        <f>CONCATENATE(DatosGrls!$D$12)</f>
      </c>
      <c r="F168" s="1">
        <f>Pasivos!J44</f>
        <v>0</v>
      </c>
      <c r="G168" s="5">
        <v>6</v>
      </c>
    </row>
    <row r="169" spans="1:8" ht="15.75">
      <c r="A169" s="419" t="s">
        <v>813</v>
      </c>
      <c r="B169" s="5">
        <f>+Menu!$C$3</f>
        <v>2009</v>
      </c>
      <c r="C169" s="5" t="str">
        <f>IF(B169&lt;Menu!$C$3,"v2","v1")</f>
        <v>v1</v>
      </c>
      <c r="D169" s="5" t="str">
        <f>CONCATENATE(Pasivos!B41,G169)</f>
        <v>M107</v>
      </c>
      <c r="E169" s="1">
        <f>CONCATENATE(DatosGrls!$D$12)</f>
      </c>
      <c r="F169" s="1">
        <f>Pasivos!K41</f>
        <v>0</v>
      </c>
      <c r="G169" s="5">
        <v>7</v>
      </c>
      <c r="H169" s="170">
        <v>7</v>
      </c>
    </row>
    <row r="170" spans="1:7" ht="15.75">
      <c r="A170" s="419" t="s">
        <v>813</v>
      </c>
      <c r="B170" s="5">
        <f>+Menu!$C$3</f>
        <v>2009</v>
      </c>
      <c r="C170" s="5" t="str">
        <f>IF(B170&lt;Menu!$C$3,"v2","v1")</f>
        <v>v1</v>
      </c>
      <c r="D170" s="5" t="str">
        <f>CONCATENATE(Pasivos!B42,G170)</f>
        <v>M117</v>
      </c>
      <c r="E170" s="1">
        <f>CONCATENATE(DatosGrls!$D$12)</f>
      </c>
      <c r="F170" s="1">
        <f>Pasivos!K42</f>
        <v>0</v>
      </c>
      <c r="G170" s="5">
        <v>7</v>
      </c>
    </row>
    <row r="171" spans="1:7" ht="15.75">
      <c r="A171" s="419" t="s">
        <v>813</v>
      </c>
      <c r="B171" s="5">
        <f>+Menu!$C$3</f>
        <v>2009</v>
      </c>
      <c r="C171" s="5" t="str">
        <f>IF(B171&lt;Menu!$C$3,"v2","v1")</f>
        <v>v1</v>
      </c>
      <c r="D171" s="5" t="str">
        <f>CONCATENATE(Pasivos!B43,G171)</f>
        <v>M197</v>
      </c>
      <c r="E171" s="1">
        <f>CONCATENATE(DatosGrls!$D$12)</f>
      </c>
      <c r="F171" s="1">
        <f>Pasivos!K43</f>
        <v>0</v>
      </c>
      <c r="G171" s="5">
        <v>7</v>
      </c>
    </row>
    <row r="172" spans="1:7" ht="15.75">
      <c r="A172" s="419" t="s">
        <v>813</v>
      </c>
      <c r="B172" s="5">
        <f>+Menu!$C$3</f>
        <v>2009</v>
      </c>
      <c r="C172" s="5" t="str">
        <f>IF(B172&lt;Menu!$C$3,"v2","v1")</f>
        <v>v1</v>
      </c>
      <c r="D172" s="5" t="str">
        <f>CONCATENATE(Pasivos!B44,G172)</f>
        <v>M207</v>
      </c>
      <c r="E172" s="1">
        <f>CONCATENATE(DatosGrls!$D$12)</f>
      </c>
      <c r="F172" s="1">
        <f>Pasivos!K44</f>
        <v>0</v>
      </c>
      <c r="G172" s="5">
        <v>7</v>
      </c>
    </row>
    <row r="173" spans="1:8" ht="15.75">
      <c r="A173" s="419" t="s">
        <v>813</v>
      </c>
      <c r="B173" s="5">
        <f>+Menu!$C$3-1</f>
        <v>2008</v>
      </c>
      <c r="C173" s="5" t="str">
        <f>IF(B173&lt;Menu!$C$3,"v2","v1")</f>
        <v>v2</v>
      </c>
      <c r="D173" s="5" t="str">
        <f>CONCATENATE(Patrimonio!B9,G173)</f>
        <v>1601</v>
      </c>
      <c r="E173" s="1">
        <f>CONCATENATE(DatosGrls!$D$12)</f>
      </c>
      <c r="F173" s="1">
        <f>IF(Patrimonio!E5="MILES DE DOLARES",Patrimonio!E9*TcSalAnual,Patrimonio!E9)</f>
        <v>0</v>
      </c>
      <c r="G173" s="5">
        <v>1</v>
      </c>
      <c r="H173" s="170">
        <v>1</v>
      </c>
    </row>
    <row r="174" spans="1:8" ht="15.75">
      <c r="A174" s="419" t="s">
        <v>813</v>
      </c>
      <c r="B174" s="5">
        <f>+Menu!$C$3-1</f>
        <v>2008</v>
      </c>
      <c r="C174" s="5" t="str">
        <f>IF(B174&lt;Menu!$C$3,"v2","v1")</f>
        <v>v2</v>
      </c>
      <c r="D174" s="5" t="str">
        <f>CONCATENATE(Patrimonio!B9,G174)</f>
        <v>1602</v>
      </c>
      <c r="E174" s="1">
        <f>CONCATENATE(DatosGrls!$D$12)</f>
      </c>
      <c r="F174" s="1">
        <f>IF(Patrimonio!E5="MILES DE DOLARES",Patrimonio!F9*TcSalUno,Patrimonio!F9)</f>
        <v>0</v>
      </c>
      <c r="G174" s="5">
        <v>2</v>
      </c>
      <c r="H174" s="170">
        <v>2</v>
      </c>
    </row>
    <row r="175" spans="1:8" ht="15.75">
      <c r="A175" s="419" t="s">
        <v>813</v>
      </c>
      <c r="B175" s="5">
        <f>+Menu!$C$3-1</f>
        <v>2008</v>
      </c>
      <c r="C175" s="5" t="str">
        <f>IF(B175&lt;Menu!$C$3,"v2","v1")</f>
        <v>v2</v>
      </c>
      <c r="D175" s="5" t="str">
        <f>CONCATENATE(Patrimonio!B13,G175)</f>
        <v>1701</v>
      </c>
      <c r="E175" s="1">
        <f>CONCATENATE(DatosGrls!$D$12)</f>
      </c>
      <c r="F175" s="125">
        <f>Patrimonio!E13</f>
        <v>0</v>
      </c>
      <c r="G175" s="5">
        <v>1</v>
      </c>
      <c r="H175" s="170">
        <v>1</v>
      </c>
    </row>
    <row r="176" spans="1:7" ht="15.75">
      <c r="A176" s="419" t="s">
        <v>813</v>
      </c>
      <c r="B176" s="5">
        <f>+Menu!$C$3-1</f>
        <v>2008</v>
      </c>
      <c r="C176" s="5" t="str">
        <f>IF(B176&lt;Menu!$C$3,"v2","v1")</f>
        <v>v2</v>
      </c>
      <c r="D176" s="5" t="str">
        <f>CONCATENATE(Patrimonio!B14,G176)</f>
        <v>1711</v>
      </c>
      <c r="E176" s="1">
        <f>CONCATENATE(DatosGrls!$D$12)</f>
      </c>
      <c r="F176" s="125">
        <f>Patrimonio!E14</f>
        <v>0</v>
      </c>
      <c r="G176" s="5">
        <v>1</v>
      </c>
    </row>
    <row r="177" spans="1:7" ht="15.75">
      <c r="A177" s="419" t="s">
        <v>813</v>
      </c>
      <c r="B177" s="5">
        <f>+Menu!$C$3-1</f>
        <v>2008</v>
      </c>
      <c r="C177" s="5" t="str">
        <f>IF(B177&lt;Menu!$C$3,"v2","v1")</f>
        <v>v2</v>
      </c>
      <c r="D177" s="5" t="str">
        <f>CONCATENATE(Patrimonio!B15,G177)</f>
        <v>1721</v>
      </c>
      <c r="E177" s="1">
        <f>CONCATENATE(DatosGrls!$D$12)</f>
      </c>
      <c r="F177" s="125">
        <f>Patrimonio!E15</f>
        <v>0</v>
      </c>
      <c r="G177" s="5">
        <v>1</v>
      </c>
    </row>
    <row r="178" spans="1:7" ht="15.75">
      <c r="A178" s="419" t="s">
        <v>813</v>
      </c>
      <c r="B178" s="5">
        <f>+Menu!$C$3-1</f>
        <v>2008</v>
      </c>
      <c r="C178" s="5" t="str">
        <f>IF(B178&lt;Menu!$C$3,"v2","v1")</f>
        <v>v2</v>
      </c>
      <c r="D178" s="5" t="str">
        <f>CONCATENATE(Patrimonio!B16,G178)</f>
        <v>1731</v>
      </c>
      <c r="E178" s="1">
        <f>CONCATENATE(DatosGrls!$D$12)</f>
      </c>
      <c r="F178" s="125">
        <f>Patrimonio!E16</f>
        <v>0</v>
      </c>
      <c r="G178" s="5">
        <v>1</v>
      </c>
    </row>
    <row r="179" spans="1:7" ht="15.75">
      <c r="A179" s="419" t="s">
        <v>813</v>
      </c>
      <c r="B179" s="5">
        <f>+Menu!$C$3-1</f>
        <v>2008</v>
      </c>
      <c r="C179" s="5" t="str">
        <f>IF(B179&lt;Menu!$C$3,"v2","v1")</f>
        <v>v2</v>
      </c>
      <c r="D179" s="5" t="str">
        <f>CONCATENATE(Patrimonio!B17,G179)</f>
        <v>1741</v>
      </c>
      <c r="E179" s="1">
        <f>CONCATENATE(DatosGrls!$D$12)</f>
      </c>
      <c r="F179" s="125">
        <f>Patrimonio!E17</f>
        <v>0</v>
      </c>
      <c r="G179" s="5">
        <v>1</v>
      </c>
    </row>
    <row r="180" spans="1:8" ht="15.75">
      <c r="A180" s="419" t="s">
        <v>813</v>
      </c>
      <c r="B180" s="5">
        <f>+Menu!$C$3</f>
        <v>2009</v>
      </c>
      <c r="C180" s="5" t="str">
        <f>IF(B180&lt;Menu!$C$3,"v2","v1")</f>
        <v>v1</v>
      </c>
      <c r="D180" s="5" t="str">
        <f>CONCATENATE(Patrimonio!B13,G180)</f>
        <v>1702</v>
      </c>
      <c r="E180" s="1">
        <f>CONCATENATE(DatosGrls!$D$12)</f>
      </c>
      <c r="F180" s="125">
        <f>Patrimonio!F13</f>
        <v>0</v>
      </c>
      <c r="G180" s="5">
        <v>2</v>
      </c>
      <c r="H180" s="170">
        <v>2</v>
      </c>
    </row>
    <row r="181" spans="1:7" ht="15.75">
      <c r="A181" s="419" t="s">
        <v>813</v>
      </c>
      <c r="B181" s="5">
        <f>+Menu!$C$3</f>
        <v>2009</v>
      </c>
      <c r="C181" s="5" t="str">
        <f>IF(B181&lt;Menu!$C$3,"v2","v1")</f>
        <v>v1</v>
      </c>
      <c r="D181" s="5" t="str">
        <f>CONCATENATE(Patrimonio!B14,G181)</f>
        <v>1712</v>
      </c>
      <c r="E181" s="1">
        <f>CONCATENATE(DatosGrls!$D$12)</f>
      </c>
      <c r="F181" s="125">
        <f>Patrimonio!F14</f>
        <v>0</v>
      </c>
      <c r="G181" s="5">
        <v>2</v>
      </c>
    </row>
    <row r="182" spans="1:7" ht="15.75">
      <c r="A182" s="419" t="s">
        <v>813</v>
      </c>
      <c r="B182" s="5">
        <f>+Menu!$C$3</f>
        <v>2009</v>
      </c>
      <c r="C182" s="5" t="str">
        <f>IF(B182&lt;Menu!$C$3,"v2","v1")</f>
        <v>v1</v>
      </c>
      <c r="D182" s="5" t="str">
        <f>CONCATENATE(Patrimonio!B15,G182)</f>
        <v>1722</v>
      </c>
      <c r="E182" s="1">
        <f>CONCATENATE(DatosGrls!$D$12)</f>
      </c>
      <c r="F182" s="125">
        <f>Patrimonio!F15</f>
        <v>0</v>
      </c>
      <c r="G182" s="5">
        <v>2</v>
      </c>
    </row>
    <row r="183" spans="1:7" ht="15.75">
      <c r="A183" s="419" t="s">
        <v>813</v>
      </c>
      <c r="B183" s="5">
        <f>+Menu!$C$3</f>
        <v>2009</v>
      </c>
      <c r="C183" s="5" t="str">
        <f>IF(B183&lt;Menu!$C$3,"v2","v1")</f>
        <v>v1</v>
      </c>
      <c r="D183" s="5" t="str">
        <f>CONCATENATE(Patrimonio!B16,G183)</f>
        <v>1732</v>
      </c>
      <c r="E183" s="1">
        <f>CONCATENATE(DatosGrls!$D$12)</f>
      </c>
      <c r="F183" s="125">
        <f>Patrimonio!F16</f>
        <v>0</v>
      </c>
      <c r="G183" s="5">
        <v>2</v>
      </c>
    </row>
    <row r="184" spans="1:7" ht="15.75">
      <c r="A184" s="419" t="s">
        <v>813</v>
      </c>
      <c r="B184" s="5">
        <f>+Menu!$C$3</f>
        <v>2009</v>
      </c>
      <c r="C184" s="5" t="str">
        <f>IF(B184&lt;Menu!$C$3,"v2","v1")</f>
        <v>v1</v>
      </c>
      <c r="D184" s="5" t="str">
        <f>CONCATENATE(Patrimonio!B17,G184)</f>
        <v>1742</v>
      </c>
      <c r="E184" s="1">
        <f>CONCATENATE(DatosGrls!$D$12)</f>
      </c>
      <c r="F184" s="125">
        <f>Patrimonio!F17</f>
        <v>0</v>
      </c>
      <c r="G184" s="5">
        <v>2</v>
      </c>
    </row>
    <row r="185" spans="1:8" ht="15.75">
      <c r="A185" s="419" t="s">
        <v>813</v>
      </c>
      <c r="B185" s="5">
        <f>+Menu!$C$3-1</f>
        <v>2008</v>
      </c>
      <c r="C185" s="5" t="str">
        <f>IF(B185&lt;Menu!$C$3,"v2","v1")</f>
        <v>v2</v>
      </c>
      <c r="D185" s="5" t="str">
        <f>CONCATENATE(Patrimonio!B23,G185)</f>
        <v>1801</v>
      </c>
      <c r="E185" s="1">
        <f>CONCATENATE(DatosGrls!$D$12)</f>
      </c>
      <c r="F185" s="1">
        <f>IF(Patrimonio!$E$5="MILES DE DOLARES",Patrimonio!E23*TcFluAnual,Patrimonio!E23)</f>
        <v>0</v>
      </c>
      <c r="G185" s="5">
        <v>1</v>
      </c>
      <c r="H185" s="170">
        <v>1</v>
      </c>
    </row>
    <row r="186" spans="1:7" ht="15.75">
      <c r="A186" s="419" t="s">
        <v>813</v>
      </c>
      <c r="B186" s="5">
        <f>+Menu!$C$3-1</f>
        <v>2008</v>
      </c>
      <c r="C186" s="5" t="str">
        <f>IF(B186&lt;Menu!$C$3,"v2","v1")</f>
        <v>v2</v>
      </c>
      <c r="D186" s="5" t="str">
        <f>CONCATENATE(Patrimonio!B24,G186)</f>
        <v>1811</v>
      </c>
      <c r="E186" s="1">
        <f>CONCATENATE(DatosGrls!$D$12)</f>
      </c>
      <c r="F186" s="1">
        <f>IF(Patrimonio!$E$5="MILES DE DOLARES",Patrimonio!E24*TcFluAnual,Patrimonio!E24)</f>
        <v>0</v>
      </c>
      <c r="G186" s="5">
        <v>1</v>
      </c>
    </row>
    <row r="187" spans="1:7" ht="15.75">
      <c r="A187" s="419" t="s">
        <v>813</v>
      </c>
      <c r="B187" s="5">
        <f>+Menu!$C$3-1</f>
        <v>2008</v>
      </c>
      <c r="C187" s="5" t="str">
        <f>IF(B187&lt;Menu!$C$3,"v2","v1")</f>
        <v>v2</v>
      </c>
      <c r="D187" s="5" t="str">
        <f>CONCATENATE(Patrimonio!B25,G187)</f>
        <v>1821</v>
      </c>
      <c r="E187" s="1">
        <f>CONCATENATE(DatosGrls!$D$12)</f>
      </c>
      <c r="F187" s="1">
        <f>IF(Patrimonio!$E$5="MILES DE DOLARES",Patrimonio!E25*TcFluAnual,Patrimonio!E25)</f>
        <v>0</v>
      </c>
      <c r="G187" s="5">
        <v>1</v>
      </c>
    </row>
    <row r="188" spans="1:7" ht="15.75">
      <c r="A188" s="419" t="s">
        <v>813</v>
      </c>
      <c r="B188" s="5">
        <f>+Menu!$C$3-1</f>
        <v>2008</v>
      </c>
      <c r="C188" s="5" t="str">
        <f>IF(B188&lt;Menu!$C$3,"v2","v1")</f>
        <v>v2</v>
      </c>
      <c r="D188" s="5" t="str">
        <f>CONCATENATE(Patrimonio!B26,G188)</f>
        <v>1831</v>
      </c>
      <c r="E188" s="1">
        <f>CONCATENATE(DatosGrls!$D$12)</f>
      </c>
      <c r="F188" s="1">
        <f>IF(Patrimonio!$E$5="MILES DE DOLARES",Patrimonio!E26*TcFluAnual,Patrimonio!E26)</f>
        <v>0</v>
      </c>
      <c r="G188" s="5">
        <v>1</v>
      </c>
    </row>
    <row r="189" spans="1:7" ht="15.75">
      <c r="A189" s="419" t="s">
        <v>813</v>
      </c>
      <c r="B189" s="5">
        <f>+Menu!$C$3-1</f>
        <v>2008</v>
      </c>
      <c r="C189" s="5" t="str">
        <f>IF(B189&lt;Menu!$C$3,"v2","v1")</f>
        <v>v2</v>
      </c>
      <c r="D189" s="5" t="str">
        <f>CONCATENATE(Patrimonio!B27,G189)</f>
        <v>1841</v>
      </c>
      <c r="E189" s="1">
        <f>CONCATENATE(DatosGrls!$D$12)</f>
      </c>
      <c r="F189" s="1">
        <f>IF(Patrimonio!$E$5="MILES DE DOLARES",Patrimonio!E27*TcFluAnual,Patrimonio!E27)</f>
        <v>0</v>
      </c>
      <c r="G189" s="5">
        <v>1</v>
      </c>
    </row>
    <row r="190" spans="1:7" ht="15.75">
      <c r="A190" s="419" t="s">
        <v>813</v>
      </c>
      <c r="B190" s="5">
        <f>+Menu!$C$3-1</f>
        <v>2008</v>
      </c>
      <c r="C190" s="5" t="str">
        <f>IF(B190&lt;Menu!$C$3,"v2","v1")</f>
        <v>v2</v>
      </c>
      <c r="D190" s="5" t="str">
        <f>CONCATENATE(Patrimonio!B28,G190)</f>
        <v>1901</v>
      </c>
      <c r="E190" s="1">
        <f>CONCATENATE(DatosGrls!$D$12)</f>
      </c>
      <c r="F190" s="1">
        <f>IF(Patrimonio!$E$5="MILES DE DOLARES",Patrimonio!E28*TcFluAnual,Patrimonio!E28)</f>
        <v>0</v>
      </c>
      <c r="G190" s="5">
        <v>1</v>
      </c>
    </row>
    <row r="191" spans="1:7" ht="15.75">
      <c r="A191" s="419" t="s">
        <v>813</v>
      </c>
      <c r="B191" s="5">
        <f>+Menu!$C$3-1</f>
        <v>2008</v>
      </c>
      <c r="C191" s="5" t="str">
        <f>IF(B191&lt;Menu!$C$3,"v2","v1")</f>
        <v>v2</v>
      </c>
      <c r="D191" s="5" t="str">
        <f>CONCATENATE(Patrimonio!B29,G191)</f>
        <v>1911</v>
      </c>
      <c r="E191" s="1">
        <f>CONCATENATE(DatosGrls!$D$12)</f>
      </c>
      <c r="F191" s="1">
        <f>IF(Patrimonio!$E$5="MILES DE DOLARES",Patrimonio!E29*TcFluAnual,Patrimonio!E29)</f>
        <v>0</v>
      </c>
      <c r="G191" s="5">
        <v>1</v>
      </c>
    </row>
    <row r="192" spans="1:7" ht="15.75">
      <c r="A192" s="419" t="s">
        <v>813</v>
      </c>
      <c r="B192" s="5">
        <f>+Menu!$C$3-1</f>
        <v>2008</v>
      </c>
      <c r="C192" s="5" t="str">
        <f>IF(B192&lt;Menu!$C$3,"v2","v1")</f>
        <v>v2</v>
      </c>
      <c r="D192" s="5" t="str">
        <f>CONCATENATE(Patrimonio!B30,G192)</f>
        <v>1921</v>
      </c>
      <c r="E192" s="1">
        <f>CONCATENATE(DatosGrls!$D$12)</f>
      </c>
      <c r="F192" s="1">
        <f>IF(Patrimonio!$E$5="MILES DE DOLARES",Patrimonio!E30*TcFluAnual,Patrimonio!E30)</f>
        <v>0</v>
      </c>
      <c r="G192" s="5">
        <v>1</v>
      </c>
    </row>
    <row r="193" spans="1:8" ht="15.75">
      <c r="A193" s="419" t="s">
        <v>813</v>
      </c>
      <c r="B193" s="5">
        <f>+Menu!$C$3</f>
        <v>2009</v>
      </c>
      <c r="C193" s="5" t="str">
        <f>IF(B193&lt;Menu!$C$3,"v2","v1")</f>
        <v>v1</v>
      </c>
      <c r="D193" s="5" t="str">
        <f>CONCATENATE(Patrimonio!B23,G193)</f>
        <v>1802</v>
      </c>
      <c r="E193" s="1">
        <f>CONCATENATE(DatosGrls!$D$12)</f>
      </c>
      <c r="F193" s="1">
        <f>IF(Patrimonio!$E$5="MILES DE DOLARES",Patrimonio!F23*TcFluUno,Patrimonio!F23)</f>
        <v>0</v>
      </c>
      <c r="G193" s="5">
        <v>2</v>
      </c>
      <c r="H193" s="170">
        <v>2</v>
      </c>
    </row>
    <row r="194" spans="1:7" ht="15.75">
      <c r="A194" s="419" t="s">
        <v>813</v>
      </c>
      <c r="B194" s="5">
        <f>+Menu!$C$3</f>
        <v>2009</v>
      </c>
      <c r="C194" s="5" t="str">
        <f>IF(B194&lt;Menu!$C$3,"v2","v1")</f>
        <v>v1</v>
      </c>
      <c r="D194" s="5" t="str">
        <f>CONCATENATE(Patrimonio!B24,G194)</f>
        <v>1812</v>
      </c>
      <c r="E194" s="1">
        <f>CONCATENATE(DatosGrls!$D$12)</f>
      </c>
      <c r="F194" s="1">
        <f>IF(Patrimonio!$E$5="MILES DE DOLARES",Patrimonio!F24*TcFluUno,Patrimonio!F24)</f>
        <v>0</v>
      </c>
      <c r="G194" s="5">
        <v>2</v>
      </c>
    </row>
    <row r="195" spans="1:7" ht="15.75">
      <c r="A195" s="419" t="s">
        <v>813</v>
      </c>
      <c r="B195" s="5">
        <f>+Menu!$C$3</f>
        <v>2009</v>
      </c>
      <c r="C195" s="5" t="str">
        <f>IF(B195&lt;Menu!$C$3,"v2","v1")</f>
        <v>v1</v>
      </c>
      <c r="D195" s="5" t="str">
        <f>CONCATENATE(Patrimonio!B25,G195)</f>
        <v>1822</v>
      </c>
      <c r="E195" s="1">
        <f>CONCATENATE(DatosGrls!$D$12)</f>
      </c>
      <c r="F195" s="1">
        <f>IF(Patrimonio!$E$5="MILES DE DOLARES",Patrimonio!F25*TcFluUno,Patrimonio!F25)</f>
        <v>0</v>
      </c>
      <c r="G195" s="5">
        <v>2</v>
      </c>
    </row>
    <row r="196" spans="1:7" ht="15.75">
      <c r="A196" s="419" t="s">
        <v>813</v>
      </c>
      <c r="B196" s="5">
        <f>+Menu!$C$3</f>
        <v>2009</v>
      </c>
      <c r="C196" s="5" t="str">
        <f>IF(B196&lt;Menu!$C$3,"v2","v1")</f>
        <v>v1</v>
      </c>
      <c r="D196" s="5" t="str">
        <f>CONCATENATE(Patrimonio!B26,G196)</f>
        <v>1832</v>
      </c>
      <c r="E196" s="1">
        <f>CONCATENATE(DatosGrls!$D$12)</f>
      </c>
      <c r="F196" s="1">
        <f>IF(Patrimonio!$E$5="MILES DE DOLARES",Patrimonio!F26*TcFluUno,Patrimonio!F26)</f>
        <v>0</v>
      </c>
      <c r="G196" s="5">
        <v>2</v>
      </c>
    </row>
    <row r="197" spans="1:7" ht="15.75">
      <c r="A197" s="419" t="s">
        <v>813</v>
      </c>
      <c r="B197" s="5">
        <f>+Menu!$C$3</f>
        <v>2009</v>
      </c>
      <c r="C197" s="5" t="str">
        <f>IF(B197&lt;Menu!$C$3,"v2","v1")</f>
        <v>v1</v>
      </c>
      <c r="D197" s="5" t="str">
        <f>CONCATENATE(Patrimonio!B27,G197)</f>
        <v>1842</v>
      </c>
      <c r="E197" s="1">
        <f>CONCATENATE(DatosGrls!$D$12)</f>
      </c>
      <c r="F197" s="1">
        <f>IF(Patrimonio!$E$5="MILES DE DOLARES",Patrimonio!F27*TcFluUno,Patrimonio!F27)</f>
        <v>0</v>
      </c>
      <c r="G197" s="5">
        <v>2</v>
      </c>
    </row>
    <row r="198" spans="1:7" ht="15.75">
      <c r="A198" s="419" t="s">
        <v>813</v>
      </c>
      <c r="B198" s="5">
        <f>+Menu!$C$3</f>
        <v>2009</v>
      </c>
      <c r="C198" s="5" t="str">
        <f>IF(B198&lt;Menu!$C$3,"v2","v1")</f>
        <v>v1</v>
      </c>
      <c r="D198" s="5" t="str">
        <f>CONCATENATE(Patrimonio!B28,G198)</f>
        <v>1902</v>
      </c>
      <c r="E198" s="1">
        <f>CONCATENATE(DatosGrls!$D$12)</f>
      </c>
      <c r="F198" s="1">
        <f>IF(Patrimonio!$E$5="MILES DE DOLARES",Patrimonio!F28*TcFluUno,Patrimonio!F28)</f>
        <v>0</v>
      </c>
      <c r="G198" s="5">
        <v>2</v>
      </c>
    </row>
    <row r="199" spans="1:7" ht="15.75">
      <c r="A199" s="419" t="s">
        <v>813</v>
      </c>
      <c r="B199" s="5">
        <f>+Menu!$C$3</f>
        <v>2009</v>
      </c>
      <c r="C199" s="5" t="str">
        <f>IF(B199&lt;Menu!$C$3,"v2","v1")</f>
        <v>v1</v>
      </c>
      <c r="D199" s="5" t="str">
        <f>CONCATENATE(Patrimonio!B29,G199)</f>
        <v>1912</v>
      </c>
      <c r="E199" s="1">
        <f>CONCATENATE(DatosGrls!$D$12)</f>
      </c>
      <c r="F199" s="1">
        <f>IF(Patrimonio!$E$5="MILES DE DOLARES",Patrimonio!F29*TcFluUno,Patrimonio!F29)</f>
        <v>0</v>
      </c>
      <c r="G199" s="5">
        <v>2</v>
      </c>
    </row>
    <row r="200" spans="1:7" ht="15.75">
      <c r="A200" s="419" t="s">
        <v>813</v>
      </c>
      <c r="B200" s="5">
        <f>+Menu!$C$3</f>
        <v>2009</v>
      </c>
      <c r="C200" s="5" t="str">
        <f>IF(B200&lt;Menu!$C$3,"v2","v1")</f>
        <v>v1</v>
      </c>
      <c r="D200" s="5" t="str">
        <f>CONCATENATE(Patrimonio!B30,G200)</f>
        <v>1922</v>
      </c>
      <c r="E200" s="1">
        <f>CONCATENATE(DatosGrls!$D$12)</f>
      </c>
      <c r="F200" s="1">
        <f>IF(Patrimonio!$E$5="MILES DE DOLARES",Patrimonio!F30*TcFluUno,Patrimonio!F30)</f>
        <v>0</v>
      </c>
      <c r="G200" s="5">
        <v>2</v>
      </c>
    </row>
    <row r="201" spans="1:8" ht="15.75">
      <c r="A201" s="419" t="s">
        <v>813</v>
      </c>
      <c r="B201" s="5">
        <f>+Menu!$C$3-1</f>
        <v>2008</v>
      </c>
      <c r="C201" s="5" t="str">
        <f>IF(B201&lt;Menu!$C$3,"v2","v1")</f>
        <v>v2</v>
      </c>
      <c r="D201" s="5" t="str">
        <f>CONCATENATE(Utilidades!B10,G201)</f>
        <v>2001</v>
      </c>
      <c r="E201" s="1">
        <f>CONCATENATE(DatosGrls!$D$12)</f>
      </c>
      <c r="F201" s="1">
        <f>IF(Utilidades!$E$6="MILES DE DOLARES",Utilidades!E10*TcFluAnual,Utilidades!E10)</f>
        <v>0</v>
      </c>
      <c r="G201" s="5">
        <v>1</v>
      </c>
      <c r="H201" s="170">
        <v>1</v>
      </c>
    </row>
    <row r="202" spans="1:7" ht="15.75">
      <c r="A202" s="419" t="s">
        <v>813</v>
      </c>
      <c r="B202" s="5">
        <f>+Menu!$C$3-1</f>
        <v>2008</v>
      </c>
      <c r="C202" s="5" t="str">
        <f>IF(B202&lt;Menu!$C$3,"v2","v1")</f>
        <v>v2</v>
      </c>
      <c r="D202" s="5" t="str">
        <f>CONCATENATE(Utilidades!B11,G202)</f>
        <v>2011</v>
      </c>
      <c r="E202" s="1">
        <f>CONCATENATE(DatosGrls!$D$12)</f>
      </c>
      <c r="F202" s="1">
        <f>IF(Utilidades!$E$6="MILES DE DOLARES",Utilidades!E11*TcFluAnual,Utilidades!E11)</f>
        <v>0</v>
      </c>
      <c r="G202" s="5">
        <v>1</v>
      </c>
    </row>
    <row r="203" spans="1:7" ht="15.75">
      <c r="A203" s="419" t="s">
        <v>813</v>
      </c>
      <c r="B203" s="5">
        <f>+Menu!$C$3-1</f>
        <v>2008</v>
      </c>
      <c r="C203" s="5" t="str">
        <f>IF(B203&lt;Menu!$C$3,"v2","v1")</f>
        <v>v2</v>
      </c>
      <c r="D203" s="5" t="str">
        <f>CONCATENATE(Utilidades!B12,G203)</f>
        <v>2021</v>
      </c>
      <c r="E203" s="1">
        <f>CONCATENATE(DatosGrls!$D$12)</f>
      </c>
      <c r="F203" s="1">
        <f>IF(Utilidades!$E$6="MILES DE DOLARES",Utilidades!E12*TcFluAnual,Utilidades!E12)</f>
        <v>0</v>
      </c>
      <c r="G203" s="5">
        <v>1</v>
      </c>
    </row>
    <row r="204" spans="1:7" ht="15.75">
      <c r="A204" s="419" t="s">
        <v>813</v>
      </c>
      <c r="B204" s="5">
        <f>+Menu!$C$3-1</f>
        <v>2008</v>
      </c>
      <c r="C204" s="5" t="str">
        <f>IF(B204&lt;Menu!$C$3,"v2","v1")</f>
        <v>v2</v>
      </c>
      <c r="D204" s="5" t="str">
        <f>CONCATENATE(Utilidades!B13,G204)</f>
        <v>3001</v>
      </c>
      <c r="E204" s="1">
        <f>CONCATENATE(DatosGrls!$D$12)</f>
      </c>
      <c r="F204" s="1">
        <f>IF(Utilidades!$E$6="MILES DE DOLARES",Utilidades!E13*TcFluAnual,Utilidades!E13)</f>
        <v>0</v>
      </c>
      <c r="G204" s="5">
        <v>1</v>
      </c>
    </row>
    <row r="205" spans="1:7" ht="15.75">
      <c r="A205" s="419" t="s">
        <v>813</v>
      </c>
      <c r="B205" s="5">
        <f>+Menu!$C$3-1</f>
        <v>2008</v>
      </c>
      <c r="C205" s="5" t="str">
        <f>IF(B205&lt;Menu!$C$3,"v2","v1")</f>
        <v>v2</v>
      </c>
      <c r="D205" s="5" t="str">
        <f>CONCATENATE(Utilidades!B14,G205)</f>
        <v>3101</v>
      </c>
      <c r="E205" s="1">
        <f>CONCATENATE(DatosGrls!$D$12)</f>
      </c>
      <c r="F205" s="1">
        <f>IF(Utilidades!$E$6="MILES DE DOLARES",Utilidades!E14*TcFluAnual,Utilidades!E14)</f>
        <v>0</v>
      </c>
      <c r="G205" s="5">
        <v>1</v>
      </c>
    </row>
    <row r="206" spans="1:8" ht="15.75">
      <c r="A206" s="419" t="s">
        <v>813</v>
      </c>
      <c r="B206" s="5">
        <f>+Menu!$C$3</f>
        <v>2009</v>
      </c>
      <c r="C206" s="5" t="str">
        <f>IF(B206&lt;Menu!$C$3,"v2","v1")</f>
        <v>v1</v>
      </c>
      <c r="D206" s="5" t="str">
        <f>CONCATENATE(Utilidades!B10,G206)</f>
        <v>2002</v>
      </c>
      <c r="E206" s="1">
        <f>CONCATENATE(DatosGrls!$D$12)</f>
      </c>
      <c r="F206" s="1">
        <f>IF(Utilidades!$E$6="MILES DE DOLARES",Utilidades!F10*TcFluUno,Utilidades!F10)</f>
        <v>0</v>
      </c>
      <c r="G206" s="5">
        <v>2</v>
      </c>
      <c r="H206" s="170">
        <v>2</v>
      </c>
    </row>
    <row r="207" spans="1:7" ht="15.75">
      <c r="A207" s="419" t="s">
        <v>813</v>
      </c>
      <c r="B207" s="5">
        <f>+Menu!$C$3</f>
        <v>2009</v>
      </c>
      <c r="C207" s="5" t="str">
        <f>IF(B207&lt;Menu!$C$3,"v2","v1")</f>
        <v>v1</v>
      </c>
      <c r="D207" s="5" t="str">
        <f>CONCATENATE(Utilidades!B11,G207)</f>
        <v>2012</v>
      </c>
      <c r="E207" s="1">
        <f>CONCATENATE(DatosGrls!$D$12)</f>
      </c>
      <c r="F207" s="1">
        <f>IF(Utilidades!$E$6="MILES DE DOLARES",Utilidades!F11*TcFluUno,Utilidades!F11)</f>
        <v>0</v>
      </c>
      <c r="G207" s="5">
        <v>2</v>
      </c>
    </row>
    <row r="208" spans="1:7" ht="15.75">
      <c r="A208" s="419" t="s">
        <v>813</v>
      </c>
      <c r="B208" s="5">
        <f>+Menu!$C$3</f>
        <v>2009</v>
      </c>
      <c r="C208" s="5" t="str">
        <f>IF(B208&lt;Menu!$C$3,"v2","v1")</f>
        <v>v1</v>
      </c>
      <c r="D208" s="5" t="str">
        <f>CONCATENATE(Utilidades!B12,G208)</f>
        <v>2022</v>
      </c>
      <c r="E208" s="1">
        <f>CONCATENATE(DatosGrls!$D$12)</f>
      </c>
      <c r="F208" s="1">
        <f>IF(Utilidades!$E$6="MILES DE DOLARES",Utilidades!F12*TcFluUno,Utilidades!F12)</f>
        <v>0</v>
      </c>
      <c r="G208" s="5">
        <v>2</v>
      </c>
    </row>
    <row r="209" spans="1:7" ht="15.75">
      <c r="A209" s="419" t="s">
        <v>813</v>
      </c>
      <c r="B209" s="5">
        <f>+Menu!$C$3</f>
        <v>2009</v>
      </c>
      <c r="C209" s="5" t="str">
        <f>IF(B209&lt;Menu!$C$3,"v2","v1")</f>
        <v>v1</v>
      </c>
      <c r="D209" s="5" t="str">
        <f>CONCATENATE(Utilidades!B13,G209)</f>
        <v>3002</v>
      </c>
      <c r="E209" s="1">
        <f>CONCATENATE(DatosGrls!$D$12)</f>
      </c>
      <c r="F209" s="1">
        <f>IF(Utilidades!$E$6="MILES DE DOLARES",Utilidades!F13*TcFluUno,Utilidades!F13)</f>
        <v>0</v>
      </c>
      <c r="G209" s="5">
        <v>2</v>
      </c>
    </row>
    <row r="210" spans="1:7" ht="15.75">
      <c r="A210" s="419" t="s">
        <v>813</v>
      </c>
      <c r="B210" s="5">
        <f>+Menu!$C$3</f>
        <v>2009</v>
      </c>
      <c r="C210" s="5" t="str">
        <f>IF(B210&lt;Menu!$C$3,"v2","v1")</f>
        <v>v1</v>
      </c>
      <c r="D210" s="5" t="str">
        <f>CONCATENATE(Utilidades!B14,G210)</f>
        <v>3102</v>
      </c>
      <c r="E210" s="1">
        <f>CONCATENATE(DatosGrls!$D$12)</f>
      </c>
      <c r="F210" s="1">
        <f>IF(Utilidades!$E$6="MILES DE DOLARES",Utilidades!F14*TcFluUno,Utilidades!F14)</f>
        <v>0</v>
      </c>
      <c r="G210" s="5">
        <v>2</v>
      </c>
    </row>
    <row r="211" spans="1:8" ht="15.75">
      <c r="A211" s="419" t="s">
        <v>813</v>
      </c>
      <c r="B211" s="5">
        <f>+Menu!$C$3-1</f>
        <v>2008</v>
      </c>
      <c r="C211" s="5" t="str">
        <f>IF(B211&lt;Menu!$C$3,"v2","v1")</f>
        <v>v2</v>
      </c>
      <c r="D211" s="5" t="str">
        <f>CONCATENATE(Activos!B8,G211)</f>
        <v>4001</v>
      </c>
      <c r="E211" s="1">
        <f>CONCATENATE(DatosGrls!$D$12)</f>
      </c>
      <c r="F211" s="1">
        <f>Activos!E8</f>
        <v>0</v>
      </c>
      <c r="G211" s="5">
        <v>1</v>
      </c>
      <c r="H211" s="170">
        <v>1</v>
      </c>
    </row>
    <row r="212" spans="1:7" ht="15.75">
      <c r="A212" s="419" t="s">
        <v>813</v>
      </c>
      <c r="B212" s="5">
        <f>+Menu!$C$3-1</f>
        <v>2008</v>
      </c>
      <c r="C212" s="5" t="str">
        <f>IF(B212&lt;Menu!$C$3,"v2","v1")</f>
        <v>v2</v>
      </c>
      <c r="D212" s="5" t="str">
        <f>CONCATENATE(Activos!B9,G212)</f>
        <v>4011</v>
      </c>
      <c r="E212" s="1">
        <f>CONCATENATE(DatosGrls!$D$12)</f>
      </c>
      <c r="F212" s="1">
        <f>Activos!E9</f>
        <v>0</v>
      </c>
      <c r="G212" s="5">
        <v>1</v>
      </c>
    </row>
    <row r="213" spans="1:7" ht="15.75">
      <c r="A213" s="419" t="s">
        <v>813</v>
      </c>
      <c r="B213" s="5">
        <f>+Menu!$C$3-1</f>
        <v>2008</v>
      </c>
      <c r="C213" s="5" t="str">
        <f>IF(B213&lt;Menu!$C$3,"v2","v1")</f>
        <v>v2</v>
      </c>
      <c r="D213" s="5" t="str">
        <f>CONCATENATE(Activos!B10,G213)</f>
        <v>4021</v>
      </c>
      <c r="E213" s="1">
        <f>CONCATENATE(DatosGrls!$D$12)</f>
      </c>
      <c r="F213" s="1">
        <f>Activos!E10</f>
        <v>0</v>
      </c>
      <c r="G213" s="5">
        <v>1</v>
      </c>
    </row>
    <row r="214" spans="1:7" ht="15.75">
      <c r="A214" s="419" t="s">
        <v>813</v>
      </c>
      <c r="B214" s="5">
        <f>+Menu!$C$3-1</f>
        <v>2008</v>
      </c>
      <c r="C214" s="5" t="str">
        <f>IF(B214&lt;Menu!$C$3,"v2","v1")</f>
        <v>v2</v>
      </c>
      <c r="D214" s="5" t="str">
        <f>CONCATENATE(Activos!B11,G214)</f>
        <v>4031</v>
      </c>
      <c r="E214" s="1">
        <f>CONCATENATE(DatosGrls!$D$12)</f>
      </c>
      <c r="F214" s="1">
        <f>Activos!E11</f>
        <v>0</v>
      </c>
      <c r="G214" s="5">
        <v>1</v>
      </c>
    </row>
    <row r="215" spans="1:7" ht="15.75">
      <c r="A215" s="419" t="s">
        <v>813</v>
      </c>
      <c r="B215" s="5">
        <f>+Menu!$C$3-1</f>
        <v>2008</v>
      </c>
      <c r="C215" s="5" t="str">
        <f>IF(B215&lt;Menu!$C$3,"v2","v1")</f>
        <v>v2</v>
      </c>
      <c r="D215" s="5" t="str">
        <f>CONCATENATE(Activos!B12,G215)</f>
        <v>4041</v>
      </c>
      <c r="E215" s="1">
        <f>CONCATENATE(DatosGrls!$D$12)</f>
      </c>
      <c r="F215" s="1">
        <f>Activos!E12</f>
        <v>0</v>
      </c>
      <c r="G215" s="5">
        <v>1</v>
      </c>
    </row>
    <row r="216" spans="1:7" ht="15.75">
      <c r="A216" s="419" t="s">
        <v>813</v>
      </c>
      <c r="B216" s="5">
        <f>+Menu!$C$3-1</f>
        <v>2008</v>
      </c>
      <c r="C216" s="5" t="str">
        <f>IF(B216&lt;Menu!$C$3,"v2","v1")</f>
        <v>v2</v>
      </c>
      <c r="D216" s="5" t="str">
        <f>CONCATENATE(Activos!B13,G216)</f>
        <v>4101</v>
      </c>
      <c r="E216" s="1">
        <f>CONCATENATE(DatosGrls!$D$12)</f>
      </c>
      <c r="F216" s="1">
        <f>Activos!E13</f>
        <v>0</v>
      </c>
      <c r="G216" s="5">
        <v>1</v>
      </c>
    </row>
    <row r="217" spans="1:7" ht="15.75">
      <c r="A217" s="419" t="s">
        <v>813</v>
      </c>
      <c r="B217" s="5">
        <f>+Menu!$C$3-1</f>
        <v>2008</v>
      </c>
      <c r="C217" s="5" t="str">
        <f>IF(B217&lt;Menu!$C$3,"v2","v1")</f>
        <v>v2</v>
      </c>
      <c r="D217" s="5" t="str">
        <f>CONCATENATE(Activos!B14,G217)</f>
        <v>4111</v>
      </c>
      <c r="E217" s="1">
        <f>CONCATENATE(DatosGrls!$D$12)</f>
      </c>
      <c r="F217" s="1">
        <f>Activos!E14</f>
        <v>0</v>
      </c>
      <c r="G217" s="5">
        <v>1</v>
      </c>
    </row>
    <row r="218" spans="1:7" ht="15.75">
      <c r="A218" s="419" t="s">
        <v>813</v>
      </c>
      <c r="B218" s="5">
        <f>+Menu!$C$3-1</f>
        <v>2008</v>
      </c>
      <c r="C218" s="5" t="str">
        <f>IF(B218&lt;Menu!$C$3,"v2","v1")</f>
        <v>v2</v>
      </c>
      <c r="D218" s="5" t="str">
        <f>CONCATENATE(Activos!B15,G218)</f>
        <v>4121</v>
      </c>
      <c r="E218" s="1">
        <f>CONCATENATE(DatosGrls!$D$12)</f>
      </c>
      <c r="F218" s="1">
        <f>Activos!E15</f>
        <v>0</v>
      </c>
      <c r="G218" s="5">
        <v>1</v>
      </c>
    </row>
    <row r="219" spans="1:7" ht="15.75">
      <c r="A219" s="419" t="s">
        <v>813</v>
      </c>
      <c r="B219" s="5">
        <f>+Menu!$C$3-1</f>
        <v>2008</v>
      </c>
      <c r="C219" s="5" t="str">
        <f>IF(B219&lt;Menu!$C$3,"v2","v1")</f>
        <v>v2</v>
      </c>
      <c r="D219" s="5" t="str">
        <f>CONCATENATE(Activos!B16,G219)</f>
        <v>4131</v>
      </c>
      <c r="E219" s="1">
        <f>CONCATENATE(DatosGrls!$D$12)</f>
      </c>
      <c r="F219" s="1">
        <f>Activos!E16</f>
        <v>0</v>
      </c>
      <c r="G219" s="5">
        <v>1</v>
      </c>
    </row>
    <row r="220" spans="1:7" ht="15.75">
      <c r="A220" s="419" t="s">
        <v>813</v>
      </c>
      <c r="B220" s="5">
        <f>+Menu!$C$3-1</f>
        <v>2008</v>
      </c>
      <c r="C220" s="5" t="str">
        <f>IF(B220&lt;Menu!$C$3,"v2","v1")</f>
        <v>v2</v>
      </c>
      <c r="D220" s="5" t="str">
        <f>CONCATENATE(Activos!B17,G220)</f>
        <v>4141</v>
      </c>
      <c r="E220" s="1">
        <f>CONCATENATE(DatosGrls!$D$12)</f>
      </c>
      <c r="F220" s="1">
        <f>Activos!E17</f>
        <v>0</v>
      </c>
      <c r="G220" s="5">
        <v>1</v>
      </c>
    </row>
    <row r="221" spans="1:7" ht="15.75">
      <c r="A221" s="419" t="s">
        <v>813</v>
      </c>
      <c r="B221" s="5">
        <f>+Menu!$C$3-1</f>
        <v>2008</v>
      </c>
      <c r="C221" s="5" t="str">
        <f>IF(B221&lt;Menu!$C$3,"v2","v1")</f>
        <v>v2</v>
      </c>
      <c r="D221" s="5" t="str">
        <f>CONCATENATE(Activos!B18,G221)</f>
        <v>4201</v>
      </c>
      <c r="E221" s="1">
        <f>CONCATENATE(DatosGrls!$D$12)</f>
      </c>
      <c r="F221" s="1">
        <f>Activos!E18</f>
        <v>0</v>
      </c>
      <c r="G221" s="5">
        <v>1</v>
      </c>
    </row>
    <row r="222" spans="1:7" ht="15.75">
      <c r="A222" s="419" t="s">
        <v>813</v>
      </c>
      <c r="B222" s="5">
        <f>+Menu!$C$3-1</f>
        <v>2008</v>
      </c>
      <c r="C222" s="5" t="str">
        <f>IF(B222&lt;Menu!$C$3,"v2","v1")</f>
        <v>v2</v>
      </c>
      <c r="D222" s="5" t="str">
        <f>CONCATENATE(Activos!B19,G222)</f>
        <v>4211</v>
      </c>
      <c r="E222" s="1">
        <f>CONCATENATE(DatosGrls!$D$12)</f>
      </c>
      <c r="F222" s="1">
        <f>Activos!E19</f>
        <v>0</v>
      </c>
      <c r="G222" s="5">
        <v>1</v>
      </c>
    </row>
    <row r="223" spans="1:7" ht="15.75">
      <c r="A223" s="419" t="s">
        <v>813</v>
      </c>
      <c r="B223" s="5">
        <f>+Menu!$C$3-1</f>
        <v>2008</v>
      </c>
      <c r="C223" s="5" t="str">
        <f>IF(B223&lt;Menu!$C$3,"v2","v1")</f>
        <v>v2</v>
      </c>
      <c r="D223" s="5" t="str">
        <f>CONCATENATE(Activos!B20,G223)</f>
        <v>4221</v>
      </c>
      <c r="E223" s="1">
        <f>CONCATENATE(DatosGrls!$D$12)</f>
      </c>
      <c r="F223" s="1">
        <f>Activos!E20</f>
        <v>0</v>
      </c>
      <c r="G223" s="5">
        <v>1</v>
      </c>
    </row>
    <row r="224" spans="1:7" ht="15.75">
      <c r="A224" s="419" t="s">
        <v>813</v>
      </c>
      <c r="B224" s="5">
        <f>+Menu!$C$3-1</f>
        <v>2008</v>
      </c>
      <c r="C224" s="5" t="str">
        <f>IF(B224&lt;Menu!$C$3,"v2","v1")</f>
        <v>v2</v>
      </c>
      <c r="D224" s="5" t="str">
        <f>CONCATENATE(Activos!B21,G224)</f>
        <v>4301</v>
      </c>
      <c r="E224" s="1">
        <f>CONCATENATE(DatosGrls!$D$12)</f>
      </c>
      <c r="F224" s="1">
        <f>Activos!E21</f>
        <v>0</v>
      </c>
      <c r="G224" s="5">
        <v>1</v>
      </c>
    </row>
    <row r="225" spans="1:7" ht="15.75">
      <c r="A225" s="419" t="s">
        <v>813</v>
      </c>
      <c r="B225" s="5">
        <f>+Menu!$C$3-1</f>
        <v>2008</v>
      </c>
      <c r="C225" s="5" t="str">
        <f>IF(B225&lt;Menu!$C$3,"v2","v1")</f>
        <v>v2</v>
      </c>
      <c r="D225" s="5" t="str">
        <f>CONCATENATE(Activos!B22,G225)</f>
        <v>4311</v>
      </c>
      <c r="E225" s="1">
        <f>CONCATENATE(DatosGrls!$D$12)</f>
      </c>
      <c r="F225" s="1">
        <f>Activos!E22</f>
        <v>0</v>
      </c>
      <c r="G225" s="5">
        <v>1</v>
      </c>
    </row>
    <row r="226" spans="1:7" ht="15.75">
      <c r="A226" s="419" t="s">
        <v>813</v>
      </c>
      <c r="B226" s="5">
        <f>+Menu!$C$3-1</f>
        <v>2008</v>
      </c>
      <c r="C226" s="5" t="str">
        <f>IF(B226&lt;Menu!$C$3,"v2","v1")</f>
        <v>v2</v>
      </c>
      <c r="D226" s="5" t="str">
        <f>CONCATENATE(Activos!B23,G226)</f>
        <v>4321</v>
      </c>
      <c r="E226" s="1">
        <f>CONCATENATE(DatosGrls!$D$12)</f>
      </c>
      <c r="F226" s="1">
        <f>Activos!E23</f>
        <v>0</v>
      </c>
      <c r="G226" s="5">
        <v>1</v>
      </c>
    </row>
    <row r="227" spans="1:7" ht="15.75">
      <c r="A227" s="419" t="s">
        <v>813</v>
      </c>
      <c r="B227" s="5">
        <f>+Menu!$C$3-1</f>
        <v>2008</v>
      </c>
      <c r="C227" s="5" t="str">
        <f>IF(B227&lt;Menu!$C$3,"v2","v1")</f>
        <v>v2</v>
      </c>
      <c r="D227" s="5" t="str">
        <f>CONCATENATE(Activos!B24,G227)</f>
        <v>4401</v>
      </c>
      <c r="E227" s="1">
        <f>CONCATENATE(DatosGrls!$D$12)</f>
      </c>
      <c r="F227" s="1">
        <f>Activos!E24</f>
        <v>0</v>
      </c>
      <c r="G227" s="5">
        <v>1</v>
      </c>
    </row>
    <row r="228" spans="1:8" ht="15.75">
      <c r="A228" s="419" t="s">
        <v>813</v>
      </c>
      <c r="B228" s="5">
        <f>+Menu!$C$3</f>
        <v>2009</v>
      </c>
      <c r="C228" s="5" t="str">
        <f>IF(B228&lt;Menu!$C$3,"v2","v1")</f>
        <v>v1</v>
      </c>
      <c r="D228" s="5" t="str">
        <f>CONCATENATE(Activos!B8,G228)</f>
        <v>4002</v>
      </c>
      <c r="E228" s="1">
        <f>CONCATENATE(DatosGrls!$D$12)</f>
      </c>
      <c r="F228" s="1">
        <f>Activos!F8</f>
        <v>0</v>
      </c>
      <c r="G228" s="5">
        <v>2</v>
      </c>
      <c r="H228" s="170">
        <v>2</v>
      </c>
    </row>
    <row r="229" spans="1:7" ht="15.75">
      <c r="A229" s="419" t="s">
        <v>813</v>
      </c>
      <c r="B229" s="5">
        <f>+Menu!$C$3</f>
        <v>2009</v>
      </c>
      <c r="C229" s="5" t="str">
        <f>IF(B229&lt;Menu!$C$3,"v2","v1")</f>
        <v>v1</v>
      </c>
      <c r="D229" s="5" t="str">
        <f>CONCATENATE(Activos!B9,G229)</f>
        <v>4012</v>
      </c>
      <c r="E229" s="1">
        <f>CONCATENATE(DatosGrls!$D$12)</f>
      </c>
      <c r="F229" s="1">
        <f>Activos!F9</f>
        <v>0</v>
      </c>
      <c r="G229" s="5">
        <v>2</v>
      </c>
    </row>
    <row r="230" spans="1:7" ht="15.75">
      <c r="A230" s="419" t="s">
        <v>813</v>
      </c>
      <c r="B230" s="5">
        <f>+Menu!$C$3</f>
        <v>2009</v>
      </c>
      <c r="C230" s="5" t="str">
        <f>IF(B230&lt;Menu!$C$3,"v2","v1")</f>
        <v>v1</v>
      </c>
      <c r="D230" s="5" t="str">
        <f>CONCATENATE(Activos!B10,G230)</f>
        <v>4022</v>
      </c>
      <c r="E230" s="1">
        <f>CONCATENATE(DatosGrls!$D$12)</f>
      </c>
      <c r="F230" s="1">
        <f>Activos!F10</f>
        <v>0</v>
      </c>
      <c r="G230" s="5">
        <v>2</v>
      </c>
    </row>
    <row r="231" spans="1:7" ht="15.75">
      <c r="A231" s="419" t="s">
        <v>813</v>
      </c>
      <c r="B231" s="5">
        <f>+Menu!$C$3</f>
        <v>2009</v>
      </c>
      <c r="C231" s="5" t="str">
        <f>IF(B231&lt;Menu!$C$3,"v2","v1")</f>
        <v>v1</v>
      </c>
      <c r="D231" s="5" t="str">
        <f>CONCATENATE(Activos!B11,G231)</f>
        <v>4032</v>
      </c>
      <c r="E231" s="1">
        <f>CONCATENATE(DatosGrls!$D$12)</f>
      </c>
      <c r="F231" s="1">
        <f>Activos!F11</f>
        <v>0</v>
      </c>
      <c r="G231" s="5">
        <v>2</v>
      </c>
    </row>
    <row r="232" spans="1:7" ht="15.75">
      <c r="A232" s="419" t="s">
        <v>813</v>
      </c>
      <c r="B232" s="5">
        <f>+Menu!$C$3</f>
        <v>2009</v>
      </c>
      <c r="C232" s="5" t="str">
        <f>IF(B232&lt;Menu!$C$3,"v2","v1")</f>
        <v>v1</v>
      </c>
      <c r="D232" s="5" t="str">
        <f>CONCATENATE(Activos!B12,G232)</f>
        <v>4042</v>
      </c>
      <c r="E232" s="1">
        <f>CONCATENATE(DatosGrls!$D$12)</f>
      </c>
      <c r="F232" s="1">
        <f>Activos!F12</f>
        <v>0</v>
      </c>
      <c r="G232" s="5">
        <v>2</v>
      </c>
    </row>
    <row r="233" spans="1:7" ht="15.75">
      <c r="A233" s="419" t="s">
        <v>813</v>
      </c>
      <c r="B233" s="5">
        <f>+Menu!$C$3</f>
        <v>2009</v>
      </c>
      <c r="C233" s="5" t="str">
        <f>IF(B233&lt;Menu!$C$3,"v2","v1")</f>
        <v>v1</v>
      </c>
      <c r="D233" s="5" t="str">
        <f>CONCATENATE(Activos!B13,G233)</f>
        <v>4102</v>
      </c>
      <c r="E233" s="1">
        <f>CONCATENATE(DatosGrls!$D$12)</f>
      </c>
      <c r="F233" s="1">
        <f>Activos!F13</f>
        <v>0</v>
      </c>
      <c r="G233" s="5">
        <v>2</v>
      </c>
    </row>
    <row r="234" spans="1:7" ht="15.75">
      <c r="A234" s="419" t="s">
        <v>813</v>
      </c>
      <c r="B234" s="5">
        <f>+Menu!$C$3</f>
        <v>2009</v>
      </c>
      <c r="C234" s="5" t="str">
        <f>IF(B234&lt;Menu!$C$3,"v2","v1")</f>
        <v>v1</v>
      </c>
      <c r="D234" s="5" t="str">
        <f>CONCATENATE(Activos!B14,G234)</f>
        <v>4112</v>
      </c>
      <c r="E234" s="1">
        <f>CONCATENATE(DatosGrls!$D$12)</f>
      </c>
      <c r="F234" s="1">
        <f>Activos!F14</f>
        <v>0</v>
      </c>
      <c r="G234" s="5">
        <v>2</v>
      </c>
    </row>
    <row r="235" spans="1:7" ht="15.75">
      <c r="A235" s="419" t="s">
        <v>813</v>
      </c>
      <c r="B235" s="5">
        <f>+Menu!$C$3</f>
        <v>2009</v>
      </c>
      <c r="C235" s="5" t="str">
        <f>IF(B235&lt;Menu!$C$3,"v2","v1")</f>
        <v>v1</v>
      </c>
      <c r="D235" s="5" t="str">
        <f>CONCATENATE(Activos!B15,G235)</f>
        <v>4122</v>
      </c>
      <c r="E235" s="1">
        <f>CONCATENATE(DatosGrls!$D$12)</f>
      </c>
      <c r="F235" s="1">
        <f>Activos!F15</f>
        <v>0</v>
      </c>
      <c r="G235" s="5">
        <v>2</v>
      </c>
    </row>
    <row r="236" spans="1:7" ht="15.75">
      <c r="A236" s="419" t="s">
        <v>813</v>
      </c>
      <c r="B236" s="5">
        <f>+Menu!$C$3</f>
        <v>2009</v>
      </c>
      <c r="C236" s="5" t="str">
        <f>IF(B236&lt;Menu!$C$3,"v2","v1")</f>
        <v>v1</v>
      </c>
      <c r="D236" s="5" t="str">
        <f>CONCATENATE(Activos!B16,G236)</f>
        <v>4132</v>
      </c>
      <c r="E236" s="1">
        <f>CONCATENATE(DatosGrls!$D$12)</f>
      </c>
      <c r="F236" s="1">
        <f>Activos!F16</f>
        <v>0</v>
      </c>
      <c r="G236" s="5">
        <v>2</v>
      </c>
    </row>
    <row r="237" spans="1:7" ht="15.75">
      <c r="A237" s="419" t="s">
        <v>813</v>
      </c>
      <c r="B237" s="5">
        <f>+Menu!$C$3</f>
        <v>2009</v>
      </c>
      <c r="C237" s="5" t="str">
        <f>IF(B237&lt;Menu!$C$3,"v2","v1")</f>
        <v>v1</v>
      </c>
      <c r="D237" s="5" t="str">
        <f>CONCATENATE(Activos!B17,G237)</f>
        <v>4142</v>
      </c>
      <c r="E237" s="1">
        <f>CONCATENATE(DatosGrls!$D$12)</f>
      </c>
      <c r="F237" s="1">
        <f>Activos!F17</f>
        <v>0</v>
      </c>
      <c r="G237" s="5">
        <v>2</v>
      </c>
    </row>
    <row r="238" spans="1:7" ht="15.75">
      <c r="A238" s="419" t="s">
        <v>813</v>
      </c>
      <c r="B238" s="5">
        <f>+Menu!$C$3</f>
        <v>2009</v>
      </c>
      <c r="C238" s="5" t="str">
        <f>IF(B238&lt;Menu!$C$3,"v2","v1")</f>
        <v>v1</v>
      </c>
      <c r="D238" s="5" t="str">
        <f>CONCATENATE(Activos!B18,G238)</f>
        <v>4202</v>
      </c>
      <c r="E238" s="1">
        <f>CONCATENATE(DatosGrls!$D$12)</f>
      </c>
      <c r="F238" s="1">
        <f>Activos!F18</f>
        <v>0</v>
      </c>
      <c r="G238" s="5">
        <v>2</v>
      </c>
    </row>
    <row r="239" spans="1:7" ht="15.75">
      <c r="A239" s="419" t="s">
        <v>813</v>
      </c>
      <c r="B239" s="5">
        <f>+Menu!$C$3</f>
        <v>2009</v>
      </c>
      <c r="C239" s="5" t="str">
        <f>IF(B239&lt;Menu!$C$3,"v2","v1")</f>
        <v>v1</v>
      </c>
      <c r="D239" s="5" t="str">
        <f>CONCATENATE(Activos!B19,G239)</f>
        <v>4212</v>
      </c>
      <c r="E239" s="1">
        <f>CONCATENATE(DatosGrls!$D$12)</f>
      </c>
      <c r="F239" s="1">
        <f>Activos!F19</f>
        <v>0</v>
      </c>
      <c r="G239" s="5">
        <v>2</v>
      </c>
    </row>
    <row r="240" spans="1:7" ht="15.75">
      <c r="A240" s="419" t="s">
        <v>813</v>
      </c>
      <c r="B240" s="5">
        <f>+Menu!$C$3</f>
        <v>2009</v>
      </c>
      <c r="C240" s="5" t="str">
        <f>IF(B240&lt;Menu!$C$3,"v2","v1")</f>
        <v>v1</v>
      </c>
      <c r="D240" s="5" t="str">
        <f>CONCATENATE(Activos!B20,G240)</f>
        <v>4222</v>
      </c>
      <c r="E240" s="1">
        <f>CONCATENATE(DatosGrls!$D$12)</f>
      </c>
      <c r="F240" s="1">
        <f>Activos!F20</f>
        <v>0</v>
      </c>
      <c r="G240" s="5">
        <v>2</v>
      </c>
    </row>
    <row r="241" spans="1:7" ht="15.75">
      <c r="A241" s="419" t="s">
        <v>813</v>
      </c>
      <c r="B241" s="5">
        <f>+Menu!$C$3</f>
        <v>2009</v>
      </c>
      <c r="C241" s="5" t="str">
        <f>IF(B241&lt;Menu!$C$3,"v2","v1")</f>
        <v>v1</v>
      </c>
      <c r="D241" s="5" t="str">
        <f>CONCATENATE(Activos!B21,G241)</f>
        <v>4302</v>
      </c>
      <c r="E241" s="1">
        <f>CONCATENATE(DatosGrls!$D$12)</f>
      </c>
      <c r="F241" s="1">
        <f>Activos!F21</f>
        <v>0</v>
      </c>
      <c r="G241" s="5">
        <v>2</v>
      </c>
    </row>
    <row r="242" spans="1:7" ht="15.75">
      <c r="A242" s="419" t="s">
        <v>813</v>
      </c>
      <c r="B242" s="5">
        <f>+Menu!$C$3</f>
        <v>2009</v>
      </c>
      <c r="C242" s="5" t="str">
        <f>IF(B242&lt;Menu!$C$3,"v2","v1")</f>
        <v>v1</v>
      </c>
      <c r="D242" s="5" t="str">
        <f>CONCATENATE(Activos!B22,G242)</f>
        <v>4312</v>
      </c>
      <c r="E242" s="1">
        <f>CONCATENATE(DatosGrls!$D$12)</f>
      </c>
      <c r="F242" s="1">
        <f>Activos!F22</f>
        <v>0</v>
      </c>
      <c r="G242" s="5">
        <v>2</v>
      </c>
    </row>
    <row r="243" spans="1:7" ht="15.75">
      <c r="A243" s="419" t="s">
        <v>813</v>
      </c>
      <c r="B243" s="5">
        <f>+Menu!$C$3</f>
        <v>2009</v>
      </c>
      <c r="C243" s="5" t="str">
        <f>IF(B243&lt;Menu!$C$3,"v2","v1")</f>
        <v>v1</v>
      </c>
      <c r="D243" s="5" t="str">
        <f>CONCATENATE(Activos!B23,G243)</f>
        <v>4322</v>
      </c>
      <c r="E243" s="1">
        <f>CONCATENATE(DatosGrls!$D$12)</f>
      </c>
      <c r="F243" s="1">
        <f>Activos!F23</f>
        <v>0</v>
      </c>
      <c r="G243" s="5">
        <v>2</v>
      </c>
    </row>
    <row r="244" spans="1:7" ht="15.75">
      <c r="A244" s="419" t="s">
        <v>813</v>
      </c>
      <c r="B244" s="5">
        <f>+Menu!$C$3</f>
        <v>2009</v>
      </c>
      <c r="C244" s="5" t="str">
        <f>IF(B244&lt;Menu!$C$3,"v2","v1")</f>
        <v>v1</v>
      </c>
      <c r="D244" s="5" t="str">
        <f>CONCATENATE(Activos!B24,G244)</f>
        <v>4402</v>
      </c>
      <c r="E244" s="1">
        <f>CONCATENATE(DatosGrls!$D$12)</f>
      </c>
      <c r="F244" s="1">
        <f>Activos!F24</f>
        <v>0</v>
      </c>
      <c r="G244" s="5">
        <v>2</v>
      </c>
    </row>
    <row r="245" spans="1:8" ht="15.75">
      <c r="A245" s="419" t="s">
        <v>813</v>
      </c>
      <c r="B245" s="5">
        <f>+Menu!$C$3</f>
        <v>2009</v>
      </c>
      <c r="C245" s="5" t="str">
        <f>IF(B245&lt;Menu!$C$3,"v2","v1")</f>
        <v>v1</v>
      </c>
      <c r="D245" s="5" t="str">
        <f>CONCATENATE(Activos!B8,G245)</f>
        <v>4003</v>
      </c>
      <c r="E245" s="1">
        <f>CONCATENATE(DatosGrls!$D$12)</f>
      </c>
      <c r="F245" s="1">
        <f>Activos!G8</f>
        <v>0</v>
      </c>
      <c r="G245" s="5">
        <v>3</v>
      </c>
      <c r="H245" s="170">
        <v>3</v>
      </c>
    </row>
    <row r="246" spans="1:7" ht="15.75">
      <c r="A246" s="419" t="s">
        <v>813</v>
      </c>
      <c r="B246" s="5">
        <f>+Menu!$C$3</f>
        <v>2009</v>
      </c>
      <c r="C246" s="5" t="str">
        <f>IF(B246&lt;Menu!$C$3,"v2","v1")</f>
        <v>v1</v>
      </c>
      <c r="D246" s="5" t="str">
        <f>CONCATENATE(Activos!B9,G246)</f>
        <v>4013</v>
      </c>
      <c r="E246" s="1">
        <f>CONCATENATE(DatosGrls!$D$12)</f>
      </c>
      <c r="F246" s="1">
        <f>Activos!G9</f>
        <v>0</v>
      </c>
      <c r="G246" s="5">
        <v>3</v>
      </c>
    </row>
    <row r="247" spans="1:7" ht="15.75">
      <c r="A247" s="419" t="s">
        <v>813</v>
      </c>
      <c r="B247" s="5">
        <f>+Menu!$C$3</f>
        <v>2009</v>
      </c>
      <c r="C247" s="5" t="str">
        <f>IF(B247&lt;Menu!$C$3,"v2","v1")</f>
        <v>v1</v>
      </c>
      <c r="D247" s="5" t="str">
        <f>CONCATENATE(Activos!B10,G247)</f>
        <v>4023</v>
      </c>
      <c r="E247" s="1">
        <f>CONCATENATE(DatosGrls!$D$12)</f>
      </c>
      <c r="F247" s="1">
        <f>Activos!G10</f>
        <v>0</v>
      </c>
      <c r="G247" s="5">
        <v>3</v>
      </c>
    </row>
    <row r="248" spans="1:7" ht="15.75">
      <c r="A248" s="419" t="s">
        <v>813</v>
      </c>
      <c r="B248" s="5">
        <f>+Menu!$C$3</f>
        <v>2009</v>
      </c>
      <c r="C248" s="5" t="str">
        <f>IF(B248&lt;Menu!$C$3,"v2","v1")</f>
        <v>v1</v>
      </c>
      <c r="D248" s="5" t="str">
        <f>CONCATENATE(Activos!B11,G248)</f>
        <v>4033</v>
      </c>
      <c r="E248" s="1">
        <f>CONCATENATE(DatosGrls!$D$12)</f>
      </c>
      <c r="F248" s="1">
        <f>Activos!G11</f>
        <v>0</v>
      </c>
      <c r="G248" s="5">
        <v>3</v>
      </c>
    </row>
    <row r="249" spans="1:7" ht="15.75">
      <c r="A249" s="419" t="s">
        <v>813</v>
      </c>
      <c r="B249" s="5">
        <f>+Menu!$C$3</f>
        <v>2009</v>
      </c>
      <c r="C249" s="5" t="str">
        <f>IF(B249&lt;Menu!$C$3,"v2","v1")</f>
        <v>v1</v>
      </c>
      <c r="D249" s="5" t="str">
        <f>CONCATENATE(Activos!B12,G249)</f>
        <v>4043</v>
      </c>
      <c r="E249" s="1">
        <f>CONCATENATE(DatosGrls!$D$12)</f>
      </c>
      <c r="F249" s="1">
        <f>Activos!G12</f>
        <v>0</v>
      </c>
      <c r="G249" s="5">
        <v>3</v>
      </c>
    </row>
    <row r="250" spans="1:7" ht="15.75">
      <c r="A250" s="419" t="s">
        <v>813</v>
      </c>
      <c r="B250" s="5">
        <f>+Menu!$C$3</f>
        <v>2009</v>
      </c>
      <c r="C250" s="5" t="str">
        <f>IF(B250&lt;Menu!$C$3,"v2","v1")</f>
        <v>v1</v>
      </c>
      <c r="D250" s="5" t="str">
        <f>CONCATENATE(Activos!B13,G250)</f>
        <v>4103</v>
      </c>
      <c r="E250" s="1">
        <f>CONCATENATE(DatosGrls!$D$12)</f>
      </c>
      <c r="F250" s="1">
        <f>Activos!G13</f>
        <v>0</v>
      </c>
      <c r="G250" s="5">
        <v>3</v>
      </c>
    </row>
    <row r="251" spans="1:7" ht="15.75">
      <c r="A251" s="419" t="s">
        <v>813</v>
      </c>
      <c r="B251" s="5">
        <f>+Menu!$C$3</f>
        <v>2009</v>
      </c>
      <c r="C251" s="5" t="str">
        <f>IF(B251&lt;Menu!$C$3,"v2","v1")</f>
        <v>v1</v>
      </c>
      <c r="D251" s="5" t="str">
        <f>CONCATENATE(Activos!B14,G251)</f>
        <v>4113</v>
      </c>
      <c r="E251" s="1">
        <f>CONCATENATE(DatosGrls!$D$12)</f>
      </c>
      <c r="F251" s="1">
        <f>Activos!G14</f>
        <v>0</v>
      </c>
      <c r="G251" s="5">
        <v>3</v>
      </c>
    </row>
    <row r="252" spans="1:7" ht="15.75">
      <c r="A252" s="419" t="s">
        <v>813</v>
      </c>
      <c r="B252" s="5">
        <f>+Menu!$C$3</f>
        <v>2009</v>
      </c>
      <c r="C252" s="5" t="str">
        <f>IF(B252&lt;Menu!$C$3,"v2","v1")</f>
        <v>v1</v>
      </c>
      <c r="D252" s="5" t="str">
        <f>CONCATENATE(Activos!B15,G252)</f>
        <v>4123</v>
      </c>
      <c r="E252" s="1">
        <f>CONCATENATE(DatosGrls!$D$12)</f>
      </c>
      <c r="F252" s="1">
        <f>Activos!G15</f>
        <v>0</v>
      </c>
      <c r="G252" s="5">
        <v>3</v>
      </c>
    </row>
    <row r="253" spans="1:7" ht="15.75">
      <c r="A253" s="419" t="s">
        <v>813</v>
      </c>
      <c r="B253" s="5">
        <f>+Menu!$C$3</f>
        <v>2009</v>
      </c>
      <c r="C253" s="5" t="str">
        <f>IF(B253&lt;Menu!$C$3,"v2","v1")</f>
        <v>v1</v>
      </c>
      <c r="D253" s="5" t="str">
        <f>CONCATENATE(Activos!B16,G253)</f>
        <v>4133</v>
      </c>
      <c r="E253" s="1">
        <f>CONCATENATE(DatosGrls!$D$12)</f>
      </c>
      <c r="F253" s="1">
        <f>Activos!G16</f>
        <v>0</v>
      </c>
      <c r="G253" s="5">
        <v>3</v>
      </c>
    </row>
    <row r="254" spans="1:7" ht="15.75">
      <c r="A254" s="419" t="s">
        <v>813</v>
      </c>
      <c r="B254" s="5">
        <f>+Menu!$C$3</f>
        <v>2009</v>
      </c>
      <c r="C254" s="5" t="str">
        <f>IF(B254&lt;Menu!$C$3,"v2","v1")</f>
        <v>v1</v>
      </c>
      <c r="D254" s="5" t="str">
        <f>CONCATENATE(Activos!B17,G254)</f>
        <v>4143</v>
      </c>
      <c r="E254" s="1">
        <f>CONCATENATE(DatosGrls!$D$12)</f>
      </c>
      <c r="F254" s="1">
        <f>Activos!G17</f>
        <v>0</v>
      </c>
      <c r="G254" s="5">
        <v>3</v>
      </c>
    </row>
    <row r="255" spans="1:7" ht="15.75">
      <c r="A255" s="419" t="s">
        <v>813</v>
      </c>
      <c r="B255" s="5">
        <f>+Menu!$C$3</f>
        <v>2009</v>
      </c>
      <c r="C255" s="5" t="str">
        <f>IF(B255&lt;Menu!$C$3,"v2","v1")</f>
        <v>v1</v>
      </c>
      <c r="D255" s="5" t="str">
        <f>CONCATENATE(Activos!B18,G255)</f>
        <v>4203</v>
      </c>
      <c r="E255" s="1">
        <f>CONCATENATE(DatosGrls!$D$12)</f>
      </c>
      <c r="F255" s="1">
        <f>Activos!G18</f>
        <v>0</v>
      </c>
      <c r="G255" s="5">
        <v>3</v>
      </c>
    </row>
    <row r="256" spans="1:7" ht="15.75">
      <c r="A256" s="419" t="s">
        <v>813</v>
      </c>
      <c r="B256" s="5">
        <f>+Menu!$C$3</f>
        <v>2009</v>
      </c>
      <c r="C256" s="5" t="str">
        <f>IF(B256&lt;Menu!$C$3,"v2","v1")</f>
        <v>v1</v>
      </c>
      <c r="D256" s="5" t="str">
        <f>CONCATENATE(Activos!B19,G256)</f>
        <v>4213</v>
      </c>
      <c r="E256" s="1">
        <f>CONCATENATE(DatosGrls!$D$12)</f>
      </c>
      <c r="F256" s="1">
        <f>Activos!G19</f>
        <v>0</v>
      </c>
      <c r="G256" s="5">
        <v>3</v>
      </c>
    </row>
    <row r="257" spans="1:7" ht="15.75">
      <c r="A257" s="419" t="s">
        <v>813</v>
      </c>
      <c r="B257" s="5">
        <f>+Menu!$C$3</f>
        <v>2009</v>
      </c>
      <c r="C257" s="5" t="str">
        <f>IF(B257&lt;Menu!$C$3,"v2","v1")</f>
        <v>v1</v>
      </c>
      <c r="D257" s="5" t="str">
        <f>CONCATENATE(Activos!B20,G257)</f>
        <v>4223</v>
      </c>
      <c r="E257" s="1">
        <f>CONCATENATE(DatosGrls!$D$12)</f>
      </c>
      <c r="F257" s="1">
        <f>Activos!G20</f>
        <v>0</v>
      </c>
      <c r="G257" s="5">
        <v>3</v>
      </c>
    </row>
    <row r="258" spans="1:7" ht="15.75">
      <c r="A258" s="419" t="s">
        <v>813</v>
      </c>
      <c r="B258" s="5">
        <f>+Menu!$C$3</f>
        <v>2009</v>
      </c>
      <c r="C258" s="5" t="str">
        <f>IF(B258&lt;Menu!$C$3,"v2","v1")</f>
        <v>v1</v>
      </c>
      <c r="D258" s="5" t="str">
        <f>CONCATENATE(Activos!B21,G258)</f>
        <v>4303</v>
      </c>
      <c r="E258" s="1">
        <f>CONCATENATE(DatosGrls!$D$12)</f>
      </c>
      <c r="F258" s="1">
        <f>Activos!G21</f>
        <v>0</v>
      </c>
      <c r="G258" s="5">
        <v>3</v>
      </c>
    </row>
    <row r="259" spans="1:7" ht="15.75">
      <c r="A259" s="419" t="s">
        <v>813</v>
      </c>
      <c r="B259" s="5">
        <f>+Menu!$C$3</f>
        <v>2009</v>
      </c>
      <c r="C259" s="5" t="str">
        <f>IF(B259&lt;Menu!$C$3,"v2","v1")</f>
        <v>v1</v>
      </c>
      <c r="D259" s="5" t="str">
        <f>CONCATENATE(Activos!B22,G259)</f>
        <v>4313</v>
      </c>
      <c r="E259" s="1">
        <f>CONCATENATE(DatosGrls!$D$12)</f>
      </c>
      <c r="F259" s="1">
        <f>Activos!G22</f>
        <v>0</v>
      </c>
      <c r="G259" s="5">
        <v>3</v>
      </c>
    </row>
    <row r="260" spans="1:7" ht="15.75">
      <c r="A260" s="419" t="s">
        <v>813</v>
      </c>
      <c r="B260" s="5">
        <f>+Menu!$C$3</f>
        <v>2009</v>
      </c>
      <c r="C260" s="5" t="str">
        <f>IF(B260&lt;Menu!$C$3,"v2","v1")</f>
        <v>v1</v>
      </c>
      <c r="D260" s="5" t="str">
        <f>CONCATENATE(Activos!B23,G260)</f>
        <v>4323</v>
      </c>
      <c r="E260" s="1">
        <f>CONCATENATE(DatosGrls!$D$12)</f>
      </c>
      <c r="F260" s="1">
        <f>Activos!G23</f>
        <v>0</v>
      </c>
      <c r="G260" s="5">
        <v>3</v>
      </c>
    </row>
    <row r="261" spans="1:7" ht="15.75">
      <c r="A261" s="419" t="s">
        <v>813</v>
      </c>
      <c r="B261" s="5">
        <f>+Menu!$C$3</f>
        <v>2009</v>
      </c>
      <c r="C261" s="5" t="str">
        <f>IF(B261&lt;Menu!$C$3,"v2","v1")</f>
        <v>v1</v>
      </c>
      <c r="D261" s="5" t="str">
        <f>CONCATENATE(Activos!B24,G261)</f>
        <v>4403</v>
      </c>
      <c r="E261" s="1">
        <f>CONCATENATE(DatosGrls!$D$12)</f>
      </c>
      <c r="F261" s="1">
        <f>Activos!G24</f>
        <v>0</v>
      </c>
      <c r="G261" s="5">
        <v>3</v>
      </c>
    </row>
    <row r="262" spans="1:8" ht="15.75">
      <c r="A262" s="419" t="s">
        <v>813</v>
      </c>
      <c r="B262" s="5">
        <f>+Menu!$C$3</f>
        <v>2009</v>
      </c>
      <c r="C262" s="5" t="str">
        <f>IF(B262&lt;Menu!$C$3,"v2","v1")</f>
        <v>v1</v>
      </c>
      <c r="D262" s="5" t="str">
        <f>CONCATENATE(Activos!B8,G262)</f>
        <v>4004</v>
      </c>
      <c r="E262" s="1">
        <f>CONCATENATE(DatosGrls!$D$12)</f>
      </c>
      <c r="F262" s="1">
        <f>Activos!H8</f>
        <v>0</v>
      </c>
      <c r="G262" s="5">
        <v>4</v>
      </c>
      <c r="H262" s="170">
        <v>4</v>
      </c>
    </row>
    <row r="263" spans="1:7" ht="15.75">
      <c r="A263" s="419" t="s">
        <v>813</v>
      </c>
      <c r="B263" s="5">
        <f>+Menu!$C$3</f>
        <v>2009</v>
      </c>
      <c r="C263" s="5" t="str">
        <f>IF(B263&lt;Menu!$C$3,"v2","v1")</f>
        <v>v1</v>
      </c>
      <c r="D263" s="5" t="str">
        <f>CONCATENATE(Activos!B9,G263)</f>
        <v>4014</v>
      </c>
      <c r="E263" s="1">
        <f>CONCATENATE(DatosGrls!$D$12)</f>
      </c>
      <c r="F263" s="1">
        <f>Activos!H9</f>
        <v>0</v>
      </c>
      <c r="G263" s="5">
        <v>4</v>
      </c>
    </row>
    <row r="264" spans="1:7" ht="15.75">
      <c r="A264" s="419" t="s">
        <v>813</v>
      </c>
      <c r="B264" s="5">
        <f>+Menu!$C$3</f>
        <v>2009</v>
      </c>
      <c r="C264" s="5" t="str">
        <f>IF(B264&lt;Menu!$C$3,"v2","v1")</f>
        <v>v1</v>
      </c>
      <c r="D264" s="5" t="str">
        <f>CONCATENATE(Activos!B10,G264)</f>
        <v>4024</v>
      </c>
      <c r="E264" s="1">
        <f>CONCATENATE(DatosGrls!$D$12)</f>
      </c>
      <c r="F264" s="1">
        <f>Activos!H10</f>
        <v>0</v>
      </c>
      <c r="G264" s="5">
        <v>4</v>
      </c>
    </row>
    <row r="265" spans="1:7" ht="15.75">
      <c r="A265" s="419" t="s">
        <v>813</v>
      </c>
      <c r="B265" s="5">
        <f>+Menu!$C$3</f>
        <v>2009</v>
      </c>
      <c r="C265" s="5" t="str">
        <f>IF(B265&lt;Menu!$C$3,"v2","v1")</f>
        <v>v1</v>
      </c>
      <c r="D265" s="5" t="str">
        <f>CONCATENATE(Activos!B11,G265)</f>
        <v>4034</v>
      </c>
      <c r="E265" s="1">
        <f>CONCATENATE(DatosGrls!$D$12)</f>
      </c>
      <c r="F265" s="1">
        <f>Activos!H11</f>
        <v>0</v>
      </c>
      <c r="G265" s="5">
        <v>4</v>
      </c>
    </row>
    <row r="266" spans="1:7" ht="15.75">
      <c r="A266" s="419" t="s">
        <v>813</v>
      </c>
      <c r="B266" s="5">
        <f>+Menu!$C$3</f>
        <v>2009</v>
      </c>
      <c r="C266" s="5" t="str">
        <f>IF(B266&lt;Menu!$C$3,"v2","v1")</f>
        <v>v1</v>
      </c>
      <c r="D266" s="5" t="str">
        <f>CONCATENATE(Activos!B12,G266)</f>
        <v>4044</v>
      </c>
      <c r="E266" s="1">
        <f>CONCATENATE(DatosGrls!$D$12)</f>
      </c>
      <c r="F266" s="1">
        <f>Activos!H12</f>
        <v>0</v>
      </c>
      <c r="G266" s="5">
        <v>4</v>
      </c>
    </row>
    <row r="267" spans="1:7" ht="15.75">
      <c r="A267" s="419" t="s">
        <v>813</v>
      </c>
      <c r="B267" s="5">
        <f>+Menu!$C$3</f>
        <v>2009</v>
      </c>
      <c r="C267" s="5" t="str">
        <f>IF(B267&lt;Menu!$C$3,"v2","v1")</f>
        <v>v1</v>
      </c>
      <c r="D267" s="5" t="str">
        <f>CONCATENATE(Activos!B13,G267)</f>
        <v>4104</v>
      </c>
      <c r="E267" s="1">
        <f>CONCATENATE(DatosGrls!$D$12)</f>
      </c>
      <c r="F267" s="1">
        <f>Activos!H13</f>
        <v>0</v>
      </c>
      <c r="G267" s="5">
        <v>4</v>
      </c>
    </row>
    <row r="268" spans="1:7" ht="15.75">
      <c r="A268" s="419" t="s">
        <v>813</v>
      </c>
      <c r="B268" s="5">
        <f>+Menu!$C$3</f>
        <v>2009</v>
      </c>
      <c r="C268" s="5" t="str">
        <f>IF(B268&lt;Menu!$C$3,"v2","v1")</f>
        <v>v1</v>
      </c>
      <c r="D268" s="5" t="str">
        <f>CONCATENATE(Activos!B14,G268)</f>
        <v>4114</v>
      </c>
      <c r="E268" s="1">
        <f>CONCATENATE(DatosGrls!$D$12)</f>
      </c>
      <c r="F268" s="1">
        <f>Activos!H14</f>
        <v>0</v>
      </c>
      <c r="G268" s="5">
        <v>4</v>
      </c>
    </row>
    <row r="269" spans="1:7" ht="15.75">
      <c r="A269" s="419" t="s">
        <v>813</v>
      </c>
      <c r="B269" s="5">
        <f>+Menu!$C$3</f>
        <v>2009</v>
      </c>
      <c r="C269" s="5" t="str">
        <f>IF(B269&lt;Menu!$C$3,"v2","v1")</f>
        <v>v1</v>
      </c>
      <c r="D269" s="5" t="str">
        <f>CONCATENATE(Activos!B15,G269)</f>
        <v>4124</v>
      </c>
      <c r="E269" s="1">
        <f>CONCATENATE(DatosGrls!$D$12)</f>
      </c>
      <c r="F269" s="1">
        <f>Activos!H15</f>
        <v>0</v>
      </c>
      <c r="G269" s="5">
        <v>4</v>
      </c>
    </row>
    <row r="270" spans="1:7" ht="15.75">
      <c r="A270" s="419" t="s">
        <v>813</v>
      </c>
      <c r="B270" s="5">
        <f>+Menu!$C$3</f>
        <v>2009</v>
      </c>
      <c r="C270" s="5" t="str">
        <f>IF(B270&lt;Menu!$C$3,"v2","v1")</f>
        <v>v1</v>
      </c>
      <c r="D270" s="5" t="str">
        <f>CONCATENATE(Activos!B16,G270)</f>
        <v>4134</v>
      </c>
      <c r="E270" s="1">
        <f>CONCATENATE(DatosGrls!$D$12)</f>
      </c>
      <c r="F270" s="1">
        <f>Activos!H16</f>
        <v>0</v>
      </c>
      <c r="G270" s="5">
        <v>4</v>
      </c>
    </row>
    <row r="271" spans="1:7" ht="15.75">
      <c r="A271" s="419" t="s">
        <v>813</v>
      </c>
      <c r="B271" s="5">
        <f>+Menu!$C$3</f>
        <v>2009</v>
      </c>
      <c r="C271" s="5" t="str">
        <f>IF(B271&lt;Menu!$C$3,"v2","v1")</f>
        <v>v1</v>
      </c>
      <c r="D271" s="5" t="str">
        <f>CONCATENATE(Activos!B17,G271)</f>
        <v>4144</v>
      </c>
      <c r="E271" s="1">
        <f>CONCATENATE(DatosGrls!$D$12)</f>
      </c>
      <c r="F271" s="1">
        <f>Activos!H17</f>
        <v>0</v>
      </c>
      <c r="G271" s="5">
        <v>4</v>
      </c>
    </row>
    <row r="272" spans="1:7" ht="15.75">
      <c r="A272" s="419" t="s">
        <v>813</v>
      </c>
      <c r="B272" s="5">
        <f>+Menu!$C$3</f>
        <v>2009</v>
      </c>
      <c r="C272" s="5" t="str">
        <f>IF(B272&lt;Menu!$C$3,"v2","v1")</f>
        <v>v1</v>
      </c>
      <c r="D272" s="5" t="str">
        <f>CONCATENATE(Activos!B18,G272)</f>
        <v>4204</v>
      </c>
      <c r="E272" s="1">
        <f>CONCATENATE(DatosGrls!$D$12)</f>
      </c>
      <c r="F272" s="1">
        <f>Activos!H18</f>
        <v>0</v>
      </c>
      <c r="G272" s="5">
        <v>4</v>
      </c>
    </row>
    <row r="273" spans="1:7" ht="15.75">
      <c r="A273" s="419" t="s">
        <v>813</v>
      </c>
      <c r="B273" s="5">
        <f>+Menu!$C$3</f>
        <v>2009</v>
      </c>
      <c r="C273" s="5" t="str">
        <f>IF(B273&lt;Menu!$C$3,"v2","v1")</f>
        <v>v1</v>
      </c>
      <c r="D273" s="5" t="str">
        <f>CONCATENATE(Activos!B19,G273)</f>
        <v>4214</v>
      </c>
      <c r="E273" s="1">
        <f>CONCATENATE(DatosGrls!$D$12)</f>
      </c>
      <c r="F273" s="1">
        <f>Activos!H19</f>
        <v>0</v>
      </c>
      <c r="G273" s="5">
        <v>4</v>
      </c>
    </row>
    <row r="274" spans="1:7" ht="15.75">
      <c r="A274" s="419" t="s">
        <v>813</v>
      </c>
      <c r="B274" s="5">
        <f>+Menu!$C$3</f>
        <v>2009</v>
      </c>
      <c r="C274" s="5" t="str">
        <f>IF(B274&lt;Menu!$C$3,"v2","v1")</f>
        <v>v1</v>
      </c>
      <c r="D274" s="5" t="str">
        <f>CONCATENATE(Activos!B20,G274)</f>
        <v>4224</v>
      </c>
      <c r="E274" s="1">
        <f>CONCATENATE(DatosGrls!$D$12)</f>
      </c>
      <c r="F274" s="1">
        <f>Activos!H20</f>
        <v>0</v>
      </c>
      <c r="G274" s="5">
        <v>4</v>
      </c>
    </row>
    <row r="275" spans="1:7" ht="15.75">
      <c r="A275" s="419" t="s">
        <v>813</v>
      </c>
      <c r="B275" s="5">
        <f>+Menu!$C$3</f>
        <v>2009</v>
      </c>
      <c r="C275" s="5" t="str">
        <f>IF(B275&lt;Menu!$C$3,"v2","v1")</f>
        <v>v1</v>
      </c>
      <c r="D275" s="5" t="str">
        <f>CONCATENATE(Activos!B21,G275)</f>
        <v>4304</v>
      </c>
      <c r="E275" s="1">
        <f>CONCATENATE(DatosGrls!$D$12)</f>
      </c>
      <c r="F275" s="1">
        <f>Activos!H21</f>
        <v>0</v>
      </c>
      <c r="G275" s="5">
        <v>4</v>
      </c>
    </row>
    <row r="276" spans="1:7" ht="15.75">
      <c r="A276" s="419" t="s">
        <v>813</v>
      </c>
      <c r="B276" s="5">
        <f>+Menu!$C$3</f>
        <v>2009</v>
      </c>
      <c r="C276" s="5" t="str">
        <f>IF(B276&lt;Menu!$C$3,"v2","v1")</f>
        <v>v1</v>
      </c>
      <c r="D276" s="5" t="str">
        <f>CONCATENATE(Activos!B22,G276)</f>
        <v>4314</v>
      </c>
      <c r="E276" s="1">
        <f>CONCATENATE(DatosGrls!$D$12)</f>
      </c>
      <c r="F276" s="1">
        <f>Activos!H22</f>
        <v>0</v>
      </c>
      <c r="G276" s="5">
        <v>4</v>
      </c>
    </row>
    <row r="277" spans="1:7" ht="15.75">
      <c r="A277" s="419" t="s">
        <v>813</v>
      </c>
      <c r="B277" s="5">
        <f>+Menu!$C$3</f>
        <v>2009</v>
      </c>
      <c r="C277" s="5" t="str">
        <f>IF(B277&lt;Menu!$C$3,"v2","v1")</f>
        <v>v1</v>
      </c>
      <c r="D277" s="5" t="str">
        <f>CONCATENATE(Activos!B23,G277)</f>
        <v>4324</v>
      </c>
      <c r="E277" s="1">
        <f>CONCATENATE(DatosGrls!$D$12)</f>
      </c>
      <c r="F277" s="1">
        <f>Activos!H23</f>
        <v>0</v>
      </c>
      <c r="G277" s="5">
        <v>4</v>
      </c>
    </row>
    <row r="278" spans="1:7" ht="15.75">
      <c r="A278" s="419" t="s">
        <v>813</v>
      </c>
      <c r="B278" s="5">
        <f>+Menu!$C$3</f>
        <v>2009</v>
      </c>
      <c r="C278" s="5" t="str">
        <f>IF(B278&lt;Menu!$C$3,"v2","v1")</f>
        <v>v1</v>
      </c>
      <c r="D278" s="5" t="str">
        <f>CONCATENATE(Activos!B24,G278)</f>
        <v>4404</v>
      </c>
      <c r="E278" s="1">
        <f>CONCATENATE(DatosGrls!$D$12)</f>
      </c>
      <c r="F278" s="1">
        <f>Activos!H24</f>
        <v>0</v>
      </c>
      <c r="G278" s="5">
        <v>4</v>
      </c>
    </row>
    <row r="279" spans="1:8" ht="15.75">
      <c r="A279" s="419" t="s">
        <v>813</v>
      </c>
      <c r="B279" s="5">
        <f>+Menu!$C$3</f>
        <v>2009</v>
      </c>
      <c r="C279" s="5" t="str">
        <f>IF(B279&lt;Menu!$C$3,"v2","v1")</f>
        <v>v1</v>
      </c>
      <c r="D279" s="5" t="str">
        <f>CONCATENATE(Activos!B8,G279)</f>
        <v>4005</v>
      </c>
      <c r="E279" s="1">
        <f>CONCATENATE(DatosGrls!$D$12)</f>
      </c>
      <c r="F279" s="1">
        <f>Activos!I8</f>
        <v>0</v>
      </c>
      <c r="G279" s="5">
        <v>5</v>
      </c>
      <c r="H279" s="170">
        <v>5</v>
      </c>
    </row>
    <row r="280" spans="1:7" ht="15.75">
      <c r="A280" s="419" t="s">
        <v>813</v>
      </c>
      <c r="B280" s="5">
        <f>+Menu!$C$3</f>
        <v>2009</v>
      </c>
      <c r="C280" s="5" t="str">
        <f>IF(B280&lt;Menu!$C$3,"v2","v1")</f>
        <v>v1</v>
      </c>
      <c r="D280" s="5" t="str">
        <f>CONCATENATE(Activos!B9,G280)</f>
        <v>4015</v>
      </c>
      <c r="E280" s="1">
        <f>CONCATENATE(DatosGrls!$D$12)</f>
      </c>
      <c r="F280" s="1">
        <f>Activos!I9</f>
        <v>0</v>
      </c>
      <c r="G280" s="5">
        <v>5</v>
      </c>
    </row>
    <row r="281" spans="1:7" ht="15.75">
      <c r="A281" s="419" t="s">
        <v>813</v>
      </c>
      <c r="B281" s="5">
        <f>+Menu!$C$3</f>
        <v>2009</v>
      </c>
      <c r="C281" s="5" t="str">
        <f>IF(B281&lt;Menu!$C$3,"v2","v1")</f>
        <v>v1</v>
      </c>
      <c r="D281" s="5" t="str">
        <f>CONCATENATE(Activos!B10,G281)</f>
        <v>4025</v>
      </c>
      <c r="E281" s="1">
        <f>CONCATENATE(DatosGrls!$D$12)</f>
      </c>
      <c r="F281" s="1">
        <f>Activos!I10</f>
        <v>0</v>
      </c>
      <c r="G281" s="5">
        <v>5</v>
      </c>
    </row>
    <row r="282" spans="1:7" ht="15.75">
      <c r="A282" s="419" t="s">
        <v>813</v>
      </c>
      <c r="B282" s="5">
        <f>+Menu!$C$3</f>
        <v>2009</v>
      </c>
      <c r="C282" s="5" t="str">
        <f>IF(B282&lt;Menu!$C$3,"v2","v1")</f>
        <v>v1</v>
      </c>
      <c r="D282" s="5" t="str">
        <f>CONCATENATE(Activos!B11,G282)</f>
        <v>4035</v>
      </c>
      <c r="E282" s="1">
        <f>CONCATENATE(DatosGrls!$D$12)</f>
      </c>
      <c r="F282" s="1">
        <f>Activos!I11</f>
        <v>0</v>
      </c>
      <c r="G282" s="5">
        <v>5</v>
      </c>
    </row>
    <row r="283" spans="1:7" ht="15.75">
      <c r="A283" s="419" t="s">
        <v>813</v>
      </c>
      <c r="B283" s="5">
        <f>+Menu!$C$3</f>
        <v>2009</v>
      </c>
      <c r="C283" s="5" t="str">
        <f>IF(B283&lt;Menu!$C$3,"v2","v1")</f>
        <v>v1</v>
      </c>
      <c r="D283" s="5" t="str">
        <f>CONCATENATE(Activos!B12,G283)</f>
        <v>4045</v>
      </c>
      <c r="E283" s="1">
        <f>CONCATENATE(DatosGrls!$D$12)</f>
      </c>
      <c r="F283" s="1">
        <f>Activos!I12</f>
        <v>0</v>
      </c>
      <c r="G283" s="5">
        <v>5</v>
      </c>
    </row>
    <row r="284" spans="1:7" ht="15.75">
      <c r="A284" s="419" t="s">
        <v>813</v>
      </c>
      <c r="B284" s="5">
        <f>+Menu!$C$3</f>
        <v>2009</v>
      </c>
      <c r="C284" s="5" t="str">
        <f>IF(B284&lt;Menu!$C$3,"v2","v1")</f>
        <v>v1</v>
      </c>
      <c r="D284" s="5" t="str">
        <f>CONCATENATE(Activos!B13,G284)</f>
        <v>4105</v>
      </c>
      <c r="E284" s="1">
        <f>CONCATENATE(DatosGrls!$D$12)</f>
      </c>
      <c r="F284" s="1">
        <f>Activos!I13</f>
        <v>0</v>
      </c>
      <c r="G284" s="5">
        <v>5</v>
      </c>
    </row>
    <row r="285" spans="1:7" ht="15.75">
      <c r="A285" s="419" t="s">
        <v>813</v>
      </c>
      <c r="B285" s="5">
        <f>+Menu!$C$3</f>
        <v>2009</v>
      </c>
      <c r="C285" s="5" t="str">
        <f>IF(B285&lt;Menu!$C$3,"v2","v1")</f>
        <v>v1</v>
      </c>
      <c r="D285" s="5" t="str">
        <f>CONCATENATE(Activos!B14,G285)</f>
        <v>4115</v>
      </c>
      <c r="E285" s="1">
        <f>CONCATENATE(DatosGrls!$D$12)</f>
      </c>
      <c r="F285" s="1">
        <f>Activos!I14</f>
        <v>0</v>
      </c>
      <c r="G285" s="5">
        <v>5</v>
      </c>
    </row>
    <row r="286" spans="1:7" ht="15.75">
      <c r="A286" s="419" t="s">
        <v>813</v>
      </c>
      <c r="B286" s="5">
        <f>+Menu!$C$3</f>
        <v>2009</v>
      </c>
      <c r="C286" s="5" t="str">
        <f>IF(B286&lt;Menu!$C$3,"v2","v1")</f>
        <v>v1</v>
      </c>
      <c r="D286" s="5" t="str">
        <f>CONCATENATE(Activos!B15,G286)</f>
        <v>4125</v>
      </c>
      <c r="E286" s="1">
        <f>CONCATENATE(DatosGrls!$D$12)</f>
      </c>
      <c r="F286" s="1">
        <f>Activos!I15</f>
        <v>0</v>
      </c>
      <c r="G286" s="5">
        <v>5</v>
      </c>
    </row>
    <row r="287" spans="1:7" ht="15.75">
      <c r="A287" s="419" t="s">
        <v>813</v>
      </c>
      <c r="B287" s="5">
        <f>+Menu!$C$3</f>
        <v>2009</v>
      </c>
      <c r="C287" s="5" t="str">
        <f>IF(B287&lt;Menu!$C$3,"v2","v1")</f>
        <v>v1</v>
      </c>
      <c r="D287" s="5" t="str">
        <f>CONCATENATE(Activos!B16,G287)</f>
        <v>4135</v>
      </c>
      <c r="E287" s="1">
        <f>CONCATENATE(DatosGrls!$D$12)</f>
      </c>
      <c r="F287" s="1">
        <f>Activos!I16</f>
        <v>0</v>
      </c>
      <c r="G287" s="5">
        <v>5</v>
      </c>
    </row>
    <row r="288" spans="1:7" ht="15.75">
      <c r="A288" s="419" t="s">
        <v>813</v>
      </c>
      <c r="B288" s="5">
        <f>+Menu!$C$3</f>
        <v>2009</v>
      </c>
      <c r="C288" s="5" t="str">
        <f>IF(B288&lt;Menu!$C$3,"v2","v1")</f>
        <v>v1</v>
      </c>
      <c r="D288" s="5" t="str">
        <f>CONCATENATE(Activos!B17,G288)</f>
        <v>4145</v>
      </c>
      <c r="E288" s="1">
        <f>CONCATENATE(DatosGrls!$D$12)</f>
      </c>
      <c r="F288" s="1">
        <f>Activos!I17</f>
        <v>0</v>
      </c>
      <c r="G288" s="5">
        <v>5</v>
      </c>
    </row>
    <row r="289" spans="1:7" ht="15.75">
      <c r="A289" s="419" t="s">
        <v>813</v>
      </c>
      <c r="B289" s="5">
        <f>+Menu!$C$3</f>
        <v>2009</v>
      </c>
      <c r="C289" s="5" t="str">
        <f>IF(B289&lt;Menu!$C$3,"v2","v1")</f>
        <v>v1</v>
      </c>
      <c r="D289" s="5" t="str">
        <f>CONCATENATE(Activos!B18,G289)</f>
        <v>4205</v>
      </c>
      <c r="E289" s="1">
        <f>CONCATENATE(DatosGrls!$D$12)</f>
      </c>
      <c r="F289" s="1">
        <f>Activos!I18</f>
        <v>0</v>
      </c>
      <c r="G289" s="5">
        <v>5</v>
      </c>
    </row>
    <row r="290" spans="1:7" ht="15.75">
      <c r="A290" s="419" t="s">
        <v>813</v>
      </c>
      <c r="B290" s="5">
        <f>+Menu!$C$3</f>
        <v>2009</v>
      </c>
      <c r="C290" s="5" t="str">
        <f>IF(B290&lt;Menu!$C$3,"v2","v1")</f>
        <v>v1</v>
      </c>
      <c r="D290" s="5" t="str">
        <f>CONCATENATE(Activos!B19,G290)</f>
        <v>4215</v>
      </c>
      <c r="E290" s="1">
        <f>CONCATENATE(DatosGrls!$D$12)</f>
      </c>
      <c r="F290" s="1">
        <f>Activos!I19</f>
        <v>0</v>
      </c>
      <c r="G290" s="5">
        <v>5</v>
      </c>
    </row>
    <row r="291" spans="1:7" ht="15.75">
      <c r="A291" s="419" t="s">
        <v>813</v>
      </c>
      <c r="B291" s="5">
        <f>+Menu!$C$3</f>
        <v>2009</v>
      </c>
      <c r="C291" s="5" t="str">
        <f>IF(B291&lt;Menu!$C$3,"v2","v1")</f>
        <v>v1</v>
      </c>
      <c r="D291" s="5" t="str">
        <f>CONCATENATE(Activos!B20,G291)</f>
        <v>4225</v>
      </c>
      <c r="E291" s="1">
        <f>CONCATENATE(DatosGrls!$D$12)</f>
      </c>
      <c r="F291" s="1">
        <f>Activos!I20</f>
        <v>0</v>
      </c>
      <c r="G291" s="5">
        <v>5</v>
      </c>
    </row>
    <row r="292" spans="1:7" ht="15.75">
      <c r="A292" s="419" t="s">
        <v>813</v>
      </c>
      <c r="B292" s="5">
        <f>+Menu!$C$3</f>
        <v>2009</v>
      </c>
      <c r="C292" s="5" t="str">
        <f>IF(B292&lt;Menu!$C$3,"v2","v1")</f>
        <v>v1</v>
      </c>
      <c r="D292" s="5" t="str">
        <f>CONCATENATE(Activos!B21,G292)</f>
        <v>4305</v>
      </c>
      <c r="E292" s="1">
        <f>CONCATENATE(DatosGrls!$D$12)</f>
      </c>
      <c r="F292" s="1">
        <f>Activos!I21</f>
        <v>0</v>
      </c>
      <c r="G292" s="5">
        <v>5</v>
      </c>
    </row>
    <row r="293" spans="1:7" ht="15.75">
      <c r="A293" s="419" t="s">
        <v>813</v>
      </c>
      <c r="B293" s="5">
        <f>+Menu!$C$3</f>
        <v>2009</v>
      </c>
      <c r="C293" s="5" t="str">
        <f>IF(B293&lt;Menu!$C$3,"v2","v1")</f>
        <v>v1</v>
      </c>
      <c r="D293" s="5" t="str">
        <f>CONCATENATE(Activos!B22,G293)</f>
        <v>4315</v>
      </c>
      <c r="E293" s="1">
        <f>CONCATENATE(DatosGrls!$D$12)</f>
      </c>
      <c r="F293" s="1">
        <f>Activos!I22</f>
        <v>0</v>
      </c>
      <c r="G293" s="5">
        <v>5</v>
      </c>
    </row>
    <row r="294" spans="1:7" ht="15.75">
      <c r="A294" s="419" t="s">
        <v>813</v>
      </c>
      <c r="B294" s="5">
        <f>+Menu!$C$3</f>
        <v>2009</v>
      </c>
      <c r="C294" s="5" t="str">
        <f>IF(B294&lt;Menu!$C$3,"v2","v1")</f>
        <v>v1</v>
      </c>
      <c r="D294" s="5" t="str">
        <f>CONCATENATE(Activos!B23,G294)</f>
        <v>4325</v>
      </c>
      <c r="E294" s="1">
        <f>CONCATENATE(DatosGrls!$D$12)</f>
      </c>
      <c r="F294" s="1">
        <f>Activos!I23</f>
        <v>0</v>
      </c>
      <c r="G294" s="5">
        <v>5</v>
      </c>
    </row>
    <row r="295" spans="1:7" ht="15.75">
      <c r="A295" s="419" t="s">
        <v>813</v>
      </c>
      <c r="B295" s="5">
        <f>+Menu!$C$3</f>
        <v>2009</v>
      </c>
      <c r="C295" s="5" t="str">
        <f>IF(B295&lt;Menu!$C$3,"v2","v1")</f>
        <v>v1</v>
      </c>
      <c r="D295" s="5" t="str">
        <f>CONCATENATE(Activos!B24,G295)</f>
        <v>4405</v>
      </c>
      <c r="E295" s="1">
        <f>CONCATENATE(DatosGrls!$D$12)</f>
      </c>
      <c r="F295" s="1">
        <f>Activos!I24</f>
        <v>0</v>
      </c>
      <c r="G295" s="5">
        <v>5</v>
      </c>
    </row>
    <row r="296" spans="1:8" ht="15.75">
      <c r="A296" s="419" t="s">
        <v>813</v>
      </c>
      <c r="B296" s="5">
        <f>+Menu!$C$3</f>
        <v>2009</v>
      </c>
      <c r="C296" s="5" t="str">
        <f>IF(B296&lt;Menu!$C$3,"v2","v1")</f>
        <v>v1</v>
      </c>
      <c r="D296" s="5" t="str">
        <f>CONCATENATE(Activos!B8,G296)</f>
        <v>4006</v>
      </c>
      <c r="E296" s="1">
        <f>CONCATENATE(DatosGrls!$D$12)</f>
      </c>
      <c r="F296" s="1">
        <f>Activos!J8</f>
        <v>0</v>
      </c>
      <c r="G296" s="5">
        <v>6</v>
      </c>
      <c r="H296" s="170">
        <v>6</v>
      </c>
    </row>
    <row r="297" spans="1:7" ht="15.75">
      <c r="A297" s="419" t="s">
        <v>813</v>
      </c>
      <c r="B297" s="5">
        <f>+Menu!$C$3</f>
        <v>2009</v>
      </c>
      <c r="C297" s="5" t="str">
        <f>IF(B297&lt;Menu!$C$3,"v2","v1")</f>
        <v>v1</v>
      </c>
      <c r="D297" s="5" t="str">
        <f>CONCATENATE(Activos!B9,G297)</f>
        <v>4016</v>
      </c>
      <c r="E297" s="1">
        <f>CONCATENATE(DatosGrls!$D$12)</f>
      </c>
      <c r="F297" s="1">
        <f>Activos!J9</f>
        <v>0</v>
      </c>
      <c r="G297" s="5">
        <v>6</v>
      </c>
    </row>
    <row r="298" spans="1:7" ht="15.75">
      <c r="A298" s="419" t="s">
        <v>813</v>
      </c>
      <c r="B298" s="5">
        <f>+Menu!$C$3</f>
        <v>2009</v>
      </c>
      <c r="C298" s="5" t="str">
        <f>IF(B298&lt;Menu!$C$3,"v2","v1")</f>
        <v>v1</v>
      </c>
      <c r="D298" s="5" t="str">
        <f>CONCATENATE(Activos!B10,G298)</f>
        <v>4026</v>
      </c>
      <c r="E298" s="1">
        <f>CONCATENATE(DatosGrls!$D$12)</f>
      </c>
      <c r="F298" s="1">
        <f>Activos!J10</f>
        <v>0</v>
      </c>
      <c r="G298" s="5">
        <v>6</v>
      </c>
    </row>
    <row r="299" spans="1:7" ht="15.75">
      <c r="A299" s="419" t="s">
        <v>813</v>
      </c>
      <c r="B299" s="5">
        <f>+Menu!$C$3</f>
        <v>2009</v>
      </c>
      <c r="C299" s="5" t="str">
        <f>IF(B299&lt;Menu!$C$3,"v2","v1")</f>
        <v>v1</v>
      </c>
      <c r="D299" s="5" t="str">
        <f>CONCATENATE(Activos!B11,G299)</f>
        <v>4036</v>
      </c>
      <c r="E299" s="1">
        <f>CONCATENATE(DatosGrls!$D$12)</f>
      </c>
      <c r="F299" s="1">
        <f>Activos!J11</f>
        <v>0</v>
      </c>
      <c r="G299" s="5">
        <v>6</v>
      </c>
    </row>
    <row r="300" spans="1:7" ht="15.75">
      <c r="A300" s="419" t="s">
        <v>813</v>
      </c>
      <c r="B300" s="5">
        <f>+Menu!$C$3</f>
        <v>2009</v>
      </c>
      <c r="C300" s="5" t="str">
        <f>IF(B300&lt;Menu!$C$3,"v2","v1")</f>
        <v>v1</v>
      </c>
      <c r="D300" s="5" t="str">
        <f>CONCATENATE(Activos!B12,G300)</f>
        <v>4046</v>
      </c>
      <c r="E300" s="1">
        <f>CONCATENATE(DatosGrls!$D$12)</f>
      </c>
      <c r="F300" s="1">
        <f>Activos!J12</f>
        <v>0</v>
      </c>
      <c r="G300" s="5">
        <v>6</v>
      </c>
    </row>
    <row r="301" spans="1:7" ht="15.75">
      <c r="A301" s="419" t="s">
        <v>813</v>
      </c>
      <c r="B301" s="5">
        <f>+Menu!$C$3</f>
        <v>2009</v>
      </c>
      <c r="C301" s="5" t="str">
        <f>IF(B301&lt;Menu!$C$3,"v2","v1")</f>
        <v>v1</v>
      </c>
      <c r="D301" s="5" t="str">
        <f>CONCATENATE(Activos!B13,G301)</f>
        <v>4106</v>
      </c>
      <c r="E301" s="1">
        <f>CONCATENATE(DatosGrls!$D$12)</f>
      </c>
      <c r="F301" s="1">
        <f>Activos!J13</f>
        <v>0</v>
      </c>
      <c r="G301" s="5">
        <v>6</v>
      </c>
    </row>
    <row r="302" spans="1:7" ht="15.75">
      <c r="A302" s="419" t="s">
        <v>813</v>
      </c>
      <c r="B302" s="5">
        <f>+Menu!$C$3</f>
        <v>2009</v>
      </c>
      <c r="C302" s="5" t="str">
        <f>IF(B302&lt;Menu!$C$3,"v2","v1")</f>
        <v>v1</v>
      </c>
      <c r="D302" s="5" t="str">
        <f>CONCATENATE(Activos!B14,G302)</f>
        <v>4116</v>
      </c>
      <c r="E302" s="1">
        <f>CONCATENATE(DatosGrls!$D$12)</f>
      </c>
      <c r="F302" s="1">
        <f>Activos!J14</f>
        <v>0</v>
      </c>
      <c r="G302" s="5">
        <v>6</v>
      </c>
    </row>
    <row r="303" spans="1:7" ht="15.75">
      <c r="A303" s="419" t="s">
        <v>813</v>
      </c>
      <c r="B303" s="5">
        <f>+Menu!$C$3</f>
        <v>2009</v>
      </c>
      <c r="C303" s="5" t="str">
        <f>IF(B303&lt;Menu!$C$3,"v2","v1")</f>
        <v>v1</v>
      </c>
      <c r="D303" s="5" t="str">
        <f>CONCATENATE(Activos!B15,G303)</f>
        <v>4126</v>
      </c>
      <c r="E303" s="1">
        <f>CONCATENATE(DatosGrls!$D$12)</f>
      </c>
      <c r="F303" s="1">
        <f>Activos!J15</f>
        <v>0</v>
      </c>
      <c r="G303" s="5">
        <v>6</v>
      </c>
    </row>
    <row r="304" spans="1:7" ht="15.75">
      <c r="A304" s="419" t="s">
        <v>813</v>
      </c>
      <c r="B304" s="5">
        <f>+Menu!$C$3</f>
        <v>2009</v>
      </c>
      <c r="C304" s="5" t="str">
        <f>IF(B304&lt;Menu!$C$3,"v2","v1")</f>
        <v>v1</v>
      </c>
      <c r="D304" s="5" t="str">
        <f>CONCATENATE(Activos!B16,G304)</f>
        <v>4136</v>
      </c>
      <c r="E304" s="1">
        <f>CONCATENATE(DatosGrls!$D$12)</f>
      </c>
      <c r="F304" s="1">
        <f>Activos!J16</f>
        <v>0</v>
      </c>
      <c r="G304" s="5">
        <v>6</v>
      </c>
    </row>
    <row r="305" spans="1:7" ht="15.75">
      <c r="A305" s="419" t="s">
        <v>813</v>
      </c>
      <c r="B305" s="5">
        <f>+Menu!$C$3</f>
        <v>2009</v>
      </c>
      <c r="C305" s="5" t="str">
        <f>IF(B305&lt;Menu!$C$3,"v2","v1")</f>
        <v>v1</v>
      </c>
      <c r="D305" s="5" t="str">
        <f>CONCATENATE(Activos!B17,G305)</f>
        <v>4146</v>
      </c>
      <c r="E305" s="1">
        <f>CONCATENATE(DatosGrls!$D$12)</f>
      </c>
      <c r="F305" s="1">
        <f>Activos!J17</f>
        <v>0</v>
      </c>
      <c r="G305" s="5">
        <v>6</v>
      </c>
    </row>
    <row r="306" spans="1:7" ht="15.75">
      <c r="A306" s="419" t="s">
        <v>813</v>
      </c>
      <c r="B306" s="5">
        <f>+Menu!$C$3</f>
        <v>2009</v>
      </c>
      <c r="C306" s="5" t="str">
        <f>IF(B306&lt;Menu!$C$3,"v2","v1")</f>
        <v>v1</v>
      </c>
      <c r="D306" s="5" t="str">
        <f>CONCATENATE(Activos!B18,G306)</f>
        <v>4206</v>
      </c>
      <c r="E306" s="1">
        <f>CONCATENATE(DatosGrls!$D$12)</f>
      </c>
      <c r="F306" s="1">
        <f>Activos!J18</f>
        <v>0</v>
      </c>
      <c r="G306" s="5">
        <v>6</v>
      </c>
    </row>
    <row r="307" spans="1:7" ht="15.75">
      <c r="A307" s="419" t="s">
        <v>813</v>
      </c>
      <c r="B307" s="5">
        <f>+Menu!$C$3</f>
        <v>2009</v>
      </c>
      <c r="C307" s="5" t="str">
        <f>IF(B307&lt;Menu!$C$3,"v2","v1")</f>
        <v>v1</v>
      </c>
      <c r="D307" s="5" t="str">
        <f>CONCATENATE(Activos!B19,G307)</f>
        <v>4216</v>
      </c>
      <c r="E307" s="1">
        <f>CONCATENATE(DatosGrls!$D$12)</f>
      </c>
      <c r="F307" s="1">
        <f>Activos!J19</f>
        <v>0</v>
      </c>
      <c r="G307" s="5">
        <v>6</v>
      </c>
    </row>
    <row r="308" spans="1:7" ht="15.75">
      <c r="A308" s="419" t="s">
        <v>813</v>
      </c>
      <c r="B308" s="5">
        <f>+Menu!$C$3</f>
        <v>2009</v>
      </c>
      <c r="C308" s="5" t="str">
        <f>IF(B308&lt;Menu!$C$3,"v2","v1")</f>
        <v>v1</v>
      </c>
      <c r="D308" s="5" t="str">
        <f>CONCATENATE(Activos!B20,G308)</f>
        <v>4226</v>
      </c>
      <c r="E308" s="1">
        <f>CONCATENATE(DatosGrls!$D$12)</f>
      </c>
      <c r="F308" s="1">
        <f>Activos!J20</f>
        <v>0</v>
      </c>
      <c r="G308" s="5">
        <v>6</v>
      </c>
    </row>
    <row r="309" spans="1:7" ht="15.75">
      <c r="A309" s="419" t="s">
        <v>813</v>
      </c>
      <c r="B309" s="5">
        <f>+Menu!$C$3</f>
        <v>2009</v>
      </c>
      <c r="C309" s="5" t="str">
        <f>IF(B309&lt;Menu!$C$3,"v2","v1")</f>
        <v>v1</v>
      </c>
      <c r="D309" s="5" t="str">
        <f>CONCATENATE(Activos!B21,G309)</f>
        <v>4306</v>
      </c>
      <c r="E309" s="1">
        <f>CONCATENATE(DatosGrls!$D$12)</f>
      </c>
      <c r="F309" s="1">
        <f>Activos!J21</f>
        <v>0</v>
      </c>
      <c r="G309" s="5">
        <v>6</v>
      </c>
    </row>
    <row r="310" spans="1:7" ht="15.75">
      <c r="A310" s="419" t="s">
        <v>813</v>
      </c>
      <c r="B310" s="5">
        <f>+Menu!$C$3</f>
        <v>2009</v>
      </c>
      <c r="C310" s="5" t="str">
        <f>IF(B310&lt;Menu!$C$3,"v2","v1")</f>
        <v>v1</v>
      </c>
      <c r="D310" s="5" t="str">
        <f>CONCATENATE(Activos!B22,G310)</f>
        <v>4316</v>
      </c>
      <c r="E310" s="1">
        <f>CONCATENATE(DatosGrls!$D$12)</f>
      </c>
      <c r="F310" s="1">
        <f>Activos!J22</f>
        <v>0</v>
      </c>
      <c r="G310" s="5">
        <v>6</v>
      </c>
    </row>
    <row r="311" spans="1:7" ht="15.75">
      <c r="A311" s="419" t="s">
        <v>813</v>
      </c>
      <c r="B311" s="5">
        <f>+Menu!$C$3</f>
        <v>2009</v>
      </c>
      <c r="C311" s="5" t="str">
        <f>IF(B311&lt;Menu!$C$3,"v2","v1")</f>
        <v>v1</v>
      </c>
      <c r="D311" s="5" t="str">
        <f>CONCATENATE(Activos!B23,G311)</f>
        <v>4326</v>
      </c>
      <c r="E311" s="1">
        <f>CONCATENATE(DatosGrls!$D$12)</f>
      </c>
      <c r="F311" s="1" t="str">
        <f>Activos!J23</f>
        <v>/////////////////</v>
      </c>
      <c r="G311" s="5">
        <v>6</v>
      </c>
    </row>
    <row r="312" spans="1:7" ht="15.75">
      <c r="A312" s="419" t="s">
        <v>813</v>
      </c>
      <c r="B312" s="5">
        <f>+Menu!$C$3</f>
        <v>2009</v>
      </c>
      <c r="C312" s="5" t="str">
        <f>IF(B312&lt;Menu!$C$3,"v2","v1")</f>
        <v>v1</v>
      </c>
      <c r="D312" s="5" t="str">
        <f>CONCATENATE(Activos!B24,G312)</f>
        <v>4406</v>
      </c>
      <c r="E312" s="1">
        <f>CONCATENATE(DatosGrls!$D$12)</f>
      </c>
      <c r="F312" s="1">
        <f>Activos!J24</f>
        <v>0</v>
      </c>
      <c r="G312" s="5">
        <v>6</v>
      </c>
    </row>
    <row r="313" spans="1:8" ht="15.75">
      <c r="A313" s="419" t="s">
        <v>813</v>
      </c>
      <c r="B313" s="5">
        <f>+Menu!$C$3</f>
        <v>2009</v>
      </c>
      <c r="C313" s="5" t="str">
        <f>IF(B313&lt;Menu!$C$3,"v2","v1")</f>
        <v>v1</v>
      </c>
      <c r="D313" s="5" t="str">
        <f>CONCATENATE(Activos!B8,G313)</f>
        <v>4007</v>
      </c>
      <c r="E313" s="1">
        <f>CONCATENATE(DatosGrls!$D$12)</f>
      </c>
      <c r="F313" s="1">
        <f>Activos!K8</f>
        <v>0</v>
      </c>
      <c r="G313" s="5">
        <v>7</v>
      </c>
      <c r="H313" s="170">
        <v>7</v>
      </c>
    </row>
    <row r="314" spans="1:7" ht="15.75">
      <c r="A314" s="419" t="s">
        <v>813</v>
      </c>
      <c r="B314" s="5">
        <f>+Menu!$C$3</f>
        <v>2009</v>
      </c>
      <c r="C314" s="5" t="str">
        <f>IF(B314&lt;Menu!$C$3,"v2","v1")</f>
        <v>v1</v>
      </c>
      <c r="D314" s="5" t="str">
        <f>CONCATENATE(Activos!B9,G314)</f>
        <v>4017</v>
      </c>
      <c r="E314" s="1">
        <f>CONCATENATE(DatosGrls!$D$12)</f>
      </c>
      <c r="F314" s="1">
        <f>Activos!K9</f>
        <v>0</v>
      </c>
      <c r="G314" s="5">
        <v>7</v>
      </c>
    </row>
    <row r="315" spans="1:7" ht="15.75">
      <c r="A315" s="419" t="s">
        <v>813</v>
      </c>
      <c r="B315" s="5">
        <f>+Menu!$C$3</f>
        <v>2009</v>
      </c>
      <c r="C315" s="5" t="str">
        <f>IF(B315&lt;Menu!$C$3,"v2","v1")</f>
        <v>v1</v>
      </c>
      <c r="D315" s="5" t="str">
        <f>CONCATENATE(Activos!B10,G315)</f>
        <v>4027</v>
      </c>
      <c r="E315" s="1">
        <f>CONCATENATE(DatosGrls!$D$12)</f>
      </c>
      <c r="F315" s="1">
        <f>Activos!K10</f>
        <v>0</v>
      </c>
      <c r="G315" s="5">
        <v>7</v>
      </c>
    </row>
    <row r="316" spans="1:7" ht="15.75">
      <c r="A316" s="419" t="s">
        <v>813</v>
      </c>
      <c r="B316" s="5">
        <f>+Menu!$C$3</f>
        <v>2009</v>
      </c>
      <c r="C316" s="5" t="str">
        <f>IF(B316&lt;Menu!$C$3,"v2","v1")</f>
        <v>v1</v>
      </c>
      <c r="D316" s="5" t="str">
        <f>CONCATENATE(Activos!B11,G316)</f>
        <v>4037</v>
      </c>
      <c r="E316" s="1">
        <f>CONCATENATE(DatosGrls!$D$12)</f>
      </c>
      <c r="F316" s="1">
        <f>Activos!K11</f>
        <v>0</v>
      </c>
      <c r="G316" s="5">
        <v>7</v>
      </c>
    </row>
    <row r="317" spans="1:7" ht="15.75">
      <c r="A317" s="419" t="s">
        <v>813</v>
      </c>
      <c r="B317" s="5">
        <f>+Menu!$C$3</f>
        <v>2009</v>
      </c>
      <c r="C317" s="5" t="str">
        <f>IF(B317&lt;Menu!$C$3,"v2","v1")</f>
        <v>v1</v>
      </c>
      <c r="D317" s="5" t="str">
        <f>CONCATENATE(Activos!B12,G317)</f>
        <v>4047</v>
      </c>
      <c r="E317" s="1">
        <f>CONCATENATE(DatosGrls!$D$12)</f>
      </c>
      <c r="F317" s="1">
        <f>Activos!K12</f>
        <v>0</v>
      </c>
      <c r="G317" s="5">
        <v>7</v>
      </c>
    </row>
    <row r="318" spans="1:7" ht="15.75">
      <c r="A318" s="419" t="s">
        <v>813</v>
      </c>
      <c r="B318" s="5">
        <f>+Menu!$C$3</f>
        <v>2009</v>
      </c>
      <c r="C318" s="5" t="str">
        <f>IF(B318&lt;Menu!$C$3,"v2","v1")</f>
        <v>v1</v>
      </c>
      <c r="D318" s="5" t="str">
        <f>CONCATENATE(Activos!B13,G318)</f>
        <v>4107</v>
      </c>
      <c r="E318" s="1">
        <f>CONCATENATE(DatosGrls!$D$12)</f>
      </c>
      <c r="F318" s="1">
        <f>Activos!K13</f>
        <v>0</v>
      </c>
      <c r="G318" s="5">
        <v>7</v>
      </c>
    </row>
    <row r="319" spans="1:7" ht="15.75">
      <c r="A319" s="419" t="s">
        <v>813</v>
      </c>
      <c r="B319" s="5">
        <f>+Menu!$C$3</f>
        <v>2009</v>
      </c>
      <c r="C319" s="5" t="str">
        <f>IF(B319&lt;Menu!$C$3,"v2","v1")</f>
        <v>v1</v>
      </c>
      <c r="D319" s="5" t="str">
        <f>CONCATENATE(Activos!B14,G319)</f>
        <v>4117</v>
      </c>
      <c r="E319" s="1">
        <f>CONCATENATE(DatosGrls!$D$12)</f>
      </c>
      <c r="F319" s="1">
        <f>Activos!K14</f>
        <v>0</v>
      </c>
      <c r="G319" s="5">
        <v>7</v>
      </c>
    </row>
    <row r="320" spans="1:7" ht="15.75">
      <c r="A320" s="419" t="s">
        <v>813</v>
      </c>
      <c r="B320" s="5">
        <f>+Menu!$C$3</f>
        <v>2009</v>
      </c>
      <c r="C320" s="5" t="str">
        <f>IF(B320&lt;Menu!$C$3,"v2","v1")</f>
        <v>v1</v>
      </c>
      <c r="D320" s="5" t="str">
        <f>CONCATENATE(Activos!B15,G320)</f>
        <v>4127</v>
      </c>
      <c r="E320" s="1">
        <f>CONCATENATE(DatosGrls!$D$12)</f>
      </c>
      <c r="F320" s="1">
        <f>Activos!K15</f>
        <v>0</v>
      </c>
      <c r="G320" s="5">
        <v>7</v>
      </c>
    </row>
    <row r="321" spans="1:7" ht="15.75">
      <c r="A321" s="419" t="s">
        <v>813</v>
      </c>
      <c r="B321" s="5">
        <f>+Menu!$C$3</f>
        <v>2009</v>
      </c>
      <c r="C321" s="5" t="str">
        <f>IF(B321&lt;Menu!$C$3,"v2","v1")</f>
        <v>v1</v>
      </c>
      <c r="D321" s="5" t="str">
        <f>CONCATENATE(Activos!B16,G321)</f>
        <v>4137</v>
      </c>
      <c r="E321" s="1">
        <f>CONCATENATE(DatosGrls!$D$12)</f>
      </c>
      <c r="F321" s="1">
        <f>Activos!K16</f>
        <v>0</v>
      </c>
      <c r="G321" s="5">
        <v>7</v>
      </c>
    </row>
    <row r="322" spans="1:7" ht="15.75">
      <c r="A322" s="419" t="s">
        <v>813</v>
      </c>
      <c r="B322" s="5">
        <f>+Menu!$C$3</f>
        <v>2009</v>
      </c>
      <c r="C322" s="5" t="str">
        <f>IF(B322&lt;Menu!$C$3,"v2","v1")</f>
        <v>v1</v>
      </c>
      <c r="D322" s="5" t="str">
        <f>CONCATENATE(Activos!B17,G322)</f>
        <v>4147</v>
      </c>
      <c r="E322" s="1">
        <f>CONCATENATE(DatosGrls!$D$12)</f>
      </c>
      <c r="F322" s="1">
        <f>Activos!K17</f>
        <v>0</v>
      </c>
      <c r="G322" s="5">
        <v>7</v>
      </c>
    </row>
    <row r="323" spans="1:7" ht="15.75">
      <c r="A323" s="419" t="s">
        <v>813</v>
      </c>
      <c r="B323" s="5">
        <f>+Menu!$C$3</f>
        <v>2009</v>
      </c>
      <c r="C323" s="5" t="str">
        <f>IF(B323&lt;Menu!$C$3,"v2","v1")</f>
        <v>v1</v>
      </c>
      <c r="D323" s="5" t="str">
        <f>CONCATENATE(Activos!B18,G323)</f>
        <v>4207</v>
      </c>
      <c r="E323" s="1">
        <f>CONCATENATE(DatosGrls!$D$12)</f>
      </c>
      <c r="F323" s="1">
        <f>Activos!K18</f>
        <v>0</v>
      </c>
      <c r="G323" s="5">
        <v>7</v>
      </c>
    </row>
    <row r="324" spans="1:7" ht="15.75">
      <c r="A324" s="419" t="s">
        <v>813</v>
      </c>
      <c r="B324" s="5">
        <f>+Menu!$C$3</f>
        <v>2009</v>
      </c>
      <c r="C324" s="5" t="str">
        <f>IF(B324&lt;Menu!$C$3,"v2","v1")</f>
        <v>v1</v>
      </c>
      <c r="D324" s="5" t="str">
        <f>CONCATENATE(Activos!B19,G324)</f>
        <v>4217</v>
      </c>
      <c r="E324" s="1">
        <f>CONCATENATE(DatosGrls!$D$12)</f>
      </c>
      <c r="F324" s="1">
        <f>Activos!K19</f>
        <v>0</v>
      </c>
      <c r="G324" s="5">
        <v>7</v>
      </c>
    </row>
    <row r="325" spans="1:7" ht="15.75">
      <c r="A325" s="419" t="s">
        <v>813</v>
      </c>
      <c r="B325" s="5">
        <f>+Menu!$C$3</f>
        <v>2009</v>
      </c>
      <c r="C325" s="5" t="str">
        <f>IF(B325&lt;Menu!$C$3,"v2","v1")</f>
        <v>v1</v>
      </c>
      <c r="D325" s="5" t="str">
        <f>CONCATENATE(Activos!B20,G325)</f>
        <v>4227</v>
      </c>
      <c r="E325" s="1">
        <f>CONCATENATE(DatosGrls!$D$12)</f>
      </c>
      <c r="F325" s="1">
        <f>Activos!K20</f>
        <v>0</v>
      </c>
      <c r="G325" s="5">
        <v>7</v>
      </c>
    </row>
    <row r="326" spans="1:7" ht="15.75">
      <c r="A326" s="419" t="s">
        <v>813</v>
      </c>
      <c r="B326" s="5">
        <f>+Menu!$C$3</f>
        <v>2009</v>
      </c>
      <c r="C326" s="5" t="str">
        <f>IF(B326&lt;Menu!$C$3,"v2","v1")</f>
        <v>v1</v>
      </c>
      <c r="D326" s="5" t="str">
        <f>CONCATENATE(Activos!B21,G326)</f>
        <v>4307</v>
      </c>
      <c r="E326" s="1">
        <f>CONCATENATE(DatosGrls!$D$12)</f>
      </c>
      <c r="F326" s="1">
        <f>Activos!K21</f>
        <v>0</v>
      </c>
      <c r="G326" s="5">
        <v>7</v>
      </c>
    </row>
    <row r="327" spans="1:7" ht="15.75">
      <c r="A327" s="419" t="s">
        <v>813</v>
      </c>
      <c r="B327" s="5">
        <f>+Menu!$C$3</f>
        <v>2009</v>
      </c>
      <c r="C327" s="5" t="str">
        <f>IF(B327&lt;Menu!$C$3,"v2","v1")</f>
        <v>v1</v>
      </c>
      <c r="D327" s="5" t="str">
        <f>CONCATENATE(Activos!B22,G327)</f>
        <v>4317</v>
      </c>
      <c r="E327" s="1">
        <f>CONCATENATE(DatosGrls!$D$12)</f>
      </c>
      <c r="F327" s="1">
        <f>Activos!K22</f>
        <v>0</v>
      </c>
      <c r="G327" s="5">
        <v>7</v>
      </c>
    </row>
    <row r="328" spans="1:7" ht="15.75">
      <c r="A328" s="419" t="s">
        <v>813</v>
      </c>
      <c r="B328" s="5">
        <f>+Menu!$C$3</f>
        <v>2009</v>
      </c>
      <c r="C328" s="5" t="str">
        <f>IF(B328&lt;Menu!$C$3,"v2","v1")</f>
        <v>v1</v>
      </c>
      <c r="D328" s="5" t="str">
        <f>CONCATENATE(Activos!B23,G328)</f>
        <v>4327</v>
      </c>
      <c r="E328" s="1">
        <f>CONCATENATE(DatosGrls!$D$12)</f>
      </c>
      <c r="F328" s="1" t="str">
        <f>Activos!K23</f>
        <v>/////////////////</v>
      </c>
      <c r="G328" s="5">
        <v>7</v>
      </c>
    </row>
    <row r="329" spans="1:7" ht="15.75">
      <c r="A329" s="419" t="s">
        <v>813</v>
      </c>
      <c r="B329" s="5">
        <f>+Menu!$C$3</f>
        <v>2009</v>
      </c>
      <c r="C329" s="5" t="str">
        <f>IF(B329&lt;Menu!$C$3,"v2","v1")</f>
        <v>v1</v>
      </c>
      <c r="D329" s="5" t="str">
        <f>CONCATENATE(Activos!B24,G329)</f>
        <v>4407</v>
      </c>
      <c r="E329" s="1">
        <f>CONCATENATE(DatosGrls!$D$12)</f>
      </c>
      <c r="F329" s="1">
        <f>Activos!K24</f>
        <v>0</v>
      </c>
      <c r="G329" s="5">
        <v>7</v>
      </c>
    </row>
    <row r="330" spans="1:8" ht="15.75">
      <c r="A330" s="419" t="s">
        <v>813</v>
      </c>
      <c r="B330" s="5">
        <f>+Menu!$C$3-1</f>
        <v>2008</v>
      </c>
      <c r="C330" s="5" t="str">
        <f>IF(B330&lt;Menu!$C$3,"v2","v1")</f>
        <v>v2</v>
      </c>
      <c r="D330" s="5" t="str">
        <f>CONCATENATE(Activos!B38,G330)</f>
        <v>5001</v>
      </c>
      <c r="E330" s="1">
        <f>CONCATENATE(DatosGrls!$D$12)</f>
      </c>
      <c r="F330" s="1">
        <f>Activos!E38</f>
        <v>0</v>
      </c>
      <c r="G330" s="5">
        <v>1</v>
      </c>
      <c r="H330" s="170">
        <v>1</v>
      </c>
    </row>
    <row r="331" spans="1:7" ht="15.75">
      <c r="A331" s="419" t="s">
        <v>813</v>
      </c>
      <c r="B331" s="5">
        <f>+Menu!$C$3-1</f>
        <v>2008</v>
      </c>
      <c r="C331" s="5" t="str">
        <f>IF(B331&lt;Menu!$C$3,"v2","v1")</f>
        <v>v2</v>
      </c>
      <c r="D331" s="5" t="str">
        <f>CONCATENATE(Activos!B39,G331)</f>
        <v>5011</v>
      </c>
      <c r="E331" s="1">
        <f>CONCATENATE(DatosGrls!$D$12)</f>
      </c>
      <c r="F331" s="1">
        <f>Activos!E39</f>
        <v>0</v>
      </c>
      <c r="G331" s="5">
        <v>1</v>
      </c>
    </row>
    <row r="332" spans="1:7" ht="15.75">
      <c r="A332" s="419" t="s">
        <v>813</v>
      </c>
      <c r="B332" s="5">
        <f>+Menu!$C$3-1</f>
        <v>2008</v>
      </c>
      <c r="C332" s="5" t="str">
        <f>IF(B332&lt;Menu!$C$3,"v2","v1")</f>
        <v>v2</v>
      </c>
      <c r="D332" s="5" t="str">
        <f>CONCATENATE(Activos!B40,G332)</f>
        <v>5021</v>
      </c>
      <c r="E332" s="1">
        <f>CONCATENATE(DatosGrls!$D$12)</f>
      </c>
      <c r="F332" s="1">
        <f>Activos!E40</f>
        <v>0</v>
      </c>
      <c r="G332" s="5">
        <v>1</v>
      </c>
    </row>
    <row r="333" spans="1:8" ht="15.75">
      <c r="A333" s="419" t="s">
        <v>813</v>
      </c>
      <c r="B333" s="5">
        <f>+Menu!$C$3</f>
        <v>2009</v>
      </c>
      <c r="C333" s="5" t="str">
        <f>IF(B333&lt;Menu!$C$3,"v2","v1")</f>
        <v>v1</v>
      </c>
      <c r="D333" s="5" t="str">
        <f>CONCATENATE(Activos!B38,G333)</f>
        <v>5002</v>
      </c>
      <c r="E333" s="1">
        <f>CONCATENATE(DatosGrls!$D$12)</f>
      </c>
      <c r="F333" s="1">
        <f>Activos!F38</f>
        <v>0</v>
      </c>
      <c r="G333" s="5">
        <v>2</v>
      </c>
      <c r="H333" s="170">
        <v>2</v>
      </c>
    </row>
    <row r="334" spans="1:7" ht="15.75">
      <c r="A334" s="419" t="s">
        <v>813</v>
      </c>
      <c r="B334" s="5">
        <f>+Menu!$C$3</f>
        <v>2009</v>
      </c>
      <c r="C334" s="5" t="str">
        <f>IF(B334&lt;Menu!$C$3,"v2","v1")</f>
        <v>v1</v>
      </c>
      <c r="D334" s="5" t="str">
        <f>CONCATENATE(Activos!B39,G334)</f>
        <v>5012</v>
      </c>
      <c r="E334" s="1">
        <f>CONCATENATE(DatosGrls!$D$12)</f>
      </c>
      <c r="F334" s="1">
        <f>Activos!F39</f>
        <v>0</v>
      </c>
      <c r="G334" s="5">
        <v>2</v>
      </c>
    </row>
    <row r="335" spans="1:7" ht="15.75">
      <c r="A335" s="419" t="s">
        <v>813</v>
      </c>
      <c r="B335" s="5">
        <f>+Menu!$C$3</f>
        <v>2009</v>
      </c>
      <c r="C335" s="5" t="str">
        <f>IF(B335&lt;Menu!$C$3,"v2","v1")</f>
        <v>v1</v>
      </c>
      <c r="D335" s="5" t="str">
        <f>CONCATENATE(Activos!B40,G335)</f>
        <v>5022</v>
      </c>
      <c r="E335" s="1">
        <f>CONCATENATE(DatosGrls!$D$12)</f>
      </c>
      <c r="F335" s="1">
        <f>Activos!F40</f>
        <v>0</v>
      </c>
      <c r="G335" s="5">
        <v>2</v>
      </c>
    </row>
    <row r="336" spans="1:8" ht="15.75">
      <c r="A336" s="419" t="s">
        <v>813</v>
      </c>
      <c r="B336" s="5">
        <f>+Menu!$C$3</f>
        <v>2009</v>
      </c>
      <c r="C336" s="5" t="str">
        <f>IF(B336&lt;Menu!$C$3,"v2","v1")</f>
        <v>v1</v>
      </c>
      <c r="D336" s="5" t="str">
        <f>CONCATENATE(Activos!B38,G336)</f>
        <v>5003</v>
      </c>
      <c r="E336" s="1">
        <f>CONCATENATE(DatosGrls!$D$12)</f>
      </c>
      <c r="F336" s="1">
        <f>Activos!G38</f>
        <v>0</v>
      </c>
      <c r="G336" s="5">
        <v>3</v>
      </c>
      <c r="H336" s="170">
        <v>3</v>
      </c>
    </row>
    <row r="337" spans="1:7" ht="15.75">
      <c r="A337" s="419" t="s">
        <v>813</v>
      </c>
      <c r="B337" s="5">
        <f>+Menu!$C$3</f>
        <v>2009</v>
      </c>
      <c r="C337" s="5" t="str">
        <f>IF(B337&lt;Menu!$C$3,"v2","v1")</f>
        <v>v1</v>
      </c>
      <c r="D337" s="5" t="str">
        <f>CONCATENATE(Activos!B39,G337)</f>
        <v>5013</v>
      </c>
      <c r="E337" s="1">
        <f>CONCATENATE(DatosGrls!$D$12)</f>
      </c>
      <c r="F337" s="1">
        <f>Activos!G39</f>
        <v>0</v>
      </c>
      <c r="G337" s="5">
        <v>3</v>
      </c>
    </row>
    <row r="338" spans="1:7" ht="15.75">
      <c r="A338" s="419" t="s">
        <v>813</v>
      </c>
      <c r="B338" s="5">
        <f>+Menu!$C$3</f>
        <v>2009</v>
      </c>
      <c r="C338" s="5" t="str">
        <f>IF(B338&lt;Menu!$C$3,"v2","v1")</f>
        <v>v1</v>
      </c>
      <c r="D338" s="5" t="str">
        <f>CONCATENATE(Activos!B40,G338)</f>
        <v>5023</v>
      </c>
      <c r="E338" s="1">
        <f>CONCATENATE(DatosGrls!$D$12)</f>
      </c>
      <c r="F338" s="1">
        <f>Activos!G40</f>
        <v>0</v>
      </c>
      <c r="G338" s="5">
        <v>3</v>
      </c>
    </row>
    <row r="339" spans="1:8" ht="15.75">
      <c r="A339" s="419" t="s">
        <v>813</v>
      </c>
      <c r="B339" s="5">
        <f>+Menu!$C$3</f>
        <v>2009</v>
      </c>
      <c r="C339" s="5" t="str">
        <f>IF(B339&lt;Menu!$C$3,"v2","v1")</f>
        <v>v1</v>
      </c>
      <c r="D339" s="5" t="str">
        <f>CONCATENATE(Activos!B38,G339)</f>
        <v>5004</v>
      </c>
      <c r="E339" s="1">
        <f>CONCATENATE(DatosGrls!$D$12)</f>
      </c>
      <c r="F339" s="1">
        <f>Activos!H38</f>
        <v>0</v>
      </c>
      <c r="G339" s="5">
        <v>4</v>
      </c>
      <c r="H339" s="170">
        <v>4</v>
      </c>
    </row>
    <row r="340" spans="1:7" ht="15.75">
      <c r="A340" s="419" t="s">
        <v>813</v>
      </c>
      <c r="B340" s="5">
        <f>+Menu!$C$3</f>
        <v>2009</v>
      </c>
      <c r="C340" s="5" t="str">
        <f>IF(B340&lt;Menu!$C$3,"v2","v1")</f>
        <v>v1</v>
      </c>
      <c r="D340" s="5" t="str">
        <f>CONCATENATE(Activos!B39,G340)</f>
        <v>5014</v>
      </c>
      <c r="E340" s="1">
        <f>CONCATENATE(DatosGrls!$D$12)</f>
      </c>
      <c r="F340" s="1">
        <f>Activos!H39</f>
        <v>0</v>
      </c>
      <c r="G340" s="5">
        <v>4</v>
      </c>
    </row>
    <row r="341" spans="1:7" ht="15.75">
      <c r="A341" s="419" t="s">
        <v>813</v>
      </c>
      <c r="B341" s="5">
        <f>+Menu!$C$3</f>
        <v>2009</v>
      </c>
      <c r="C341" s="5" t="str">
        <f>IF(B341&lt;Menu!$C$3,"v2","v1")</f>
        <v>v1</v>
      </c>
      <c r="D341" s="5" t="str">
        <f>CONCATENATE(Activos!B40,G341)</f>
        <v>5024</v>
      </c>
      <c r="E341" s="1">
        <f>CONCATENATE(DatosGrls!$D$12)</f>
      </c>
      <c r="F341" s="1">
        <f>Activos!H40</f>
        <v>0</v>
      </c>
      <c r="G341" s="5">
        <v>4</v>
      </c>
    </row>
    <row r="342" spans="1:8" ht="15.75">
      <c r="A342" s="419" t="s">
        <v>813</v>
      </c>
      <c r="B342" s="5">
        <f>+Menu!$C$3</f>
        <v>2009</v>
      </c>
      <c r="C342" s="5" t="str">
        <f>IF(B342&lt;Menu!$C$3,"v2","v1")</f>
        <v>v1</v>
      </c>
      <c r="D342" s="5" t="str">
        <f>CONCATENATE(Activos!B38,G342)</f>
        <v>5005</v>
      </c>
      <c r="E342" s="1">
        <f>CONCATENATE(DatosGrls!$D$12)</f>
      </c>
      <c r="F342" s="1">
        <f>Activos!I38</f>
        <v>0</v>
      </c>
      <c r="G342" s="5">
        <v>5</v>
      </c>
      <c r="H342" s="170">
        <v>5</v>
      </c>
    </row>
    <row r="343" spans="1:7" ht="15.75">
      <c r="A343" s="419" t="s">
        <v>813</v>
      </c>
      <c r="B343" s="5">
        <f>+Menu!$C$3</f>
        <v>2009</v>
      </c>
      <c r="C343" s="5" t="str">
        <f>IF(B343&lt;Menu!$C$3,"v2","v1")</f>
        <v>v1</v>
      </c>
      <c r="D343" s="5" t="str">
        <f>CONCATENATE(Activos!B39,G343)</f>
        <v>5015</v>
      </c>
      <c r="E343" s="1">
        <f>CONCATENATE(DatosGrls!$D$12)</f>
      </c>
      <c r="F343" s="1">
        <f>Activos!I39</f>
        <v>0</v>
      </c>
      <c r="G343" s="5">
        <v>5</v>
      </c>
    </row>
    <row r="344" spans="1:7" ht="15.75">
      <c r="A344" s="419" t="s">
        <v>813</v>
      </c>
      <c r="B344" s="5">
        <f>+Menu!$C$3</f>
        <v>2009</v>
      </c>
      <c r="C344" s="5" t="str">
        <f>IF(B344&lt;Menu!$C$3,"v2","v1")</f>
        <v>v1</v>
      </c>
      <c r="D344" s="5" t="str">
        <f>CONCATENATE(Activos!B40,G344)</f>
        <v>5025</v>
      </c>
      <c r="E344" s="1">
        <f>CONCATENATE(DatosGrls!$D$12)</f>
      </c>
      <c r="F344" s="1">
        <f>Activos!I40</f>
        <v>0</v>
      </c>
      <c r="G344" s="5">
        <v>5</v>
      </c>
    </row>
    <row r="345" spans="1:8" ht="15.75">
      <c r="A345" s="419" t="s">
        <v>813</v>
      </c>
      <c r="B345" s="5">
        <f>+Menu!$C$3</f>
        <v>2009</v>
      </c>
      <c r="C345" s="5" t="str">
        <f>IF(B345&lt;Menu!$C$3,"v2","v1")</f>
        <v>v1</v>
      </c>
      <c r="D345" s="5" t="str">
        <f>CONCATENATE(Activos!B38,G345)</f>
        <v>5006</v>
      </c>
      <c r="E345" s="1">
        <f>CONCATENATE(DatosGrls!$D$12)</f>
      </c>
      <c r="F345" s="1">
        <f>Activos!J38</f>
        <v>0</v>
      </c>
      <c r="G345" s="5">
        <v>6</v>
      </c>
      <c r="H345" s="170">
        <v>6</v>
      </c>
    </row>
    <row r="346" spans="1:7" ht="15.75">
      <c r="A346" s="419" t="s">
        <v>813</v>
      </c>
      <c r="B346" s="5">
        <f>+Menu!$C$3</f>
        <v>2009</v>
      </c>
      <c r="C346" s="5" t="str">
        <f>IF(B346&lt;Menu!$C$3,"v2","v1")</f>
        <v>v1</v>
      </c>
      <c r="D346" s="5" t="str">
        <f>CONCATENATE(Activos!B39,G346)</f>
        <v>5016</v>
      </c>
      <c r="E346" s="1">
        <f>CONCATENATE(DatosGrls!$D$12)</f>
      </c>
      <c r="F346" s="1">
        <f>Activos!J39</f>
        <v>0</v>
      </c>
      <c r="G346" s="5">
        <v>6</v>
      </c>
    </row>
    <row r="347" spans="1:7" ht="15.75">
      <c r="A347" s="419" t="s">
        <v>813</v>
      </c>
      <c r="B347" s="5">
        <f>+Menu!$C$3</f>
        <v>2009</v>
      </c>
      <c r="C347" s="5" t="str">
        <f>IF(B347&lt;Menu!$C$3,"v2","v1")</f>
        <v>v1</v>
      </c>
      <c r="D347" s="5" t="str">
        <f>CONCATENATE(Activos!B40,G347)</f>
        <v>5026</v>
      </c>
      <c r="E347" s="1">
        <f>CONCATENATE(DatosGrls!$D$12)</f>
      </c>
      <c r="F347" s="1">
        <f>Activos!J40</f>
        <v>0</v>
      </c>
      <c r="G347" s="5">
        <v>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/>
  <dimension ref="A1:I205"/>
  <sheetViews>
    <sheetView zoomScale="75" zoomScaleNormal="75" workbookViewId="0" topLeftCell="A1">
      <selection activeCell="D2" sqref="D2"/>
    </sheetView>
  </sheetViews>
  <sheetFormatPr defaultColWidth="11.421875" defaultRowHeight="12.75"/>
  <cols>
    <col min="1" max="1" width="11.421875" style="172" customWidth="1"/>
    <col min="2" max="2" width="11.421875" style="212" customWidth="1"/>
    <col min="3" max="3" width="14.57421875" style="212" customWidth="1"/>
    <col min="4" max="4" width="12.57421875" style="1" bestFit="1" customWidth="1"/>
    <col min="5" max="6" width="12.57421875" style="1" customWidth="1"/>
    <col min="7" max="7" width="11.7109375" style="1" bestFit="1" customWidth="1"/>
    <col min="8" max="8" width="11.421875" style="5" customWidth="1"/>
    <col min="9" max="16384" width="11.421875" style="1" customWidth="1"/>
  </cols>
  <sheetData>
    <row r="1" spans="1:9" ht="15.75">
      <c r="A1" s="420" t="s">
        <v>801</v>
      </c>
      <c r="B1" s="421" t="s">
        <v>802</v>
      </c>
      <c r="C1" s="421" t="s">
        <v>1214</v>
      </c>
      <c r="D1" s="170" t="s">
        <v>804</v>
      </c>
      <c r="E1" s="170" t="s">
        <v>798</v>
      </c>
      <c r="F1" s="170" t="s">
        <v>799</v>
      </c>
      <c r="G1" s="170" t="s">
        <v>1122</v>
      </c>
      <c r="H1" s="170" t="s">
        <v>806</v>
      </c>
      <c r="I1" s="170" t="s">
        <v>807</v>
      </c>
    </row>
    <row r="2" spans="1:9" ht="15.75">
      <c r="A2" s="419">
        <f>+Menu!$C$3-1</f>
        <v>2008</v>
      </c>
      <c r="B2" s="5" t="str">
        <f>IF(A2&lt;Menu!$C$3,"v2","v1")</f>
        <v>v2</v>
      </c>
      <c r="C2" s="338" t="s">
        <v>1123</v>
      </c>
      <c r="D2" s="1">
        <f>CONCATENATE(DatosGrls!$D$12)</f>
      </c>
      <c r="E2" s="1">
        <f>Servicios1!F8</f>
        <v>0</v>
      </c>
      <c r="F2" s="1">
        <f>Servicios1!G8</f>
        <v>0</v>
      </c>
      <c r="G2" s="1">
        <f>E2+F2</f>
        <v>0</v>
      </c>
      <c r="H2" s="5" t="s">
        <v>240</v>
      </c>
      <c r="I2" s="5" t="s">
        <v>240</v>
      </c>
    </row>
    <row r="3" spans="1:9" ht="15.75">
      <c r="A3" s="419">
        <f>+Menu!$C$3-1</f>
        <v>2008</v>
      </c>
      <c r="B3" s="5" t="str">
        <f>IF(A3&lt;Menu!$C$3,"v2","v1")</f>
        <v>v2</v>
      </c>
      <c r="C3" s="338" t="s">
        <v>1124</v>
      </c>
      <c r="D3" s="1">
        <f>CONCATENATE(DatosGrls!$D$12)</f>
      </c>
      <c r="E3" s="1">
        <f>Servicios1!F9</f>
        <v>0</v>
      </c>
      <c r="F3" s="1">
        <f>Servicios1!G9</f>
        <v>0</v>
      </c>
      <c r="G3" s="1">
        <f aca="true" t="shared" si="0" ref="G3:G66">E3+F3</f>
        <v>0</v>
      </c>
      <c r="H3" s="5" t="s">
        <v>240</v>
      </c>
      <c r="I3" s="5" t="s">
        <v>240</v>
      </c>
    </row>
    <row r="4" spans="1:9" ht="15.75">
      <c r="A4" s="419">
        <f>+Menu!$C$3-1</f>
        <v>2008</v>
      </c>
      <c r="B4" s="5" t="str">
        <f>IF(A4&lt;Menu!$C$3,"v2","v1")</f>
        <v>v2</v>
      </c>
      <c r="C4" s="338" t="s">
        <v>1125</v>
      </c>
      <c r="D4" s="1">
        <f>CONCATENATE(DatosGrls!$D$12)</f>
      </c>
      <c r="E4" s="1">
        <f>Servicios1!F10</f>
        <v>0</v>
      </c>
      <c r="F4" s="1">
        <f>Servicios1!G10</f>
        <v>0</v>
      </c>
      <c r="G4" s="1">
        <f t="shared" si="0"/>
        <v>0</v>
      </c>
      <c r="H4" s="5" t="s">
        <v>240</v>
      </c>
      <c r="I4" s="5" t="s">
        <v>240</v>
      </c>
    </row>
    <row r="5" spans="1:9" ht="15.75">
      <c r="A5" s="419">
        <f>+Menu!$C$3-1</f>
        <v>2008</v>
      </c>
      <c r="B5" s="5" t="str">
        <f>IF(A5&lt;Menu!$C$3,"v2","v1")</f>
        <v>v2</v>
      </c>
      <c r="C5" s="338" t="s">
        <v>1126</v>
      </c>
      <c r="D5" s="1">
        <f>CONCATENATE(DatosGrls!$D$12)</f>
      </c>
      <c r="E5" s="1">
        <f>Servicios1!F11</f>
        <v>0</v>
      </c>
      <c r="F5" s="1">
        <f>Servicios1!G11</f>
        <v>0</v>
      </c>
      <c r="G5" s="1">
        <f t="shared" si="0"/>
        <v>0</v>
      </c>
      <c r="H5" s="5" t="s">
        <v>240</v>
      </c>
      <c r="I5" s="5" t="s">
        <v>240</v>
      </c>
    </row>
    <row r="6" spans="1:9" ht="15.75">
      <c r="A6" s="419">
        <f>+Menu!$C$3-1</f>
        <v>2008</v>
      </c>
      <c r="B6" s="5" t="str">
        <f>IF(A6&lt;Menu!$C$3,"v2","v1")</f>
        <v>v2</v>
      </c>
      <c r="C6" s="338" t="s">
        <v>1127</v>
      </c>
      <c r="D6" s="1">
        <f>CONCATENATE(DatosGrls!$D$12)</f>
      </c>
      <c r="E6" s="1">
        <f>Servicios1!F12</f>
        <v>0</v>
      </c>
      <c r="F6" s="1">
        <f>Servicios1!G12</f>
        <v>0</v>
      </c>
      <c r="G6" s="1">
        <f t="shared" si="0"/>
        <v>0</v>
      </c>
      <c r="H6" s="5" t="s">
        <v>240</v>
      </c>
      <c r="I6" s="5" t="s">
        <v>240</v>
      </c>
    </row>
    <row r="7" spans="1:9" ht="15.75">
      <c r="A7" s="419">
        <f>+Menu!$C$3-1</f>
        <v>2008</v>
      </c>
      <c r="B7" s="5" t="str">
        <f>IF(A7&lt;Menu!$C$3,"v2","v1")</f>
        <v>v2</v>
      </c>
      <c r="C7" s="338" t="s">
        <v>1234</v>
      </c>
      <c r="D7" s="1">
        <f>CONCATENATE(DatosGrls!$D$12)</f>
      </c>
      <c r="E7" s="1">
        <f>Servicios1!F13</f>
        <v>0</v>
      </c>
      <c r="F7" s="1">
        <f>Servicios1!G13</f>
        <v>0</v>
      </c>
      <c r="G7" s="1">
        <f t="shared" si="0"/>
        <v>0</v>
      </c>
      <c r="H7" s="5" t="s">
        <v>240</v>
      </c>
      <c r="I7" s="5" t="s">
        <v>240</v>
      </c>
    </row>
    <row r="8" spans="1:9" ht="15.75">
      <c r="A8" s="419">
        <f>+Menu!$C$3-1</f>
        <v>2008</v>
      </c>
      <c r="B8" s="5" t="str">
        <f>IF(A8&lt;Menu!$C$3,"v2","v1")</f>
        <v>v2</v>
      </c>
      <c r="C8" s="338" t="s">
        <v>1128</v>
      </c>
      <c r="D8" s="1">
        <f>CONCATENATE(DatosGrls!$D$12)</f>
      </c>
      <c r="E8" s="1">
        <f>Servicios1!F14</f>
        <v>0</v>
      </c>
      <c r="F8" s="1">
        <f>Servicios1!G14</f>
        <v>0</v>
      </c>
      <c r="G8" s="1">
        <f t="shared" si="0"/>
        <v>0</v>
      </c>
      <c r="H8" s="5" t="s">
        <v>240</v>
      </c>
      <c r="I8" s="5" t="s">
        <v>240</v>
      </c>
    </row>
    <row r="9" spans="1:9" ht="15.75">
      <c r="A9" s="419">
        <f>+Menu!$C$3-1</f>
        <v>2008</v>
      </c>
      <c r="B9" s="5" t="str">
        <f>IF(A9&lt;Menu!$C$3,"v2","v1")</f>
        <v>v2</v>
      </c>
      <c r="C9" s="338" t="s">
        <v>1129</v>
      </c>
      <c r="D9" s="1">
        <f>CONCATENATE(DatosGrls!$D$12)</f>
      </c>
      <c r="E9" s="1">
        <f>Servicios1!F15</f>
        <v>0</v>
      </c>
      <c r="F9" s="1">
        <f>Servicios1!G15</f>
        <v>0</v>
      </c>
      <c r="G9" s="1">
        <f t="shared" si="0"/>
        <v>0</v>
      </c>
      <c r="H9" s="5" t="s">
        <v>240</v>
      </c>
      <c r="I9" s="5" t="s">
        <v>240</v>
      </c>
    </row>
    <row r="10" spans="1:9" ht="15.75">
      <c r="A10" s="419">
        <f>+Menu!$C$3-1</f>
        <v>2008</v>
      </c>
      <c r="B10" s="5" t="str">
        <f>IF(A10&lt;Menu!$C$3,"v2","v1")</f>
        <v>v2</v>
      </c>
      <c r="C10" s="338" t="s">
        <v>1130</v>
      </c>
      <c r="D10" s="1">
        <f>CONCATENATE(DatosGrls!$D$12)</f>
      </c>
      <c r="E10" s="1">
        <f>Servicios1!F16</f>
        <v>0</v>
      </c>
      <c r="F10" s="1">
        <f>Servicios1!G16</f>
        <v>0</v>
      </c>
      <c r="G10" s="1">
        <f t="shared" si="0"/>
        <v>0</v>
      </c>
      <c r="H10" s="5" t="s">
        <v>240</v>
      </c>
      <c r="I10" s="5" t="s">
        <v>240</v>
      </c>
    </row>
    <row r="11" spans="1:9" ht="15.75">
      <c r="A11" s="419">
        <f>+Menu!$C$3-1</f>
        <v>2008</v>
      </c>
      <c r="B11" s="5" t="str">
        <f>IF(A11&lt;Menu!$C$3,"v2","v1")</f>
        <v>v2</v>
      </c>
      <c r="C11" s="338" t="s">
        <v>1131</v>
      </c>
      <c r="D11" s="1">
        <f>CONCATENATE(DatosGrls!$D$12)</f>
      </c>
      <c r="E11" s="1">
        <f>Servicios1!F17</f>
        <v>0</v>
      </c>
      <c r="F11" s="1">
        <f>Servicios1!G17</f>
        <v>0</v>
      </c>
      <c r="G11" s="1">
        <f t="shared" si="0"/>
        <v>0</v>
      </c>
      <c r="H11" s="5" t="s">
        <v>240</v>
      </c>
      <c r="I11" s="5" t="s">
        <v>240</v>
      </c>
    </row>
    <row r="12" spans="1:9" ht="15.75">
      <c r="A12" s="419">
        <f>+Menu!$C$3-1</f>
        <v>2008</v>
      </c>
      <c r="B12" s="5" t="str">
        <f>IF(A12&lt;Menu!$C$3,"v2","v1")</f>
        <v>v2</v>
      </c>
      <c r="C12" s="338" t="s">
        <v>1235</v>
      </c>
      <c r="D12" s="1">
        <f>CONCATENATE(DatosGrls!$D$12)</f>
      </c>
      <c r="E12" s="1">
        <f>Servicios1!F18</f>
        <v>0</v>
      </c>
      <c r="F12" s="1">
        <f>Servicios1!G18</f>
        <v>0</v>
      </c>
      <c r="G12" s="1">
        <f t="shared" si="0"/>
        <v>0</v>
      </c>
      <c r="H12" s="5" t="s">
        <v>240</v>
      </c>
      <c r="I12" s="5" t="s">
        <v>240</v>
      </c>
    </row>
    <row r="13" spans="1:9" ht="15.75">
      <c r="A13" s="419">
        <f>+Menu!$C$3-1</f>
        <v>2008</v>
      </c>
      <c r="B13" s="5" t="str">
        <f>IF(A13&lt;Menu!$C$3,"v2","v1")</f>
        <v>v2</v>
      </c>
      <c r="C13" s="338" t="s">
        <v>1132</v>
      </c>
      <c r="D13" s="1">
        <f>CONCATENATE(DatosGrls!$D$12)</f>
      </c>
      <c r="E13" s="1">
        <f>Servicios1!F19</f>
        <v>0</v>
      </c>
      <c r="F13" s="1">
        <f>Servicios1!G19</f>
        <v>0</v>
      </c>
      <c r="G13" s="1">
        <f t="shared" si="0"/>
        <v>0</v>
      </c>
      <c r="H13" s="5" t="s">
        <v>240</v>
      </c>
      <c r="I13" s="5" t="s">
        <v>240</v>
      </c>
    </row>
    <row r="14" spans="1:9" ht="15.75">
      <c r="A14" s="419">
        <f>+Menu!$C$3-1</f>
        <v>2008</v>
      </c>
      <c r="B14" s="5" t="str">
        <f>IF(A14&lt;Menu!$C$3,"v2","v1")</f>
        <v>v2</v>
      </c>
      <c r="C14" s="338" t="s">
        <v>1133</v>
      </c>
      <c r="D14" s="1">
        <f>CONCATENATE(DatosGrls!$D$12)</f>
      </c>
      <c r="E14" s="1">
        <f>Servicios1!F20</f>
        <v>0</v>
      </c>
      <c r="F14" s="1">
        <f>Servicios1!G20</f>
        <v>0</v>
      </c>
      <c r="G14" s="1">
        <f t="shared" si="0"/>
        <v>0</v>
      </c>
      <c r="H14" s="5" t="s">
        <v>240</v>
      </c>
      <c r="I14" s="5" t="s">
        <v>240</v>
      </c>
    </row>
    <row r="15" spans="1:9" ht="15.75">
      <c r="A15" s="419">
        <f>+Menu!$C$3-1</f>
        <v>2008</v>
      </c>
      <c r="B15" s="5" t="str">
        <f>IF(A15&lt;Menu!$C$3,"v2","v1")</f>
        <v>v2</v>
      </c>
      <c r="C15" s="338" t="s">
        <v>1134</v>
      </c>
      <c r="D15" s="1">
        <f>CONCATENATE(DatosGrls!$D$12)</f>
      </c>
      <c r="E15" s="1">
        <f>Servicios1!F21</f>
        <v>0</v>
      </c>
      <c r="F15" s="1">
        <f>Servicios1!G21</f>
        <v>0</v>
      </c>
      <c r="G15" s="1">
        <f t="shared" si="0"/>
        <v>0</v>
      </c>
      <c r="H15" s="5" t="s">
        <v>240</v>
      </c>
      <c r="I15" s="5" t="s">
        <v>240</v>
      </c>
    </row>
    <row r="16" spans="1:9" ht="15.75">
      <c r="A16" s="419">
        <f>+Menu!$C$3-1</f>
        <v>2008</v>
      </c>
      <c r="B16" s="5" t="str">
        <f>IF(A16&lt;Menu!$C$3,"v2","v1")</f>
        <v>v2</v>
      </c>
      <c r="C16" s="338" t="s">
        <v>1135</v>
      </c>
      <c r="D16" s="1">
        <f>CONCATENATE(DatosGrls!$D$12)</f>
      </c>
      <c r="E16" s="1">
        <f>Servicios1!F22</f>
        <v>0</v>
      </c>
      <c r="F16" s="1">
        <f>Servicios1!G22</f>
        <v>0</v>
      </c>
      <c r="G16" s="1">
        <f t="shared" si="0"/>
        <v>0</v>
      </c>
      <c r="H16" s="5" t="s">
        <v>240</v>
      </c>
      <c r="I16" s="5" t="s">
        <v>240</v>
      </c>
    </row>
    <row r="17" spans="1:9" ht="15.75">
      <c r="A17" s="419">
        <f>+Menu!$C$3-1</f>
        <v>2008</v>
      </c>
      <c r="B17" s="5" t="str">
        <f>IF(A17&lt;Menu!$C$3,"v2","v1")</f>
        <v>v2</v>
      </c>
      <c r="C17" s="338" t="s">
        <v>1236</v>
      </c>
      <c r="D17" s="1">
        <f>CONCATENATE(DatosGrls!$D$12)</f>
      </c>
      <c r="E17" s="1">
        <f>Servicios1!F23</f>
        <v>0</v>
      </c>
      <c r="F17" s="1">
        <f>Servicios1!G23</f>
        <v>0</v>
      </c>
      <c r="G17" s="1">
        <f t="shared" si="0"/>
        <v>0</v>
      </c>
      <c r="H17" s="5" t="s">
        <v>240</v>
      </c>
      <c r="I17" s="5" t="s">
        <v>240</v>
      </c>
    </row>
    <row r="18" spans="1:9" ht="15.75">
      <c r="A18" s="419">
        <f>+Menu!$C$3-1</f>
        <v>2008</v>
      </c>
      <c r="B18" s="5" t="str">
        <f>IF(A18&lt;Menu!$C$3,"v2","v1")</f>
        <v>v2</v>
      </c>
      <c r="C18" s="338" t="s">
        <v>1136</v>
      </c>
      <c r="D18" s="1">
        <f>CONCATENATE(DatosGrls!$D$12)</f>
      </c>
      <c r="E18" s="1">
        <f>Servicios1!F24</f>
        <v>0</v>
      </c>
      <c r="F18" s="1">
        <f>Servicios1!G24</f>
        <v>0</v>
      </c>
      <c r="G18" s="1">
        <f t="shared" si="0"/>
        <v>0</v>
      </c>
      <c r="H18" s="5" t="s">
        <v>240</v>
      </c>
      <c r="I18" s="5" t="s">
        <v>240</v>
      </c>
    </row>
    <row r="19" spans="1:9" ht="15.75">
      <c r="A19" s="419">
        <f>+Menu!$C$3-1</f>
        <v>2008</v>
      </c>
      <c r="B19" s="5" t="str">
        <f>IF(A19&lt;Menu!$C$3,"v2","v1")</f>
        <v>v2</v>
      </c>
      <c r="C19" s="338" t="s">
        <v>1137</v>
      </c>
      <c r="D19" s="1">
        <f>CONCATENATE(DatosGrls!$D$12)</f>
      </c>
      <c r="E19" s="1">
        <f>Servicios1!F25</f>
        <v>0</v>
      </c>
      <c r="F19" s="1">
        <f>Servicios1!G25</f>
        <v>0</v>
      </c>
      <c r="G19" s="1">
        <f t="shared" si="0"/>
        <v>0</v>
      </c>
      <c r="H19" s="5" t="s">
        <v>240</v>
      </c>
      <c r="I19" s="5" t="s">
        <v>240</v>
      </c>
    </row>
    <row r="20" spans="1:9" ht="15.75">
      <c r="A20" s="419">
        <f>+Menu!$C$3-1</f>
        <v>2008</v>
      </c>
      <c r="B20" s="5" t="str">
        <f>IF(A20&lt;Menu!$C$3,"v2","v1")</f>
        <v>v2</v>
      </c>
      <c r="C20" s="338" t="s">
        <v>1138</v>
      </c>
      <c r="D20" s="1">
        <f>CONCATENATE(DatosGrls!$D$12)</f>
      </c>
      <c r="E20" s="1">
        <f>Servicios1!F26</f>
        <v>0</v>
      </c>
      <c r="F20" s="1">
        <f>Servicios1!G26</f>
        <v>0</v>
      </c>
      <c r="G20" s="1">
        <f t="shared" si="0"/>
        <v>0</v>
      </c>
      <c r="H20" s="5" t="s">
        <v>240</v>
      </c>
      <c r="I20" s="5" t="s">
        <v>240</v>
      </c>
    </row>
    <row r="21" spans="1:9" ht="15.75">
      <c r="A21" s="419">
        <f>+Menu!$C$3-1</f>
        <v>2008</v>
      </c>
      <c r="B21" s="5" t="str">
        <f>IF(A21&lt;Menu!$C$3,"v2","v1")</f>
        <v>v2</v>
      </c>
      <c r="C21" s="338" t="s">
        <v>1139</v>
      </c>
      <c r="D21" s="1">
        <f>CONCATENATE(DatosGrls!$D$12)</f>
      </c>
      <c r="E21" s="1">
        <f>Servicios1!F27</f>
        <v>0</v>
      </c>
      <c r="F21" s="1">
        <f>Servicios1!G27</f>
        <v>0</v>
      </c>
      <c r="G21" s="1">
        <f t="shared" si="0"/>
        <v>0</v>
      </c>
      <c r="H21" s="5" t="s">
        <v>240</v>
      </c>
      <c r="I21" s="5" t="s">
        <v>240</v>
      </c>
    </row>
    <row r="22" spans="1:9" ht="15.75">
      <c r="A22" s="419">
        <f>+Menu!$C$3-1</f>
        <v>2008</v>
      </c>
      <c r="B22" s="5" t="str">
        <f>IF(A22&lt;Menu!$C$3,"v2","v1")</f>
        <v>v2</v>
      </c>
      <c r="C22" s="338" t="s">
        <v>1140</v>
      </c>
      <c r="D22" s="1">
        <f>CONCATENATE(DatosGrls!$D$12)</f>
      </c>
      <c r="E22" s="1">
        <f>Servicios1!F28</f>
        <v>0</v>
      </c>
      <c r="F22" s="1">
        <f>Servicios1!G28</f>
        <v>0</v>
      </c>
      <c r="G22" s="1">
        <f t="shared" si="0"/>
        <v>0</v>
      </c>
      <c r="H22" s="5" t="s">
        <v>240</v>
      </c>
      <c r="I22" s="5" t="s">
        <v>240</v>
      </c>
    </row>
    <row r="23" spans="1:9" ht="15.75">
      <c r="A23" s="419">
        <f>+Menu!$C$3-1</f>
        <v>2008</v>
      </c>
      <c r="B23" s="5" t="str">
        <f>IF(A23&lt;Menu!$C$3,"v2","v1")</f>
        <v>v2</v>
      </c>
      <c r="C23" s="338" t="s">
        <v>1237</v>
      </c>
      <c r="D23" s="1">
        <f>CONCATENATE(DatosGrls!$D$12)</f>
      </c>
      <c r="E23" s="1">
        <f>Servicios1!F29</f>
        <v>0</v>
      </c>
      <c r="F23" s="1">
        <f>Servicios1!G29</f>
        <v>0</v>
      </c>
      <c r="G23" s="1">
        <f t="shared" si="0"/>
        <v>0</v>
      </c>
      <c r="H23" s="5" t="s">
        <v>240</v>
      </c>
      <c r="I23" s="5" t="s">
        <v>240</v>
      </c>
    </row>
    <row r="24" spans="1:9" ht="15.75">
      <c r="A24" s="419">
        <f>+Menu!$C$3-1</f>
        <v>2008</v>
      </c>
      <c r="B24" s="5" t="str">
        <f>IF(A24&lt;Menu!$C$3,"v2","v1")</f>
        <v>v2</v>
      </c>
      <c r="C24" s="338" t="s">
        <v>1141</v>
      </c>
      <c r="D24" s="1">
        <f>CONCATENATE(DatosGrls!$D$12)</f>
      </c>
      <c r="E24" s="1">
        <f>Servicios1!F30</f>
        <v>0</v>
      </c>
      <c r="F24" s="1">
        <f>Servicios1!G30</f>
        <v>0</v>
      </c>
      <c r="G24" s="1">
        <f t="shared" si="0"/>
        <v>0</v>
      </c>
      <c r="H24" s="5" t="s">
        <v>240</v>
      </c>
      <c r="I24" s="5" t="s">
        <v>240</v>
      </c>
    </row>
    <row r="25" spans="1:9" ht="15.75">
      <c r="A25" s="419">
        <f>+Menu!$C$3-1</f>
        <v>2008</v>
      </c>
      <c r="B25" s="5" t="str">
        <f>IF(A25&lt;Menu!$C$3,"v2","v1")</f>
        <v>v2</v>
      </c>
      <c r="C25" s="338" t="s">
        <v>1142</v>
      </c>
      <c r="D25" s="1">
        <f>CONCATENATE(DatosGrls!$D$12)</f>
      </c>
      <c r="E25" s="1">
        <f>Servicios1!F31</f>
        <v>0</v>
      </c>
      <c r="F25" s="1">
        <f>Servicios1!G31</f>
        <v>0</v>
      </c>
      <c r="G25" s="1">
        <f t="shared" si="0"/>
        <v>0</v>
      </c>
      <c r="H25" s="5" t="s">
        <v>240</v>
      </c>
      <c r="I25" s="5" t="s">
        <v>240</v>
      </c>
    </row>
    <row r="26" spans="1:9" ht="15.75">
      <c r="A26" s="419">
        <f>+Menu!$C$3-1</f>
        <v>2008</v>
      </c>
      <c r="B26" s="5" t="str">
        <f>IF(A26&lt;Menu!$C$3,"v2","v1")</f>
        <v>v2</v>
      </c>
      <c r="C26" s="338" t="s">
        <v>1143</v>
      </c>
      <c r="D26" s="1">
        <f>CONCATENATE(DatosGrls!$D$12)</f>
      </c>
      <c r="E26" s="1">
        <f>Servicios1!F32</f>
        <v>0</v>
      </c>
      <c r="F26" s="1">
        <f>Servicios1!G32</f>
        <v>0</v>
      </c>
      <c r="G26" s="1">
        <f t="shared" si="0"/>
        <v>0</v>
      </c>
      <c r="H26" s="5" t="s">
        <v>240</v>
      </c>
      <c r="I26" s="5" t="s">
        <v>240</v>
      </c>
    </row>
    <row r="27" spans="1:9" ht="15.75">
      <c r="A27" s="419">
        <f>+Menu!$C$3-1</f>
        <v>2008</v>
      </c>
      <c r="B27" s="5" t="str">
        <f>IF(A27&lt;Menu!$C$3,"v2","v1")</f>
        <v>v2</v>
      </c>
      <c r="C27" s="338" t="s">
        <v>1144</v>
      </c>
      <c r="D27" s="1">
        <f>CONCATENATE(DatosGrls!$D$12)</f>
      </c>
      <c r="E27" s="1">
        <f>Servicios1!F33</f>
        <v>0</v>
      </c>
      <c r="F27" s="1">
        <f>Servicios1!G33</f>
        <v>0</v>
      </c>
      <c r="G27" s="1">
        <f t="shared" si="0"/>
        <v>0</v>
      </c>
      <c r="H27" s="5" t="s">
        <v>240</v>
      </c>
      <c r="I27" s="5" t="s">
        <v>240</v>
      </c>
    </row>
    <row r="28" spans="1:9" ht="15.75">
      <c r="A28" s="419">
        <f>+Menu!$C$3-1</f>
        <v>2008</v>
      </c>
      <c r="B28" s="5" t="str">
        <f>IF(A28&lt;Menu!$C$3,"v2","v1")</f>
        <v>v2</v>
      </c>
      <c r="C28" s="338" t="s">
        <v>1145</v>
      </c>
      <c r="D28" s="1">
        <f>CONCATENATE(DatosGrls!$D$12)</f>
      </c>
      <c r="E28" s="1">
        <f>Servicios1!F34</f>
        <v>0</v>
      </c>
      <c r="F28" s="1">
        <f>Servicios1!G34</f>
        <v>0</v>
      </c>
      <c r="G28" s="1">
        <f t="shared" si="0"/>
        <v>0</v>
      </c>
      <c r="H28" s="5" t="s">
        <v>240</v>
      </c>
      <c r="I28" s="5" t="s">
        <v>240</v>
      </c>
    </row>
    <row r="29" spans="1:9" ht="15.75">
      <c r="A29" s="419">
        <f>+Menu!$C$3-1</f>
        <v>2008</v>
      </c>
      <c r="B29" s="5" t="str">
        <f>IF(A29&lt;Menu!$C$3,"v2","v1")</f>
        <v>v2</v>
      </c>
      <c r="C29" s="338" t="s">
        <v>1146</v>
      </c>
      <c r="D29" s="1">
        <f>CONCATENATE(DatosGrls!$D$12)</f>
      </c>
      <c r="E29" s="1">
        <f>Servicios1!F35</f>
        <v>0</v>
      </c>
      <c r="F29" s="1">
        <f>Servicios1!G35</f>
        <v>0</v>
      </c>
      <c r="G29" s="1">
        <f t="shared" si="0"/>
        <v>0</v>
      </c>
      <c r="H29" s="5" t="s">
        <v>240</v>
      </c>
      <c r="I29" s="5" t="s">
        <v>240</v>
      </c>
    </row>
    <row r="30" spans="1:9" ht="15.75">
      <c r="A30" s="419">
        <f>+Menu!$C$3-1</f>
        <v>2008</v>
      </c>
      <c r="B30" s="5" t="str">
        <f>IF(A30&lt;Menu!$C$3,"v2","v1")</f>
        <v>v2</v>
      </c>
      <c r="C30" s="338" t="s">
        <v>1147</v>
      </c>
      <c r="D30" s="1">
        <f>CONCATENATE(DatosGrls!$D$12)</f>
      </c>
      <c r="E30" s="1">
        <f>Servicios1!F36</f>
        <v>0</v>
      </c>
      <c r="F30" s="1">
        <f>Servicios1!G36</f>
        <v>0</v>
      </c>
      <c r="G30" s="1">
        <f t="shared" si="0"/>
        <v>0</v>
      </c>
      <c r="H30" s="5" t="s">
        <v>240</v>
      </c>
      <c r="I30" s="5" t="s">
        <v>240</v>
      </c>
    </row>
    <row r="31" spans="1:9" ht="15.75">
      <c r="A31" s="419">
        <f>+Menu!$C$3-1</f>
        <v>2008</v>
      </c>
      <c r="B31" s="5" t="str">
        <f>IF(A31&lt;Menu!$C$3,"v2","v1")</f>
        <v>v2</v>
      </c>
      <c r="C31" s="338" t="s">
        <v>1148</v>
      </c>
      <c r="D31" s="1">
        <f>CONCATENATE(DatosGrls!$D$12)</f>
      </c>
      <c r="E31" s="1">
        <f>Servicios1!F37</f>
        <v>0</v>
      </c>
      <c r="F31" s="1">
        <f>Servicios1!G37</f>
        <v>0</v>
      </c>
      <c r="G31" s="1">
        <f t="shared" si="0"/>
        <v>0</v>
      </c>
      <c r="H31" s="5" t="s">
        <v>240</v>
      </c>
      <c r="I31" s="5" t="s">
        <v>240</v>
      </c>
    </row>
    <row r="32" spans="1:9" ht="15.75">
      <c r="A32" s="419">
        <f>+Menu!$C$3-1</f>
        <v>2008</v>
      </c>
      <c r="B32" s="5" t="str">
        <f>IF(A32&lt;Menu!$C$3,"v2","v1")</f>
        <v>v2</v>
      </c>
      <c r="C32" s="338" t="s">
        <v>1149</v>
      </c>
      <c r="D32" s="1">
        <f>CONCATENATE(DatosGrls!$D$12)</f>
      </c>
      <c r="E32" s="1">
        <f>Servicios1!F38</f>
        <v>0</v>
      </c>
      <c r="F32" s="1">
        <f>Servicios1!G38</f>
        <v>0</v>
      </c>
      <c r="G32" s="1">
        <f t="shared" si="0"/>
        <v>0</v>
      </c>
      <c r="H32" s="5" t="s">
        <v>240</v>
      </c>
      <c r="I32" s="5" t="s">
        <v>240</v>
      </c>
    </row>
    <row r="33" spans="1:9" ht="15.75">
      <c r="A33" s="419">
        <f>+Menu!$C$3-1</f>
        <v>2008</v>
      </c>
      <c r="B33" s="5" t="str">
        <f>IF(A33&lt;Menu!$C$3,"v2","v1")</f>
        <v>v2</v>
      </c>
      <c r="C33" s="338" t="s">
        <v>1150</v>
      </c>
      <c r="D33" s="1">
        <f>CONCATENATE(DatosGrls!$D$12)</f>
      </c>
      <c r="E33" s="1">
        <f>Servicios1!F39</f>
        <v>0</v>
      </c>
      <c r="F33" s="1">
        <f>Servicios1!G39</f>
        <v>0</v>
      </c>
      <c r="G33" s="1">
        <f t="shared" si="0"/>
        <v>0</v>
      </c>
      <c r="H33" s="5" t="s">
        <v>240</v>
      </c>
      <c r="I33" s="5" t="s">
        <v>240</v>
      </c>
    </row>
    <row r="34" spans="1:9" ht="15.75">
      <c r="A34" s="419">
        <f>+Menu!$C$3-1</f>
        <v>2008</v>
      </c>
      <c r="B34" s="5" t="str">
        <f>IF(A34&lt;Menu!$C$3,"v2","v1")</f>
        <v>v2</v>
      </c>
      <c r="C34" s="338" t="s">
        <v>1151</v>
      </c>
      <c r="D34" s="1">
        <f>CONCATENATE(DatosGrls!$D$12)</f>
      </c>
      <c r="E34" s="1">
        <f>Servicios1!F40</f>
        <v>0</v>
      </c>
      <c r="F34" s="1">
        <f>Servicios1!G40</f>
        <v>0</v>
      </c>
      <c r="G34" s="1">
        <f t="shared" si="0"/>
        <v>0</v>
      </c>
      <c r="H34" s="5" t="s">
        <v>240</v>
      </c>
      <c r="I34" s="5" t="s">
        <v>240</v>
      </c>
    </row>
    <row r="35" spans="1:9" ht="15.75">
      <c r="A35" s="419">
        <f>+Menu!$C$3-1</f>
        <v>2008</v>
      </c>
      <c r="B35" s="5" t="str">
        <f>IF(A35&lt;Menu!$C$3,"v2","v1")</f>
        <v>v2</v>
      </c>
      <c r="C35" s="338" t="s">
        <v>1152</v>
      </c>
      <c r="D35" s="1">
        <f>CONCATENATE(DatosGrls!$D$12)</f>
      </c>
      <c r="E35" s="1">
        <f>Servicios1!F41</f>
        <v>0</v>
      </c>
      <c r="F35" s="1">
        <f>Servicios1!G41</f>
        <v>0</v>
      </c>
      <c r="G35" s="1">
        <f t="shared" si="0"/>
        <v>0</v>
      </c>
      <c r="H35" s="5" t="s">
        <v>240</v>
      </c>
      <c r="I35" s="5" t="s">
        <v>240</v>
      </c>
    </row>
    <row r="36" spans="1:9" ht="15.75">
      <c r="A36" s="419">
        <f>+Menu!$C$3-1</f>
        <v>2008</v>
      </c>
      <c r="B36" s="5" t="str">
        <f>IF(A36&lt;Menu!$C$3,"v2","v1")</f>
        <v>v2</v>
      </c>
      <c r="C36" s="338" t="s">
        <v>1153</v>
      </c>
      <c r="D36" s="1">
        <f>CONCATENATE(DatosGrls!$D$12)</f>
      </c>
      <c r="E36" s="1">
        <f>Servicios1!F42</f>
        <v>0</v>
      </c>
      <c r="F36" s="1">
        <f>Servicios1!G42</f>
        <v>0</v>
      </c>
      <c r="G36" s="1">
        <f t="shared" si="0"/>
        <v>0</v>
      </c>
      <c r="H36" s="5" t="s">
        <v>240</v>
      </c>
      <c r="I36" s="5" t="s">
        <v>240</v>
      </c>
    </row>
    <row r="37" spans="1:9" ht="15.75">
      <c r="A37" s="419">
        <f>+Menu!$C$3-1</f>
        <v>2008</v>
      </c>
      <c r="B37" s="5" t="str">
        <f>IF(A37&lt;Menu!$C$3,"v2","v1")</f>
        <v>v2</v>
      </c>
      <c r="C37" s="338" t="s">
        <v>1154</v>
      </c>
      <c r="D37" s="1">
        <f>CONCATENATE(DatosGrls!$D$12)</f>
      </c>
      <c r="E37" s="1">
        <f>Servicios1!F43</f>
        <v>0</v>
      </c>
      <c r="F37" s="1">
        <f>Servicios1!G43</f>
        <v>0</v>
      </c>
      <c r="G37" s="1">
        <f t="shared" si="0"/>
        <v>0</v>
      </c>
      <c r="H37" s="5" t="s">
        <v>240</v>
      </c>
      <c r="I37" s="5" t="s">
        <v>240</v>
      </c>
    </row>
    <row r="38" spans="1:9" ht="15.75">
      <c r="A38" s="419">
        <f>+Menu!$C$3-1</f>
        <v>2008</v>
      </c>
      <c r="B38" s="5" t="str">
        <f>IF(A38&lt;Menu!$C$3,"v2","v1")</f>
        <v>v2</v>
      </c>
      <c r="C38" s="338" t="s">
        <v>1155</v>
      </c>
      <c r="D38" s="1">
        <f>CONCATENATE(DatosGrls!$D$12)</f>
      </c>
      <c r="E38" s="1">
        <f>Servicios1!F44</f>
        <v>0</v>
      </c>
      <c r="F38" s="1">
        <f>Servicios1!G44</f>
        <v>0</v>
      </c>
      <c r="G38" s="1">
        <f t="shared" si="0"/>
        <v>0</v>
      </c>
      <c r="H38" s="5" t="s">
        <v>240</v>
      </c>
      <c r="I38" s="5" t="s">
        <v>240</v>
      </c>
    </row>
    <row r="39" spans="1:9" ht="15.75">
      <c r="A39" s="419">
        <f>+Menu!$C$3-1</f>
        <v>2008</v>
      </c>
      <c r="B39" s="5" t="str">
        <f>IF(A39&lt;Menu!$C$3,"v2","v1")</f>
        <v>v2</v>
      </c>
      <c r="C39" s="338" t="s">
        <v>1156</v>
      </c>
      <c r="D39" s="1">
        <f>CONCATENATE(DatosGrls!$D$12)</f>
      </c>
      <c r="E39" s="1">
        <f>Servicios1!F45</f>
        <v>0</v>
      </c>
      <c r="F39" s="1">
        <f>Servicios1!G45</f>
        <v>0</v>
      </c>
      <c r="G39" s="1">
        <f t="shared" si="0"/>
        <v>0</v>
      </c>
      <c r="H39" s="5" t="s">
        <v>240</v>
      </c>
      <c r="I39" s="5" t="s">
        <v>240</v>
      </c>
    </row>
    <row r="40" spans="1:9" ht="15.75">
      <c r="A40" s="419">
        <f>+Menu!$C$3-1</f>
        <v>2008</v>
      </c>
      <c r="B40" s="5" t="str">
        <f>IF(A40&lt;Menu!$C$3,"v2","v1")</f>
        <v>v2</v>
      </c>
      <c r="C40" s="338" t="s">
        <v>1204</v>
      </c>
      <c r="D40" s="1">
        <f>CONCATENATE(DatosGrls!$D$12)</f>
      </c>
      <c r="E40" s="1">
        <f>Servicios1!F46</f>
        <v>0</v>
      </c>
      <c r="F40" s="1">
        <f>Servicios1!G46</f>
        <v>0</v>
      </c>
      <c r="G40" s="1">
        <f t="shared" si="0"/>
        <v>0</v>
      </c>
      <c r="H40" s="5" t="s">
        <v>240</v>
      </c>
      <c r="I40" s="5" t="s">
        <v>240</v>
      </c>
    </row>
    <row r="41" spans="1:9" ht="15.75">
      <c r="A41" s="419">
        <f>+Menu!$C$3-1</f>
        <v>2008</v>
      </c>
      <c r="B41" s="5" t="str">
        <f>IF(A41&lt;Menu!$C$3,"v2","v1")</f>
        <v>v2</v>
      </c>
      <c r="C41" s="338" t="s">
        <v>1205</v>
      </c>
      <c r="D41" s="1">
        <f>CONCATENATE(DatosGrls!$D$12)</f>
      </c>
      <c r="E41" s="1">
        <f>Servicios1!F47</f>
        <v>0</v>
      </c>
      <c r="F41" s="1">
        <f>Servicios1!G47</f>
        <v>0</v>
      </c>
      <c r="G41" s="1">
        <f t="shared" si="0"/>
        <v>0</v>
      </c>
      <c r="H41" s="5" t="s">
        <v>240</v>
      </c>
      <c r="I41" s="5" t="s">
        <v>240</v>
      </c>
    </row>
    <row r="42" spans="1:9" ht="15.75">
      <c r="A42" s="419">
        <f>+Menu!$C$3-1</f>
        <v>2008</v>
      </c>
      <c r="B42" s="5" t="str">
        <f>IF(A42&lt;Menu!$C$3,"v2","v1")</f>
        <v>v2</v>
      </c>
      <c r="C42" s="338" t="s">
        <v>1157</v>
      </c>
      <c r="D42" s="1">
        <f>CONCATENATE(DatosGrls!$D$12)</f>
      </c>
      <c r="E42" s="1">
        <f>Servicios1!F48</f>
        <v>0</v>
      </c>
      <c r="F42" s="1">
        <f>Servicios1!G48</f>
        <v>0</v>
      </c>
      <c r="G42" s="1">
        <f t="shared" si="0"/>
        <v>0</v>
      </c>
      <c r="H42" s="5" t="s">
        <v>240</v>
      </c>
      <c r="I42" s="5" t="s">
        <v>240</v>
      </c>
    </row>
    <row r="43" spans="1:9" ht="15.75">
      <c r="A43" s="419">
        <f>+Menu!$C$3-1</f>
        <v>2008</v>
      </c>
      <c r="B43" s="5" t="str">
        <f>IF(A43&lt;Menu!$C$3,"v2","v1")</f>
        <v>v2</v>
      </c>
      <c r="C43" s="338" t="s">
        <v>1206</v>
      </c>
      <c r="D43" s="1">
        <f>CONCATENATE(DatosGrls!$D$12)</f>
      </c>
      <c r="E43" s="1">
        <f>Servicios1!F49</f>
        <v>0</v>
      </c>
      <c r="F43" s="1">
        <f>Servicios1!G49</f>
        <v>0</v>
      </c>
      <c r="G43" s="1">
        <f t="shared" si="0"/>
        <v>0</v>
      </c>
      <c r="H43" s="5" t="s">
        <v>240</v>
      </c>
      <c r="I43" s="5" t="s">
        <v>240</v>
      </c>
    </row>
    <row r="44" spans="1:9" ht="15.75">
      <c r="A44" s="419">
        <f>+Menu!$C$3-1</f>
        <v>2008</v>
      </c>
      <c r="B44" s="5" t="str">
        <f>IF(A44&lt;Menu!$C$3,"v2","v1")</f>
        <v>v2</v>
      </c>
      <c r="C44" s="338" t="s">
        <v>1207</v>
      </c>
      <c r="D44" s="1">
        <f>CONCATENATE(DatosGrls!$D$12)</f>
      </c>
      <c r="E44" s="1">
        <f>Servicios1!F50</f>
        <v>0</v>
      </c>
      <c r="F44" s="1">
        <f>Servicios1!G50</f>
        <v>0</v>
      </c>
      <c r="G44" s="1">
        <f t="shared" si="0"/>
        <v>0</v>
      </c>
      <c r="H44" s="5" t="s">
        <v>240</v>
      </c>
      <c r="I44" s="5" t="s">
        <v>240</v>
      </c>
    </row>
    <row r="45" spans="1:9" ht="15.75">
      <c r="A45" s="419">
        <f>+Menu!$C$3-1</f>
        <v>2008</v>
      </c>
      <c r="B45" s="5" t="str">
        <f>IF(A45&lt;Menu!$C$3,"v2","v1")</f>
        <v>v2</v>
      </c>
      <c r="C45" s="338" t="s">
        <v>1158</v>
      </c>
      <c r="D45" s="1">
        <f>CONCATENATE(DatosGrls!$D$12)</f>
      </c>
      <c r="E45" s="1">
        <f>Servicios1!F51</f>
        <v>0</v>
      </c>
      <c r="F45" s="1">
        <f>Servicios1!G51</f>
        <v>0</v>
      </c>
      <c r="G45" s="1">
        <f t="shared" si="0"/>
        <v>0</v>
      </c>
      <c r="H45" s="5" t="s">
        <v>240</v>
      </c>
      <c r="I45" s="5" t="s">
        <v>240</v>
      </c>
    </row>
    <row r="46" spans="1:9" ht="15.75">
      <c r="A46" s="419">
        <f>+Menu!$C$3-1</f>
        <v>2008</v>
      </c>
      <c r="B46" s="5" t="str">
        <f>IF(A46&lt;Menu!$C$3,"v2","v1")</f>
        <v>v2</v>
      </c>
      <c r="C46" s="338" t="s">
        <v>1208</v>
      </c>
      <c r="D46" s="1">
        <f>CONCATENATE(DatosGrls!$D$12)</f>
      </c>
      <c r="E46" s="1">
        <f>Servicios1!F52</f>
        <v>0</v>
      </c>
      <c r="F46" s="1">
        <f>Servicios1!G52</f>
        <v>0</v>
      </c>
      <c r="G46" s="1">
        <f t="shared" si="0"/>
        <v>0</v>
      </c>
      <c r="H46" s="5" t="s">
        <v>240</v>
      </c>
      <c r="I46" s="5" t="s">
        <v>240</v>
      </c>
    </row>
    <row r="47" spans="1:9" ht="15.75">
      <c r="A47" s="419">
        <f>+Menu!$C$3-1</f>
        <v>2008</v>
      </c>
      <c r="B47" s="5" t="str">
        <f>IF(A47&lt;Menu!$C$3,"v2","v1")</f>
        <v>v2</v>
      </c>
      <c r="C47" s="338" t="s">
        <v>1209</v>
      </c>
      <c r="D47" s="1">
        <f>CONCATENATE(DatosGrls!$D$12)</f>
      </c>
      <c r="E47" s="1">
        <f>Servicios1!F53</f>
        <v>0</v>
      </c>
      <c r="F47" s="1">
        <f>Servicios1!G53</f>
        <v>0</v>
      </c>
      <c r="G47" s="1">
        <f t="shared" si="0"/>
        <v>0</v>
      </c>
      <c r="H47" s="5" t="s">
        <v>240</v>
      </c>
      <c r="I47" s="5" t="s">
        <v>240</v>
      </c>
    </row>
    <row r="48" spans="1:9" ht="15.75">
      <c r="A48" s="419">
        <f>+Menu!$C$3-1</f>
        <v>2008</v>
      </c>
      <c r="B48" s="5" t="str">
        <f>IF(A48&lt;Menu!$C$3,"v2","v1")</f>
        <v>v2</v>
      </c>
      <c r="C48" s="338" t="s">
        <v>1159</v>
      </c>
      <c r="D48" s="1">
        <f>CONCATENATE(DatosGrls!$D$12)</f>
      </c>
      <c r="E48" s="1">
        <f>Servicios1!F54</f>
        <v>0</v>
      </c>
      <c r="F48" s="1">
        <f>Servicios1!G54</f>
        <v>0</v>
      </c>
      <c r="G48" s="1">
        <f t="shared" si="0"/>
        <v>0</v>
      </c>
      <c r="H48" s="5" t="s">
        <v>240</v>
      </c>
      <c r="I48" s="5" t="s">
        <v>240</v>
      </c>
    </row>
    <row r="49" spans="1:9" ht="15.75">
      <c r="A49" s="419">
        <f>+Menu!$C$3-1</f>
        <v>2008</v>
      </c>
      <c r="B49" s="5" t="str">
        <f>IF(A49&lt;Menu!$C$3,"v2","v1")</f>
        <v>v2</v>
      </c>
      <c r="C49" s="338" t="s">
        <v>1210</v>
      </c>
      <c r="D49" s="1">
        <f>CONCATENATE(DatosGrls!$D$12)</f>
      </c>
      <c r="E49" s="1">
        <f>Servicios1!F55</f>
        <v>0</v>
      </c>
      <c r="F49" s="1">
        <f>Servicios1!G55</f>
        <v>0</v>
      </c>
      <c r="G49" s="1">
        <f t="shared" si="0"/>
        <v>0</v>
      </c>
      <c r="H49" s="5" t="s">
        <v>240</v>
      </c>
      <c r="I49" s="5" t="s">
        <v>240</v>
      </c>
    </row>
    <row r="50" spans="1:9" ht="15.75">
      <c r="A50" s="419">
        <f>+Menu!$C$3-1</f>
        <v>2008</v>
      </c>
      <c r="B50" s="5" t="str">
        <f>IF(A50&lt;Menu!$C$3,"v2","v1")</f>
        <v>v2</v>
      </c>
      <c r="C50" s="338" t="s">
        <v>1211</v>
      </c>
      <c r="D50" s="1">
        <f>CONCATENATE(DatosGrls!$D$12)</f>
      </c>
      <c r="E50" s="1">
        <f>Servicios1!F56</f>
        <v>0</v>
      </c>
      <c r="F50" s="1">
        <f>Servicios1!G56</f>
        <v>0</v>
      </c>
      <c r="G50" s="1">
        <f t="shared" si="0"/>
        <v>0</v>
      </c>
      <c r="H50" s="5" t="s">
        <v>240</v>
      </c>
      <c r="I50" s="5" t="s">
        <v>240</v>
      </c>
    </row>
    <row r="51" spans="1:9" ht="15.75">
      <c r="A51" s="419">
        <f>+Menu!$C$3-1</f>
        <v>2008</v>
      </c>
      <c r="B51" s="5" t="str">
        <f>IF(A51&lt;Menu!$C$3,"v2","v1")</f>
        <v>v2</v>
      </c>
      <c r="C51" s="338" t="s">
        <v>1160</v>
      </c>
      <c r="D51" s="1">
        <f>CONCATENATE(DatosGrls!$D$12)</f>
      </c>
      <c r="E51" s="1">
        <f>Servicios1!F57</f>
        <v>0</v>
      </c>
      <c r="F51" s="1">
        <f>Servicios1!G57</f>
        <v>0</v>
      </c>
      <c r="G51" s="1">
        <f t="shared" si="0"/>
        <v>0</v>
      </c>
      <c r="H51" s="5" t="s">
        <v>240</v>
      </c>
      <c r="I51" s="5" t="s">
        <v>240</v>
      </c>
    </row>
    <row r="52" spans="1:9" ht="15.75">
      <c r="A52" s="419">
        <f>+Menu!$C$3-1</f>
        <v>2008</v>
      </c>
      <c r="B52" s="5" t="str">
        <f>IF(A52&lt;Menu!$C$3,"v2","v1")</f>
        <v>v2</v>
      </c>
      <c r="C52" s="338" t="s">
        <v>1212</v>
      </c>
      <c r="D52" s="1">
        <f>CONCATENATE(DatosGrls!$D$12)</f>
      </c>
      <c r="E52" s="1">
        <f>Servicios1!F58</f>
        <v>0</v>
      </c>
      <c r="F52" s="1">
        <f>Servicios1!G58</f>
        <v>0</v>
      </c>
      <c r="G52" s="1">
        <f t="shared" si="0"/>
        <v>0</v>
      </c>
      <c r="H52" s="5" t="s">
        <v>240</v>
      </c>
      <c r="I52" s="5" t="s">
        <v>240</v>
      </c>
    </row>
    <row r="53" spans="1:9" ht="15.75">
      <c r="A53" s="419">
        <f>+Menu!$C$3-1</f>
        <v>2008</v>
      </c>
      <c r="B53" s="5" t="str">
        <f>IF(A53&lt;Menu!$C$3,"v2","v1")</f>
        <v>v2</v>
      </c>
      <c r="C53" s="338" t="s">
        <v>1213</v>
      </c>
      <c r="D53" s="1">
        <f>CONCATENATE(DatosGrls!$D$12)</f>
      </c>
      <c r="E53" s="1">
        <f>Servicios1!F59</f>
        <v>0</v>
      </c>
      <c r="F53" s="1">
        <f>Servicios1!G59</f>
        <v>0</v>
      </c>
      <c r="G53" s="1">
        <f t="shared" si="0"/>
        <v>0</v>
      </c>
      <c r="H53" s="5" t="s">
        <v>240</v>
      </c>
      <c r="I53" s="5" t="s">
        <v>240</v>
      </c>
    </row>
    <row r="54" spans="1:9" ht="15.75">
      <c r="A54" s="419">
        <f>+Menu!$C$3-1</f>
        <v>2008</v>
      </c>
      <c r="B54" s="5" t="str">
        <f>IF(A54&lt;Menu!$C$3,"v2","v1")</f>
        <v>v2</v>
      </c>
      <c r="C54" s="338" t="s">
        <v>1161</v>
      </c>
      <c r="D54" s="1">
        <f>CONCATENATE(DatosGrls!$D$12)</f>
      </c>
      <c r="E54" s="1">
        <f>Servicios2!F8</f>
        <v>0</v>
      </c>
      <c r="F54" s="1">
        <f>Servicios2!G8</f>
        <v>0</v>
      </c>
      <c r="G54" s="1">
        <f t="shared" si="0"/>
        <v>0</v>
      </c>
      <c r="H54" s="5" t="s">
        <v>240</v>
      </c>
      <c r="I54" s="5" t="s">
        <v>240</v>
      </c>
    </row>
    <row r="55" spans="1:9" ht="15.75">
      <c r="A55" s="419">
        <f>+Menu!$C$3-1</f>
        <v>2008</v>
      </c>
      <c r="B55" s="5" t="str">
        <f>IF(A55&lt;Menu!$C$3,"v2","v1")</f>
        <v>v2</v>
      </c>
      <c r="C55" s="338" t="s">
        <v>1162</v>
      </c>
      <c r="D55" s="1">
        <f>CONCATENATE(DatosGrls!$D$12)</f>
      </c>
      <c r="E55" s="1">
        <f>Servicios2!F9</f>
        <v>0</v>
      </c>
      <c r="F55" s="1">
        <f>Servicios2!G9</f>
        <v>0</v>
      </c>
      <c r="G55" s="1">
        <f t="shared" si="0"/>
        <v>0</v>
      </c>
      <c r="H55" s="5" t="s">
        <v>240</v>
      </c>
      <c r="I55" s="5" t="s">
        <v>240</v>
      </c>
    </row>
    <row r="56" spans="1:9" ht="15.75">
      <c r="A56" s="419">
        <f>+Menu!$C$3-1</f>
        <v>2008</v>
      </c>
      <c r="B56" s="5" t="str">
        <f>IF(A56&lt;Menu!$C$3,"v2","v1")</f>
        <v>v2</v>
      </c>
      <c r="C56" s="338" t="s">
        <v>1163</v>
      </c>
      <c r="D56" s="1">
        <f>CONCATENATE(DatosGrls!$D$12)</f>
      </c>
      <c r="E56" s="1">
        <f>Servicios2!F10</f>
        <v>0</v>
      </c>
      <c r="F56" s="1">
        <f>Servicios2!G10</f>
        <v>0</v>
      </c>
      <c r="G56" s="1">
        <f t="shared" si="0"/>
        <v>0</v>
      </c>
      <c r="H56" s="5" t="s">
        <v>240</v>
      </c>
      <c r="I56" s="5" t="s">
        <v>240</v>
      </c>
    </row>
    <row r="57" spans="1:9" ht="15.75">
      <c r="A57" s="419">
        <f>+Menu!$C$3-1</f>
        <v>2008</v>
      </c>
      <c r="B57" s="5" t="str">
        <f>IF(A57&lt;Menu!$C$3,"v2","v1")</f>
        <v>v2</v>
      </c>
      <c r="C57" s="338" t="s">
        <v>1164</v>
      </c>
      <c r="D57" s="1">
        <f>CONCATENATE(DatosGrls!$D$12)</f>
      </c>
      <c r="E57" s="1">
        <f>Servicios2!F11</f>
        <v>0</v>
      </c>
      <c r="F57" s="1">
        <f>Servicios2!G11</f>
        <v>0</v>
      </c>
      <c r="G57" s="1">
        <f t="shared" si="0"/>
        <v>0</v>
      </c>
      <c r="H57" s="5" t="s">
        <v>240</v>
      </c>
      <c r="I57" s="5" t="s">
        <v>240</v>
      </c>
    </row>
    <row r="58" spans="1:9" ht="15.75">
      <c r="A58" s="419">
        <f>+Menu!$C$3-1</f>
        <v>2008</v>
      </c>
      <c r="B58" s="5" t="str">
        <f>IF(A58&lt;Menu!$C$3,"v2","v1")</f>
        <v>v2</v>
      </c>
      <c r="C58" s="338" t="s">
        <v>1165</v>
      </c>
      <c r="D58" s="1">
        <f>CONCATENATE(DatosGrls!$D$12)</f>
      </c>
      <c r="E58" s="1">
        <f>Servicios2!F12</f>
        <v>0</v>
      </c>
      <c r="F58" s="1">
        <f>Servicios2!G12</f>
        <v>0</v>
      </c>
      <c r="G58" s="1">
        <f t="shared" si="0"/>
        <v>0</v>
      </c>
      <c r="H58" s="5" t="s">
        <v>240</v>
      </c>
      <c r="I58" s="5" t="s">
        <v>240</v>
      </c>
    </row>
    <row r="59" spans="1:9" ht="15.75">
      <c r="A59" s="419">
        <f>+Menu!$C$3-1</f>
        <v>2008</v>
      </c>
      <c r="B59" s="5" t="str">
        <f>IF(A59&lt;Menu!$C$3,"v2","v1")</f>
        <v>v2</v>
      </c>
      <c r="C59" s="338" t="s">
        <v>1166</v>
      </c>
      <c r="D59" s="1">
        <f>CONCATENATE(DatosGrls!$D$12)</f>
      </c>
      <c r="E59" s="1">
        <f>Servicios2!F13</f>
        <v>0</v>
      </c>
      <c r="F59" s="1">
        <f>Servicios2!G13</f>
        <v>0</v>
      </c>
      <c r="G59" s="1">
        <f t="shared" si="0"/>
        <v>0</v>
      </c>
      <c r="H59" s="5" t="s">
        <v>240</v>
      </c>
      <c r="I59" s="5" t="s">
        <v>240</v>
      </c>
    </row>
    <row r="60" spans="1:9" ht="15.75">
      <c r="A60" s="419">
        <f>+Menu!$C$3-1</f>
        <v>2008</v>
      </c>
      <c r="B60" s="5" t="str">
        <f>IF(A60&lt;Menu!$C$3,"v2","v1")</f>
        <v>v2</v>
      </c>
      <c r="C60" s="338" t="s">
        <v>1167</v>
      </c>
      <c r="D60" s="1">
        <f>CONCATENATE(DatosGrls!$D$12)</f>
      </c>
      <c r="E60" s="1">
        <f>Servicios2!F14</f>
        <v>0</v>
      </c>
      <c r="F60" s="1">
        <f>Servicios2!G14</f>
        <v>0</v>
      </c>
      <c r="G60" s="1">
        <f t="shared" si="0"/>
        <v>0</v>
      </c>
      <c r="H60" s="5" t="s">
        <v>240</v>
      </c>
      <c r="I60" s="5" t="s">
        <v>240</v>
      </c>
    </row>
    <row r="61" spans="1:9" ht="15.75">
      <c r="A61" s="419">
        <f>+Menu!$C$3-1</f>
        <v>2008</v>
      </c>
      <c r="B61" s="5" t="str">
        <f>IF(A61&lt;Menu!$C$3,"v2","v1")</f>
        <v>v2</v>
      </c>
      <c r="C61" s="338" t="s">
        <v>1168</v>
      </c>
      <c r="D61" s="1">
        <f>CONCATENATE(DatosGrls!$D$12)</f>
      </c>
      <c r="E61" s="1">
        <f>Servicios2!F15</f>
        <v>0</v>
      </c>
      <c r="F61" s="1">
        <f>Servicios2!G15</f>
        <v>0</v>
      </c>
      <c r="G61" s="1">
        <f t="shared" si="0"/>
        <v>0</v>
      </c>
      <c r="H61" s="5" t="s">
        <v>240</v>
      </c>
      <c r="I61" s="5" t="s">
        <v>240</v>
      </c>
    </row>
    <row r="62" spans="1:9" ht="15.75">
      <c r="A62" s="419">
        <f>+Menu!$C$3-1</f>
        <v>2008</v>
      </c>
      <c r="B62" s="5" t="str">
        <f>IF(A62&lt;Menu!$C$3,"v2","v1")</f>
        <v>v2</v>
      </c>
      <c r="C62" s="338" t="s">
        <v>1169</v>
      </c>
      <c r="D62" s="1">
        <f>CONCATENATE(DatosGrls!$D$12)</f>
      </c>
      <c r="E62" s="1">
        <f>Servicios2!F16</f>
        <v>0</v>
      </c>
      <c r="F62" s="1">
        <f>Servicios2!G16</f>
        <v>0</v>
      </c>
      <c r="G62" s="1">
        <f t="shared" si="0"/>
        <v>0</v>
      </c>
      <c r="H62" s="5" t="s">
        <v>240</v>
      </c>
      <c r="I62" s="5" t="s">
        <v>240</v>
      </c>
    </row>
    <row r="63" spans="1:9" ht="15.75">
      <c r="A63" s="419">
        <f>+Menu!$C$3-1</f>
        <v>2008</v>
      </c>
      <c r="B63" s="5" t="str">
        <f>IF(A63&lt;Menu!$C$3,"v2","v1")</f>
        <v>v2</v>
      </c>
      <c r="C63" s="338" t="s">
        <v>1170</v>
      </c>
      <c r="D63" s="1">
        <f>CONCATENATE(DatosGrls!$D$12)</f>
      </c>
      <c r="E63" s="1">
        <f>Servicios2!F17</f>
        <v>0</v>
      </c>
      <c r="F63" s="1">
        <f>Servicios2!G17</f>
        <v>0</v>
      </c>
      <c r="G63" s="1">
        <f t="shared" si="0"/>
        <v>0</v>
      </c>
      <c r="H63" s="5" t="s">
        <v>240</v>
      </c>
      <c r="I63" s="5" t="s">
        <v>240</v>
      </c>
    </row>
    <row r="64" spans="1:9" ht="15.75">
      <c r="A64" s="419">
        <f>+Menu!$C$3-1</f>
        <v>2008</v>
      </c>
      <c r="B64" s="5" t="str">
        <f>IF(A64&lt;Menu!$C$3,"v2","v1")</f>
        <v>v2</v>
      </c>
      <c r="C64" s="338" t="s">
        <v>1171</v>
      </c>
      <c r="D64" s="1">
        <f>CONCATENATE(DatosGrls!$D$12)</f>
      </c>
      <c r="E64" s="1">
        <f>Servicios2!F18</f>
        <v>0</v>
      </c>
      <c r="F64" s="1">
        <f>Servicios2!G18</f>
        <v>0</v>
      </c>
      <c r="G64" s="1">
        <f t="shared" si="0"/>
        <v>0</v>
      </c>
      <c r="H64" s="5" t="s">
        <v>240</v>
      </c>
      <c r="I64" s="5" t="s">
        <v>240</v>
      </c>
    </row>
    <row r="65" spans="1:9" ht="15.75">
      <c r="A65" s="419">
        <f>+Menu!$C$3-1</f>
        <v>2008</v>
      </c>
      <c r="B65" s="5" t="str">
        <f>IF(A65&lt;Menu!$C$3,"v2","v1")</f>
        <v>v2</v>
      </c>
      <c r="C65" s="338" t="s">
        <v>1172</v>
      </c>
      <c r="D65" s="1">
        <f>CONCATENATE(DatosGrls!$D$12)</f>
      </c>
      <c r="E65" s="1">
        <f>Servicios2!F19</f>
        <v>0</v>
      </c>
      <c r="F65" s="1">
        <f>Servicios2!G19</f>
        <v>0</v>
      </c>
      <c r="G65" s="1">
        <f t="shared" si="0"/>
        <v>0</v>
      </c>
      <c r="H65" s="5" t="s">
        <v>240</v>
      </c>
      <c r="I65" s="5" t="s">
        <v>240</v>
      </c>
    </row>
    <row r="66" spans="1:9" ht="15.75">
      <c r="A66" s="419">
        <f>+Menu!$C$3-1</f>
        <v>2008</v>
      </c>
      <c r="B66" s="5" t="str">
        <f>IF(A66&lt;Menu!$C$3,"v2","v1")</f>
        <v>v2</v>
      </c>
      <c r="C66" s="338" t="s">
        <v>1173</v>
      </c>
      <c r="D66" s="1">
        <f>CONCATENATE(DatosGrls!$D$12)</f>
      </c>
      <c r="E66" s="1">
        <f>Servicios2!F20</f>
        <v>0</v>
      </c>
      <c r="F66" s="1">
        <f>Servicios2!G20</f>
        <v>0</v>
      </c>
      <c r="G66" s="1">
        <f t="shared" si="0"/>
        <v>0</v>
      </c>
      <c r="H66" s="5" t="s">
        <v>240</v>
      </c>
      <c r="I66" s="5" t="s">
        <v>240</v>
      </c>
    </row>
    <row r="67" spans="1:9" ht="15.75">
      <c r="A67" s="419">
        <f>+Menu!$C$3-1</f>
        <v>2008</v>
      </c>
      <c r="B67" s="5" t="str">
        <f>IF(A67&lt;Menu!$C$3,"v2","v1")</f>
        <v>v2</v>
      </c>
      <c r="C67" s="338" t="s">
        <v>1174</v>
      </c>
      <c r="D67" s="1">
        <f>CONCATENATE(DatosGrls!$D$12)</f>
      </c>
      <c r="E67" s="1">
        <f>Servicios2!F21</f>
        <v>0</v>
      </c>
      <c r="F67" s="1">
        <f>Servicios2!G21</f>
        <v>0</v>
      </c>
      <c r="G67" s="1">
        <f aca="true" t="shared" si="1" ref="G67:G144">E67+F67</f>
        <v>0</v>
      </c>
      <c r="H67" s="5" t="s">
        <v>240</v>
      </c>
      <c r="I67" s="5" t="s">
        <v>240</v>
      </c>
    </row>
    <row r="68" spans="1:9" ht="15.75">
      <c r="A68" s="419">
        <f>+Menu!$C$3-1</f>
        <v>2008</v>
      </c>
      <c r="B68" s="5" t="str">
        <f>IF(A68&lt;Menu!$C$3,"v2","v1")</f>
        <v>v2</v>
      </c>
      <c r="C68" s="338" t="s">
        <v>1175</v>
      </c>
      <c r="D68" s="1">
        <f>CONCATENATE(DatosGrls!$D$12)</f>
      </c>
      <c r="E68" s="1">
        <f>Servicios2!F22</f>
        <v>0</v>
      </c>
      <c r="F68" s="1">
        <f>Servicios2!G22</f>
        <v>0</v>
      </c>
      <c r="G68" s="1">
        <f t="shared" si="1"/>
        <v>0</v>
      </c>
      <c r="H68" s="5" t="s">
        <v>240</v>
      </c>
      <c r="I68" s="5" t="s">
        <v>240</v>
      </c>
    </row>
    <row r="69" spans="1:9" ht="15.75">
      <c r="A69" s="419">
        <f>+Menu!$C$3-1</f>
        <v>2008</v>
      </c>
      <c r="B69" s="5" t="str">
        <f>IF(A69&lt;Menu!$C$3,"v2","v1")</f>
        <v>v2</v>
      </c>
      <c r="C69" s="338" t="s">
        <v>1176</v>
      </c>
      <c r="D69" s="1">
        <f>CONCATENATE(DatosGrls!$D$12)</f>
      </c>
      <c r="E69" s="1">
        <f>Servicios2!F23</f>
        <v>0</v>
      </c>
      <c r="F69" s="1">
        <f>Servicios2!G23</f>
        <v>0</v>
      </c>
      <c r="G69" s="1">
        <f t="shared" si="1"/>
        <v>0</v>
      </c>
      <c r="H69" s="5" t="s">
        <v>240</v>
      </c>
      <c r="I69" s="5" t="s">
        <v>240</v>
      </c>
    </row>
    <row r="70" spans="1:9" ht="15.75">
      <c r="A70" s="419">
        <f>+Menu!$C$3-1</f>
        <v>2008</v>
      </c>
      <c r="B70" s="5" t="str">
        <f>IF(A70&lt;Menu!$C$3,"v2","v1")</f>
        <v>v2</v>
      </c>
      <c r="C70" s="338" t="s">
        <v>1177</v>
      </c>
      <c r="D70" s="1">
        <f>CONCATENATE(DatosGrls!$D$12)</f>
      </c>
      <c r="E70" s="1">
        <f>Servicios2!F24</f>
        <v>0</v>
      </c>
      <c r="F70" s="1">
        <f>Servicios2!G24</f>
        <v>0</v>
      </c>
      <c r="G70" s="1">
        <f t="shared" si="1"/>
        <v>0</v>
      </c>
      <c r="H70" s="5" t="s">
        <v>240</v>
      </c>
      <c r="I70" s="5" t="s">
        <v>240</v>
      </c>
    </row>
    <row r="71" spans="1:9" ht="15.75">
      <c r="A71" s="419">
        <f>+Menu!$C$3-1</f>
        <v>2008</v>
      </c>
      <c r="B71" s="5" t="str">
        <f>IF(A71&lt;Menu!$C$3,"v2","v1")</f>
        <v>v2</v>
      </c>
      <c r="C71" s="338" t="s">
        <v>1178</v>
      </c>
      <c r="D71" s="1">
        <f>CONCATENATE(DatosGrls!$D$12)</f>
      </c>
      <c r="E71" s="1">
        <f>Servicios2!F25</f>
        <v>0</v>
      </c>
      <c r="F71" s="1">
        <f>Servicios2!G25</f>
        <v>0</v>
      </c>
      <c r="G71" s="1">
        <f t="shared" si="1"/>
        <v>0</v>
      </c>
      <c r="H71" s="5" t="s">
        <v>240</v>
      </c>
      <c r="I71" s="5" t="s">
        <v>240</v>
      </c>
    </row>
    <row r="72" spans="1:9" ht="15.75">
      <c r="A72" s="419">
        <f>+Menu!$C$3-1</f>
        <v>2008</v>
      </c>
      <c r="B72" s="5" t="str">
        <f>IF(A72&lt;Menu!$C$3,"v2","v1")</f>
        <v>v2</v>
      </c>
      <c r="C72" s="338" t="s">
        <v>1179</v>
      </c>
      <c r="D72" s="1">
        <f>CONCATENATE(DatosGrls!$D$12)</f>
      </c>
      <c r="E72" s="1">
        <f>Servicios2!F26</f>
        <v>0</v>
      </c>
      <c r="F72" s="1">
        <f>Servicios2!G26</f>
        <v>0</v>
      </c>
      <c r="G72" s="1">
        <f t="shared" si="1"/>
        <v>0</v>
      </c>
      <c r="H72" s="5" t="s">
        <v>240</v>
      </c>
      <c r="I72" s="5" t="s">
        <v>240</v>
      </c>
    </row>
    <row r="73" spans="1:9" ht="15.75">
      <c r="A73" s="419">
        <f>+Menu!$C$3-1</f>
        <v>2008</v>
      </c>
      <c r="B73" s="5" t="str">
        <f>IF(A73&lt;Menu!$C$3,"v2","v1")</f>
        <v>v2</v>
      </c>
      <c r="C73" s="338" t="s">
        <v>1180</v>
      </c>
      <c r="D73" s="1">
        <f>CONCATENATE(DatosGrls!$D$12)</f>
      </c>
      <c r="E73" s="1">
        <f>Servicios2!F27</f>
        <v>0</v>
      </c>
      <c r="F73" s="1">
        <f>Servicios2!G27</f>
        <v>0</v>
      </c>
      <c r="G73" s="1">
        <f t="shared" si="1"/>
        <v>0</v>
      </c>
      <c r="H73" s="5" t="s">
        <v>240</v>
      </c>
      <c r="I73" s="5" t="s">
        <v>240</v>
      </c>
    </row>
    <row r="74" spans="1:9" ht="15.75">
      <c r="A74" s="419">
        <f>+Menu!$C$3-1</f>
        <v>2008</v>
      </c>
      <c r="B74" s="5" t="str">
        <f>IF(A74&lt;Menu!$C$3,"v2","v1")</f>
        <v>v2</v>
      </c>
      <c r="C74" s="338" t="s">
        <v>1181</v>
      </c>
      <c r="D74" s="1">
        <f>CONCATENATE(DatosGrls!$D$12)</f>
      </c>
      <c r="E74" s="1">
        <f>Servicios2!F28</f>
        <v>0</v>
      </c>
      <c r="F74" s="1">
        <f>Servicios2!G28</f>
        <v>0</v>
      </c>
      <c r="G74" s="1">
        <f t="shared" si="1"/>
        <v>0</v>
      </c>
      <c r="H74" s="5" t="s">
        <v>240</v>
      </c>
      <c r="I74" s="5" t="s">
        <v>240</v>
      </c>
    </row>
    <row r="75" spans="1:9" ht="15.75">
      <c r="A75" s="419">
        <f>+Menu!$C$3-1</f>
        <v>2008</v>
      </c>
      <c r="B75" s="5" t="str">
        <f>IF(A75&lt;Menu!$C$3,"v2","v1")</f>
        <v>v2</v>
      </c>
      <c r="C75" s="338" t="s">
        <v>1182</v>
      </c>
      <c r="D75" s="1">
        <f>CONCATENATE(DatosGrls!$D$12)</f>
      </c>
      <c r="E75" s="1">
        <f>Servicios2!F29</f>
        <v>0</v>
      </c>
      <c r="F75" s="1">
        <f>Servicios2!G29</f>
        <v>0</v>
      </c>
      <c r="G75" s="1">
        <f t="shared" si="1"/>
        <v>0</v>
      </c>
      <c r="H75" s="5" t="s">
        <v>240</v>
      </c>
      <c r="I75" s="5" t="s">
        <v>240</v>
      </c>
    </row>
    <row r="76" spans="1:9" ht="15.75">
      <c r="A76" s="419">
        <f>+Menu!$C$3-1</f>
        <v>2008</v>
      </c>
      <c r="B76" s="5" t="str">
        <f>IF(A76&lt;Menu!$C$3,"v2","v1")</f>
        <v>v2</v>
      </c>
      <c r="C76" s="338" t="s">
        <v>1183</v>
      </c>
      <c r="D76" s="1">
        <f>CONCATENATE(DatosGrls!$D$12)</f>
      </c>
      <c r="E76" s="1">
        <f>Servicios2!F31</f>
        <v>0</v>
      </c>
      <c r="F76" s="1">
        <f>Servicios2!G31</f>
        <v>0</v>
      </c>
      <c r="G76" s="1">
        <f t="shared" si="1"/>
        <v>0</v>
      </c>
      <c r="H76" s="5" t="s">
        <v>240</v>
      </c>
      <c r="I76" s="5" t="s">
        <v>240</v>
      </c>
    </row>
    <row r="77" spans="1:9" ht="15.75">
      <c r="A77" s="419">
        <f>+Menu!$C$3-1</f>
        <v>2008</v>
      </c>
      <c r="B77" s="5" t="str">
        <f>IF(A77&lt;Menu!$C$3,"v2","v1")</f>
        <v>v2</v>
      </c>
      <c r="C77" s="340" t="s">
        <v>1184</v>
      </c>
      <c r="D77" s="1">
        <f>CONCATENATE(DatosGrls!$D$12)</f>
      </c>
      <c r="E77" s="1">
        <f>Servicios2!F30</f>
        <v>0</v>
      </c>
      <c r="F77" s="1">
        <f>Servicios2!G30</f>
        <v>0</v>
      </c>
      <c r="G77" s="1">
        <f t="shared" si="1"/>
        <v>0</v>
      </c>
      <c r="H77" s="5" t="s">
        <v>240</v>
      </c>
      <c r="I77" s="5" t="s">
        <v>240</v>
      </c>
    </row>
    <row r="78" spans="1:9" ht="15.75">
      <c r="A78" s="419">
        <f>+Menu!$C$3-1</f>
        <v>2008</v>
      </c>
      <c r="B78" s="5" t="str">
        <f>IF(A78&lt;Menu!$C$3,"v2","v1")</f>
        <v>v2</v>
      </c>
      <c r="C78" s="338" t="s">
        <v>1185</v>
      </c>
      <c r="D78" s="1">
        <f>CONCATENATE(DatosGrls!$D$12)</f>
      </c>
      <c r="E78" s="1">
        <f>Servicios2!F32</f>
        <v>0</v>
      </c>
      <c r="F78" s="1">
        <f>Servicios2!G32</f>
        <v>0</v>
      </c>
      <c r="G78" s="1">
        <f t="shared" si="1"/>
        <v>0</v>
      </c>
      <c r="H78" s="5" t="s">
        <v>240</v>
      </c>
      <c r="I78" s="5" t="s">
        <v>240</v>
      </c>
    </row>
    <row r="79" spans="1:9" ht="15.75">
      <c r="A79" s="419">
        <f>+Menu!$C$3-1</f>
        <v>2008</v>
      </c>
      <c r="B79" s="5" t="str">
        <f>IF(A79&lt;Menu!$C$3,"v2","v1")</f>
        <v>v2</v>
      </c>
      <c r="C79" s="338" t="s">
        <v>1186</v>
      </c>
      <c r="D79" s="1">
        <f>CONCATENATE(DatosGrls!$D$12)</f>
      </c>
      <c r="E79" s="1">
        <f>Servicios2!F33</f>
        <v>0</v>
      </c>
      <c r="F79" s="1">
        <f>Servicios2!G33</f>
        <v>0</v>
      </c>
      <c r="G79" s="1">
        <f t="shared" si="1"/>
        <v>0</v>
      </c>
      <c r="H79" s="5" t="s">
        <v>240</v>
      </c>
      <c r="I79" s="5" t="s">
        <v>240</v>
      </c>
    </row>
    <row r="80" spans="1:9" ht="15.75">
      <c r="A80" s="419">
        <f>+Menu!$C$3-1</f>
        <v>2008</v>
      </c>
      <c r="B80" s="5" t="str">
        <f>IF(A80&lt;Menu!$C$3,"v2","v1")</f>
        <v>v2</v>
      </c>
      <c r="C80" s="340" t="s">
        <v>1270</v>
      </c>
      <c r="D80" s="1">
        <f>CONCATENATE(DatosGrls!$D$12)</f>
      </c>
      <c r="E80" s="1">
        <f>Servicios2!F34</f>
        <v>0</v>
      </c>
      <c r="F80" s="1">
        <f>Servicios2!G34</f>
        <v>0</v>
      </c>
      <c r="G80" s="1">
        <f t="shared" si="1"/>
        <v>0</v>
      </c>
      <c r="H80" s="5" t="s">
        <v>240</v>
      </c>
      <c r="I80" s="5" t="s">
        <v>240</v>
      </c>
    </row>
    <row r="81" spans="1:9" ht="15.75">
      <c r="A81" s="419">
        <f>+Menu!$C$3-1</f>
        <v>2008</v>
      </c>
      <c r="B81" s="5" t="str">
        <f>IF(A81&lt;Menu!$C$3,"v2","v1")</f>
        <v>v2</v>
      </c>
      <c r="C81" s="338" t="s">
        <v>1187</v>
      </c>
      <c r="D81" s="1">
        <f>CONCATENATE(DatosGrls!$D$12)</f>
      </c>
      <c r="E81" s="1">
        <f>Servicios2!F35</f>
        <v>0</v>
      </c>
      <c r="F81" s="1">
        <f>Servicios2!G35</f>
        <v>0</v>
      </c>
      <c r="G81" s="1">
        <f t="shared" si="1"/>
        <v>0</v>
      </c>
      <c r="H81" s="5" t="s">
        <v>240</v>
      </c>
      <c r="I81" s="5" t="s">
        <v>240</v>
      </c>
    </row>
    <row r="82" spans="1:9" ht="15.75">
      <c r="A82" s="419">
        <f>+Menu!$C$3-1</f>
        <v>2008</v>
      </c>
      <c r="B82" s="5" t="str">
        <f>IF(A82&lt;Menu!$C$3,"v2","v1")</f>
        <v>v2</v>
      </c>
      <c r="C82" s="338" t="s">
        <v>1188</v>
      </c>
      <c r="D82" s="1">
        <f>CONCATENATE(DatosGrls!$D$12)</f>
      </c>
      <c r="E82" s="1">
        <f>Servicios2!F36</f>
        <v>0</v>
      </c>
      <c r="F82" s="1">
        <f>Servicios2!G36</f>
        <v>0</v>
      </c>
      <c r="G82" s="1">
        <f t="shared" si="1"/>
        <v>0</v>
      </c>
      <c r="H82" s="5" t="s">
        <v>240</v>
      </c>
      <c r="I82" s="5" t="s">
        <v>240</v>
      </c>
    </row>
    <row r="83" spans="1:9" ht="15.75">
      <c r="A83" s="419">
        <f>+Menu!$C$3-1</f>
        <v>2008</v>
      </c>
      <c r="B83" s="5" t="str">
        <f>IF(A83&lt;Menu!$C$3,"v2","v1")</f>
        <v>v2</v>
      </c>
      <c r="C83" s="338" t="s">
        <v>1189</v>
      </c>
      <c r="D83" s="1">
        <f>CONCATENATE(DatosGrls!$D$12)</f>
      </c>
      <c r="E83" s="1">
        <f>Servicios2!F37</f>
        <v>0</v>
      </c>
      <c r="F83" s="1">
        <f>Servicios2!G37</f>
        <v>0</v>
      </c>
      <c r="G83" s="1">
        <f t="shared" si="1"/>
        <v>0</v>
      </c>
      <c r="H83" s="5" t="s">
        <v>240</v>
      </c>
      <c r="I83" s="5" t="s">
        <v>240</v>
      </c>
    </row>
    <row r="84" spans="1:9" ht="15.75">
      <c r="A84" s="419">
        <f>+Menu!$C$3-1</f>
        <v>2008</v>
      </c>
      <c r="B84" s="5" t="str">
        <f>IF(A84&lt;Menu!$C$3,"v2","v1")</f>
        <v>v2</v>
      </c>
      <c r="C84" s="338" t="s">
        <v>1190</v>
      </c>
      <c r="D84" s="1">
        <f>CONCATENATE(DatosGrls!$D$12)</f>
      </c>
      <c r="E84" s="1">
        <f>Servicios2!F38</f>
        <v>0</v>
      </c>
      <c r="F84" s="1">
        <f>Servicios2!G38</f>
        <v>0</v>
      </c>
      <c r="G84" s="1">
        <f t="shared" si="1"/>
        <v>0</v>
      </c>
      <c r="H84" s="5" t="s">
        <v>240</v>
      </c>
      <c r="I84" s="5" t="s">
        <v>240</v>
      </c>
    </row>
    <row r="85" spans="1:9" ht="15.75">
      <c r="A85" s="419">
        <f>+Menu!$C$3-1</f>
        <v>2008</v>
      </c>
      <c r="B85" s="5" t="str">
        <f>IF(A85&lt;Menu!$C$3,"v2","v1")</f>
        <v>v2</v>
      </c>
      <c r="C85" s="338" t="s">
        <v>1191</v>
      </c>
      <c r="D85" s="1">
        <f>CONCATENATE(DatosGrls!$D$12)</f>
      </c>
      <c r="E85" s="1">
        <f>Servicios2!F39</f>
        <v>0</v>
      </c>
      <c r="F85" s="1">
        <f>Servicios2!G39</f>
        <v>0</v>
      </c>
      <c r="G85" s="1">
        <f t="shared" si="1"/>
        <v>0</v>
      </c>
      <c r="H85" s="5" t="s">
        <v>240</v>
      </c>
      <c r="I85" s="5" t="s">
        <v>240</v>
      </c>
    </row>
    <row r="86" spans="1:9" ht="15.75">
      <c r="A86" s="419">
        <f>+Menu!$C$3-1</f>
        <v>2008</v>
      </c>
      <c r="B86" s="5" t="str">
        <f>IF(A86&lt;Menu!$C$3,"v2","v1")</f>
        <v>v2</v>
      </c>
      <c r="C86" s="338" t="s">
        <v>1192</v>
      </c>
      <c r="D86" s="1">
        <f>CONCATENATE(DatosGrls!$D$12)</f>
      </c>
      <c r="E86" s="1">
        <f>Servicios2!F40</f>
        <v>0</v>
      </c>
      <c r="F86" s="1">
        <f>Servicios2!G40</f>
        <v>0</v>
      </c>
      <c r="G86" s="1">
        <f t="shared" si="1"/>
        <v>0</v>
      </c>
      <c r="H86" s="5" t="s">
        <v>240</v>
      </c>
      <c r="I86" s="5" t="s">
        <v>240</v>
      </c>
    </row>
    <row r="87" spans="1:9" ht="15.75">
      <c r="A87" s="419">
        <f>+Menu!$C$3-1</f>
        <v>2008</v>
      </c>
      <c r="B87" s="5" t="str">
        <f>IF(A87&lt;Menu!$C$3,"v2","v1")</f>
        <v>v2</v>
      </c>
      <c r="C87" s="338" t="s">
        <v>1193</v>
      </c>
      <c r="D87" s="1">
        <f>CONCATENATE(DatosGrls!$D$12)</f>
      </c>
      <c r="E87" s="1">
        <f>Servicios2!F41</f>
        <v>0</v>
      </c>
      <c r="F87" s="1">
        <f>Servicios2!G41</f>
        <v>0</v>
      </c>
      <c r="G87" s="1">
        <f t="shared" si="1"/>
        <v>0</v>
      </c>
      <c r="H87" s="5" t="s">
        <v>240</v>
      </c>
      <c r="I87" s="5" t="s">
        <v>240</v>
      </c>
    </row>
    <row r="88" spans="1:9" ht="15.75">
      <c r="A88" s="419">
        <f>+Menu!$C$3-1</f>
        <v>2008</v>
      </c>
      <c r="B88" s="5" t="str">
        <f>IF(A88&lt;Menu!$C$3,"v2","v1")</f>
        <v>v2</v>
      </c>
      <c r="C88" s="338" t="s">
        <v>1194</v>
      </c>
      <c r="D88" s="1">
        <f>CONCATENATE(DatosGrls!$D$12)</f>
      </c>
      <c r="E88" s="1">
        <f>Servicios2!F42</f>
        <v>0</v>
      </c>
      <c r="F88" s="1">
        <f>Servicios2!G42</f>
        <v>0</v>
      </c>
      <c r="G88" s="1">
        <f t="shared" si="1"/>
        <v>0</v>
      </c>
      <c r="H88" s="5" t="s">
        <v>240</v>
      </c>
      <c r="I88" s="5" t="s">
        <v>240</v>
      </c>
    </row>
    <row r="89" spans="1:9" ht="15.75">
      <c r="A89" s="419">
        <f>+Menu!$C$3-1</f>
        <v>2008</v>
      </c>
      <c r="B89" s="5" t="str">
        <f>IF(A89&lt;Menu!$C$3,"v2","v1")</f>
        <v>v2</v>
      </c>
      <c r="C89" s="338" t="s">
        <v>1195</v>
      </c>
      <c r="D89" s="1">
        <f>CONCATENATE(DatosGrls!$D$12)</f>
      </c>
      <c r="E89" s="1">
        <f>Servicios2!F43</f>
        <v>0</v>
      </c>
      <c r="F89" s="1">
        <f>Servicios2!G43</f>
        <v>0</v>
      </c>
      <c r="G89" s="1">
        <f t="shared" si="1"/>
        <v>0</v>
      </c>
      <c r="H89" s="5" t="s">
        <v>240</v>
      </c>
      <c r="I89" s="5" t="s">
        <v>240</v>
      </c>
    </row>
    <row r="90" spans="1:9" ht="15.75">
      <c r="A90" s="419">
        <f>+Menu!$C$3-1</f>
        <v>2008</v>
      </c>
      <c r="B90" s="5" t="str">
        <f>IF(A90&lt;Menu!$C$3,"v2","v1")</f>
        <v>v2</v>
      </c>
      <c r="C90" s="338" t="s">
        <v>1196</v>
      </c>
      <c r="D90" s="1">
        <f>CONCATENATE(DatosGrls!$D$12)</f>
      </c>
      <c r="E90" s="1">
        <f>Servicios2!F44</f>
        <v>0</v>
      </c>
      <c r="F90" s="1">
        <f>Servicios2!G44</f>
        <v>0</v>
      </c>
      <c r="G90" s="1">
        <f>E90+F90</f>
        <v>0</v>
      </c>
      <c r="H90" s="5" t="s">
        <v>240</v>
      </c>
      <c r="I90" s="5" t="s">
        <v>240</v>
      </c>
    </row>
    <row r="91" spans="1:9" ht="15.75">
      <c r="A91" s="419">
        <f>+Menu!$C$3-1</f>
        <v>2008</v>
      </c>
      <c r="B91" s="5" t="str">
        <f>IF(A91&lt;Menu!$C$3,"v2","v1")</f>
        <v>v2</v>
      </c>
      <c r="C91" s="338" t="s">
        <v>1197</v>
      </c>
      <c r="D91" s="1">
        <f>CONCATENATE(DatosGrls!$D$12)</f>
      </c>
      <c r="E91" s="1">
        <f>Servicios2!F45</f>
        <v>0</v>
      </c>
      <c r="F91" s="1">
        <f>Servicios2!G45</f>
        <v>0</v>
      </c>
      <c r="G91" s="1">
        <f>E91+F91</f>
        <v>0</v>
      </c>
      <c r="H91" s="5" t="s">
        <v>240</v>
      </c>
      <c r="I91" s="5" t="s">
        <v>240</v>
      </c>
    </row>
    <row r="92" spans="1:9" ht="15.75">
      <c r="A92" s="419">
        <f>+Menu!$C$3-1</f>
        <v>2008</v>
      </c>
      <c r="B92" s="5" t="str">
        <f>IF(A92&lt;Menu!$C$3,"v2","v1")</f>
        <v>v2</v>
      </c>
      <c r="C92" s="338" t="s">
        <v>1198</v>
      </c>
      <c r="D92" s="1">
        <f>CONCATENATE(DatosGrls!$D$12)</f>
      </c>
      <c r="E92" s="1">
        <f>Servicios2!F46</f>
        <v>0</v>
      </c>
      <c r="F92" s="1">
        <f>Servicios2!G46</f>
        <v>0</v>
      </c>
      <c r="G92" s="1">
        <f>E92+F92</f>
        <v>0</v>
      </c>
      <c r="H92" s="5" t="s">
        <v>240</v>
      </c>
      <c r="I92" s="5" t="s">
        <v>240</v>
      </c>
    </row>
    <row r="93" spans="1:9" ht="15.75">
      <c r="A93" s="419">
        <f>+Menu!$C$3</f>
        <v>2009</v>
      </c>
      <c r="B93" s="5" t="str">
        <f>IF(A93&lt;Menu!$C$3,"v2","v1")</f>
        <v>v1</v>
      </c>
      <c r="C93" s="172" t="s">
        <v>1123</v>
      </c>
      <c r="D93" s="1">
        <f>CONCATENATE(DatosGrls!$D$12)</f>
      </c>
      <c r="E93" s="1">
        <f>Servicios1!H8</f>
        <v>0</v>
      </c>
      <c r="F93" s="1">
        <f>Servicios1!I8</f>
        <v>0</v>
      </c>
      <c r="G93" s="1">
        <f t="shared" si="1"/>
        <v>0</v>
      </c>
      <c r="H93" s="5" t="s">
        <v>240</v>
      </c>
      <c r="I93" s="5" t="s">
        <v>240</v>
      </c>
    </row>
    <row r="94" spans="1:9" ht="15.75">
      <c r="A94" s="419">
        <f>+Menu!$C$3</f>
        <v>2009</v>
      </c>
      <c r="B94" s="5" t="str">
        <f>IF(A94&lt;Menu!$C$3,"v2","v1")</f>
        <v>v1</v>
      </c>
      <c r="C94" s="172" t="s">
        <v>1124</v>
      </c>
      <c r="D94" s="1">
        <f>CONCATENATE(DatosGrls!$D$12)</f>
      </c>
      <c r="E94" s="1">
        <f>Servicios1!H9</f>
        <v>0</v>
      </c>
      <c r="F94" s="1">
        <f>Servicios1!I9</f>
        <v>0</v>
      </c>
      <c r="G94" s="1">
        <f t="shared" si="1"/>
        <v>0</v>
      </c>
      <c r="H94" s="5" t="s">
        <v>240</v>
      </c>
      <c r="I94" s="5" t="s">
        <v>240</v>
      </c>
    </row>
    <row r="95" spans="1:9" ht="15.75">
      <c r="A95" s="419">
        <f>+Menu!$C$3</f>
        <v>2009</v>
      </c>
      <c r="B95" s="5" t="str">
        <f>IF(A95&lt;Menu!$C$3,"v2","v1")</f>
        <v>v1</v>
      </c>
      <c r="C95" s="172" t="s">
        <v>1125</v>
      </c>
      <c r="D95" s="1">
        <f>CONCATENATE(DatosGrls!$D$12)</f>
      </c>
      <c r="E95" s="1">
        <f>Servicios1!H10</f>
        <v>0</v>
      </c>
      <c r="F95" s="1">
        <f>Servicios1!I10</f>
        <v>0</v>
      </c>
      <c r="G95" s="1">
        <f t="shared" si="1"/>
        <v>0</v>
      </c>
      <c r="H95" s="5" t="s">
        <v>240</v>
      </c>
      <c r="I95" s="5" t="s">
        <v>240</v>
      </c>
    </row>
    <row r="96" spans="1:9" ht="15.75">
      <c r="A96" s="419">
        <f>+Menu!$C$3</f>
        <v>2009</v>
      </c>
      <c r="B96" s="5" t="str">
        <f>IF(A96&lt;Menu!$C$3,"v2","v1")</f>
        <v>v1</v>
      </c>
      <c r="C96" s="172" t="s">
        <v>1126</v>
      </c>
      <c r="D96" s="1">
        <f>CONCATENATE(DatosGrls!$D$12)</f>
      </c>
      <c r="E96" s="1">
        <f>Servicios1!H11</f>
        <v>0</v>
      </c>
      <c r="F96" s="1">
        <f>Servicios1!I11</f>
        <v>0</v>
      </c>
      <c r="G96" s="1">
        <f t="shared" si="1"/>
        <v>0</v>
      </c>
      <c r="H96" s="5" t="s">
        <v>240</v>
      </c>
      <c r="I96" s="5" t="s">
        <v>240</v>
      </c>
    </row>
    <row r="97" spans="1:9" ht="15.75">
      <c r="A97" s="419">
        <f>+Menu!$C$3</f>
        <v>2009</v>
      </c>
      <c r="B97" s="5" t="str">
        <f>IF(A97&lt;Menu!$C$3,"v2","v1")</f>
        <v>v1</v>
      </c>
      <c r="C97" s="172" t="s">
        <v>1127</v>
      </c>
      <c r="D97" s="1">
        <f>CONCATENATE(DatosGrls!$D$12)</f>
      </c>
      <c r="E97" s="1">
        <f>Servicios1!H12</f>
        <v>0</v>
      </c>
      <c r="F97" s="1">
        <f>Servicios1!I12</f>
        <v>0</v>
      </c>
      <c r="G97" s="1">
        <f t="shared" si="1"/>
        <v>0</v>
      </c>
      <c r="H97" s="5" t="s">
        <v>240</v>
      </c>
      <c r="I97" s="5" t="s">
        <v>240</v>
      </c>
    </row>
    <row r="98" spans="1:9" ht="15.75">
      <c r="A98" s="419">
        <f>+Menu!$C$3</f>
        <v>2009</v>
      </c>
      <c r="B98" s="5" t="str">
        <f>IF(A98&lt;Menu!$C$3,"v2","v1")</f>
        <v>v1</v>
      </c>
      <c r="C98" s="172" t="s">
        <v>1234</v>
      </c>
      <c r="D98" s="1">
        <f>CONCATENATE(DatosGrls!$D$12)</f>
      </c>
      <c r="E98" s="1">
        <f>Servicios1!H13</f>
        <v>0</v>
      </c>
      <c r="F98" s="1">
        <f>Servicios1!I13</f>
        <v>0</v>
      </c>
      <c r="G98" s="1">
        <f t="shared" si="1"/>
        <v>0</v>
      </c>
      <c r="H98" s="5" t="s">
        <v>240</v>
      </c>
      <c r="I98" s="5" t="s">
        <v>240</v>
      </c>
    </row>
    <row r="99" spans="1:9" ht="15.75">
      <c r="A99" s="419">
        <f>+Menu!$C$3</f>
        <v>2009</v>
      </c>
      <c r="B99" s="5" t="str">
        <f>IF(A99&lt;Menu!$C$3,"v2","v1")</f>
        <v>v1</v>
      </c>
      <c r="C99" s="172" t="s">
        <v>1128</v>
      </c>
      <c r="D99" s="1">
        <f>CONCATENATE(DatosGrls!$D$12)</f>
      </c>
      <c r="E99" s="1">
        <f>Servicios1!H14</f>
        <v>0</v>
      </c>
      <c r="F99" s="1">
        <f>Servicios1!I14</f>
        <v>0</v>
      </c>
      <c r="G99" s="1">
        <f t="shared" si="1"/>
        <v>0</v>
      </c>
      <c r="H99" s="5" t="s">
        <v>240</v>
      </c>
      <c r="I99" s="5" t="s">
        <v>240</v>
      </c>
    </row>
    <row r="100" spans="1:9" ht="15.75">
      <c r="A100" s="419">
        <f>+Menu!$C$3</f>
        <v>2009</v>
      </c>
      <c r="B100" s="5" t="str">
        <f>IF(A100&lt;Menu!$C$3,"v2","v1")</f>
        <v>v1</v>
      </c>
      <c r="C100" s="172" t="s">
        <v>1129</v>
      </c>
      <c r="D100" s="1">
        <f>CONCATENATE(DatosGrls!$D$12)</f>
      </c>
      <c r="E100" s="1">
        <f>Servicios1!H15</f>
        <v>0</v>
      </c>
      <c r="F100" s="1">
        <f>Servicios1!I15</f>
        <v>0</v>
      </c>
      <c r="G100" s="1">
        <f t="shared" si="1"/>
        <v>0</v>
      </c>
      <c r="H100" s="5" t="s">
        <v>240</v>
      </c>
      <c r="I100" s="5" t="s">
        <v>240</v>
      </c>
    </row>
    <row r="101" spans="1:9" ht="15.75">
      <c r="A101" s="419">
        <f>+Menu!$C$3</f>
        <v>2009</v>
      </c>
      <c r="B101" s="5" t="str">
        <f>IF(A101&lt;Menu!$C$3,"v2","v1")</f>
        <v>v1</v>
      </c>
      <c r="C101" s="172" t="s">
        <v>1130</v>
      </c>
      <c r="D101" s="1">
        <f>CONCATENATE(DatosGrls!$D$12)</f>
      </c>
      <c r="E101" s="1">
        <f>Servicios1!H16</f>
        <v>0</v>
      </c>
      <c r="F101" s="1">
        <f>Servicios1!I16</f>
        <v>0</v>
      </c>
      <c r="G101" s="1">
        <f t="shared" si="1"/>
        <v>0</v>
      </c>
      <c r="H101" s="5" t="s">
        <v>240</v>
      </c>
      <c r="I101" s="5" t="s">
        <v>240</v>
      </c>
    </row>
    <row r="102" spans="1:9" ht="15.75">
      <c r="A102" s="419">
        <f>+Menu!$C$3</f>
        <v>2009</v>
      </c>
      <c r="B102" s="5" t="str">
        <f>IF(A102&lt;Menu!$C$3,"v2","v1")</f>
        <v>v1</v>
      </c>
      <c r="C102" s="172" t="s">
        <v>1131</v>
      </c>
      <c r="D102" s="1">
        <f>CONCATENATE(DatosGrls!$D$12)</f>
      </c>
      <c r="E102" s="1">
        <f>Servicios1!H17</f>
        <v>0</v>
      </c>
      <c r="F102" s="1">
        <f>Servicios1!I17</f>
        <v>0</v>
      </c>
      <c r="G102" s="1">
        <f t="shared" si="1"/>
        <v>0</v>
      </c>
      <c r="H102" s="5" t="s">
        <v>240</v>
      </c>
      <c r="I102" s="5" t="s">
        <v>240</v>
      </c>
    </row>
    <row r="103" spans="1:9" ht="15.75">
      <c r="A103" s="419">
        <f>+Menu!$C$3</f>
        <v>2009</v>
      </c>
      <c r="B103" s="5" t="str">
        <f>IF(A103&lt;Menu!$C$3,"v2","v1")</f>
        <v>v1</v>
      </c>
      <c r="C103" s="172" t="s">
        <v>1235</v>
      </c>
      <c r="D103" s="1">
        <f>CONCATENATE(DatosGrls!$D$12)</f>
      </c>
      <c r="E103" s="1">
        <f>Servicios1!H18</f>
        <v>0</v>
      </c>
      <c r="F103" s="1">
        <f>Servicios1!I18</f>
        <v>0</v>
      </c>
      <c r="G103" s="1">
        <f t="shared" si="1"/>
        <v>0</v>
      </c>
      <c r="H103" s="5" t="s">
        <v>240</v>
      </c>
      <c r="I103" s="5" t="s">
        <v>240</v>
      </c>
    </row>
    <row r="104" spans="1:9" ht="15.75">
      <c r="A104" s="419">
        <f>+Menu!$C$3</f>
        <v>2009</v>
      </c>
      <c r="B104" s="5" t="str">
        <f>IF(A104&lt;Menu!$C$3,"v2","v1")</f>
        <v>v1</v>
      </c>
      <c r="C104" s="172" t="s">
        <v>1132</v>
      </c>
      <c r="D104" s="1">
        <f>CONCATENATE(DatosGrls!$D$12)</f>
      </c>
      <c r="E104" s="1">
        <f>Servicios1!H19</f>
        <v>0</v>
      </c>
      <c r="F104" s="1">
        <f>Servicios1!I19</f>
        <v>0</v>
      </c>
      <c r="G104" s="1">
        <f t="shared" si="1"/>
        <v>0</v>
      </c>
      <c r="H104" s="5" t="s">
        <v>240</v>
      </c>
      <c r="I104" s="5" t="s">
        <v>240</v>
      </c>
    </row>
    <row r="105" spans="1:9" ht="15.75">
      <c r="A105" s="419">
        <f>+Menu!$C$3</f>
        <v>2009</v>
      </c>
      <c r="B105" s="5" t="str">
        <f>IF(A105&lt;Menu!$C$3,"v2","v1")</f>
        <v>v1</v>
      </c>
      <c r="C105" s="172" t="s">
        <v>1133</v>
      </c>
      <c r="D105" s="1">
        <f>CONCATENATE(DatosGrls!$D$12)</f>
      </c>
      <c r="E105" s="1">
        <f>Servicios1!H20</f>
        <v>0</v>
      </c>
      <c r="F105" s="1">
        <f>Servicios1!I20</f>
        <v>0</v>
      </c>
      <c r="G105" s="1">
        <f t="shared" si="1"/>
        <v>0</v>
      </c>
      <c r="H105" s="5" t="s">
        <v>240</v>
      </c>
      <c r="I105" s="5" t="s">
        <v>240</v>
      </c>
    </row>
    <row r="106" spans="1:9" ht="15.75">
      <c r="A106" s="419">
        <f>+Menu!$C$3</f>
        <v>2009</v>
      </c>
      <c r="B106" s="5" t="str">
        <f>IF(A106&lt;Menu!$C$3,"v2","v1")</f>
        <v>v1</v>
      </c>
      <c r="C106" s="172" t="s">
        <v>1134</v>
      </c>
      <c r="D106" s="1">
        <f>CONCATENATE(DatosGrls!$D$12)</f>
      </c>
      <c r="E106" s="1">
        <f>Servicios1!H21</f>
        <v>0</v>
      </c>
      <c r="F106" s="1">
        <f>Servicios1!I21</f>
        <v>0</v>
      </c>
      <c r="G106" s="1">
        <f t="shared" si="1"/>
        <v>0</v>
      </c>
      <c r="H106" s="5" t="s">
        <v>240</v>
      </c>
      <c r="I106" s="5" t="s">
        <v>240</v>
      </c>
    </row>
    <row r="107" spans="1:9" ht="15.75">
      <c r="A107" s="419">
        <f>+Menu!$C$3</f>
        <v>2009</v>
      </c>
      <c r="B107" s="5" t="str">
        <f>IF(A107&lt;Menu!$C$3,"v2","v1")</f>
        <v>v1</v>
      </c>
      <c r="C107" s="172" t="s">
        <v>1135</v>
      </c>
      <c r="D107" s="1">
        <f>CONCATENATE(DatosGrls!$D$12)</f>
      </c>
      <c r="E107" s="1">
        <f>Servicios1!H22</f>
        <v>0</v>
      </c>
      <c r="F107" s="1">
        <f>Servicios1!I22</f>
        <v>0</v>
      </c>
      <c r="G107" s="1">
        <f t="shared" si="1"/>
        <v>0</v>
      </c>
      <c r="H107" s="5" t="s">
        <v>240</v>
      </c>
      <c r="I107" s="5" t="s">
        <v>240</v>
      </c>
    </row>
    <row r="108" spans="1:9" ht="15.75">
      <c r="A108" s="419">
        <f>+Menu!$C$3</f>
        <v>2009</v>
      </c>
      <c r="B108" s="5" t="str">
        <f>IF(A108&lt;Menu!$C$3,"v2","v1")</f>
        <v>v1</v>
      </c>
      <c r="C108" s="172" t="s">
        <v>1236</v>
      </c>
      <c r="D108" s="1">
        <f>CONCATENATE(DatosGrls!$D$12)</f>
      </c>
      <c r="E108" s="1">
        <f>Servicios1!H23</f>
        <v>0</v>
      </c>
      <c r="F108" s="1">
        <f>Servicios1!I23</f>
        <v>0</v>
      </c>
      <c r="G108" s="1">
        <f t="shared" si="1"/>
        <v>0</v>
      </c>
      <c r="H108" s="5" t="s">
        <v>240</v>
      </c>
      <c r="I108" s="5" t="s">
        <v>240</v>
      </c>
    </row>
    <row r="109" spans="1:9" ht="15.75">
      <c r="A109" s="419">
        <f>+Menu!$C$3</f>
        <v>2009</v>
      </c>
      <c r="B109" s="5" t="str">
        <f>IF(A109&lt;Menu!$C$3,"v2","v1")</f>
        <v>v1</v>
      </c>
      <c r="C109" s="172" t="s">
        <v>1136</v>
      </c>
      <c r="D109" s="1">
        <f>CONCATENATE(DatosGrls!$D$12)</f>
      </c>
      <c r="E109" s="1">
        <f>Servicios1!H24</f>
        <v>0</v>
      </c>
      <c r="F109" s="1">
        <f>Servicios1!I24</f>
        <v>0</v>
      </c>
      <c r="G109" s="1">
        <f t="shared" si="1"/>
        <v>0</v>
      </c>
      <c r="H109" s="5" t="s">
        <v>240</v>
      </c>
      <c r="I109" s="5" t="s">
        <v>240</v>
      </c>
    </row>
    <row r="110" spans="1:9" ht="15.75">
      <c r="A110" s="419">
        <f>+Menu!$C$3</f>
        <v>2009</v>
      </c>
      <c r="B110" s="5" t="str">
        <f>IF(A110&lt;Menu!$C$3,"v2","v1")</f>
        <v>v1</v>
      </c>
      <c r="C110" s="172" t="s">
        <v>1137</v>
      </c>
      <c r="D110" s="1">
        <f>CONCATENATE(DatosGrls!$D$12)</f>
      </c>
      <c r="E110" s="1">
        <f>Servicios1!H25</f>
        <v>0</v>
      </c>
      <c r="F110" s="1">
        <f>Servicios1!I25</f>
        <v>0</v>
      </c>
      <c r="G110" s="1">
        <f t="shared" si="1"/>
        <v>0</v>
      </c>
      <c r="H110" s="5" t="s">
        <v>240</v>
      </c>
      <c r="I110" s="5" t="s">
        <v>240</v>
      </c>
    </row>
    <row r="111" spans="1:9" ht="15.75">
      <c r="A111" s="419">
        <f>+Menu!$C$3</f>
        <v>2009</v>
      </c>
      <c r="B111" s="5" t="str">
        <f>IF(A111&lt;Menu!$C$3,"v2","v1")</f>
        <v>v1</v>
      </c>
      <c r="C111" s="172" t="s">
        <v>1138</v>
      </c>
      <c r="D111" s="1">
        <f>CONCATENATE(DatosGrls!$D$12)</f>
      </c>
      <c r="E111" s="1">
        <f>Servicios1!H26</f>
        <v>0</v>
      </c>
      <c r="F111" s="1">
        <f>Servicios1!I26</f>
        <v>0</v>
      </c>
      <c r="G111" s="1">
        <f t="shared" si="1"/>
        <v>0</v>
      </c>
      <c r="H111" s="5" t="s">
        <v>240</v>
      </c>
      <c r="I111" s="5" t="s">
        <v>240</v>
      </c>
    </row>
    <row r="112" spans="1:9" ht="15.75">
      <c r="A112" s="419">
        <f>+Menu!$C$3</f>
        <v>2009</v>
      </c>
      <c r="B112" s="5" t="str">
        <f>IF(A112&lt;Menu!$C$3,"v2","v1")</f>
        <v>v1</v>
      </c>
      <c r="C112" s="172" t="s">
        <v>1139</v>
      </c>
      <c r="D112" s="1">
        <f>CONCATENATE(DatosGrls!$D$12)</f>
      </c>
      <c r="E112" s="1">
        <f>Servicios1!H27</f>
        <v>0</v>
      </c>
      <c r="F112" s="1">
        <f>Servicios1!I27</f>
        <v>0</v>
      </c>
      <c r="G112" s="1">
        <f t="shared" si="1"/>
        <v>0</v>
      </c>
      <c r="H112" s="5" t="s">
        <v>240</v>
      </c>
      <c r="I112" s="5" t="s">
        <v>240</v>
      </c>
    </row>
    <row r="113" spans="1:9" ht="15.75">
      <c r="A113" s="419">
        <f>+Menu!$C$3</f>
        <v>2009</v>
      </c>
      <c r="B113" s="5" t="str">
        <f>IF(A113&lt;Menu!$C$3,"v2","v1")</f>
        <v>v1</v>
      </c>
      <c r="C113" s="172" t="s">
        <v>1140</v>
      </c>
      <c r="D113" s="1">
        <f>CONCATENATE(DatosGrls!$D$12)</f>
      </c>
      <c r="E113" s="1">
        <f>Servicios1!H28</f>
        <v>0</v>
      </c>
      <c r="F113" s="1">
        <f>Servicios1!I28</f>
        <v>0</v>
      </c>
      <c r="G113" s="1">
        <f t="shared" si="1"/>
        <v>0</v>
      </c>
      <c r="H113" s="5" t="s">
        <v>240</v>
      </c>
      <c r="I113" s="5" t="s">
        <v>240</v>
      </c>
    </row>
    <row r="114" spans="1:9" ht="15.75">
      <c r="A114" s="419">
        <f>+Menu!$C$3</f>
        <v>2009</v>
      </c>
      <c r="B114" s="5" t="str">
        <f>IF(A114&lt;Menu!$C$3,"v2","v1")</f>
        <v>v1</v>
      </c>
      <c r="C114" s="172" t="s">
        <v>1237</v>
      </c>
      <c r="D114" s="1">
        <f>CONCATENATE(DatosGrls!$D$12)</f>
      </c>
      <c r="E114" s="1">
        <f>Servicios1!H29</f>
        <v>0</v>
      </c>
      <c r="F114" s="1">
        <f>Servicios1!I29</f>
        <v>0</v>
      </c>
      <c r="G114" s="1">
        <f t="shared" si="1"/>
        <v>0</v>
      </c>
      <c r="H114" s="5" t="s">
        <v>240</v>
      </c>
      <c r="I114" s="5" t="s">
        <v>240</v>
      </c>
    </row>
    <row r="115" spans="1:9" ht="15.75">
      <c r="A115" s="419">
        <f>+Menu!$C$3</f>
        <v>2009</v>
      </c>
      <c r="B115" s="5" t="str">
        <f>IF(A115&lt;Menu!$C$3,"v2","v1")</f>
        <v>v1</v>
      </c>
      <c r="C115" s="172" t="s">
        <v>1141</v>
      </c>
      <c r="D115" s="1">
        <f>CONCATENATE(DatosGrls!$D$12)</f>
      </c>
      <c r="E115" s="1">
        <f>Servicios1!H30</f>
        <v>0</v>
      </c>
      <c r="F115" s="1">
        <f>Servicios1!I30</f>
        <v>0</v>
      </c>
      <c r="G115" s="1">
        <f t="shared" si="1"/>
        <v>0</v>
      </c>
      <c r="H115" s="5" t="s">
        <v>240</v>
      </c>
      <c r="I115" s="5" t="s">
        <v>240</v>
      </c>
    </row>
    <row r="116" spans="1:9" ht="15.75">
      <c r="A116" s="419">
        <f>+Menu!$C$3</f>
        <v>2009</v>
      </c>
      <c r="B116" s="5" t="str">
        <f>IF(A116&lt;Menu!$C$3,"v2","v1")</f>
        <v>v1</v>
      </c>
      <c r="C116" s="172" t="s">
        <v>1142</v>
      </c>
      <c r="D116" s="1">
        <f>CONCATENATE(DatosGrls!$D$12)</f>
      </c>
      <c r="E116" s="1">
        <f>Servicios1!H31</f>
        <v>0</v>
      </c>
      <c r="F116" s="1">
        <f>Servicios1!I31</f>
        <v>0</v>
      </c>
      <c r="G116" s="1">
        <f t="shared" si="1"/>
        <v>0</v>
      </c>
      <c r="H116" s="5" t="s">
        <v>240</v>
      </c>
      <c r="I116" s="5" t="s">
        <v>240</v>
      </c>
    </row>
    <row r="117" spans="1:9" ht="15.75">
      <c r="A117" s="419">
        <f>+Menu!$C$3</f>
        <v>2009</v>
      </c>
      <c r="B117" s="5" t="str">
        <f>IF(A117&lt;Menu!$C$3,"v2","v1")</f>
        <v>v1</v>
      </c>
      <c r="C117" s="172" t="s">
        <v>1143</v>
      </c>
      <c r="D117" s="1">
        <f>CONCATENATE(DatosGrls!$D$12)</f>
      </c>
      <c r="E117" s="1">
        <f>Servicios1!H32</f>
        <v>0</v>
      </c>
      <c r="F117" s="1">
        <f>Servicios1!I32</f>
        <v>0</v>
      </c>
      <c r="G117" s="1">
        <f t="shared" si="1"/>
        <v>0</v>
      </c>
      <c r="H117" s="5" t="s">
        <v>240</v>
      </c>
      <c r="I117" s="5" t="s">
        <v>240</v>
      </c>
    </row>
    <row r="118" spans="1:9" ht="15.75">
      <c r="A118" s="419">
        <f>+Menu!$C$3</f>
        <v>2009</v>
      </c>
      <c r="B118" s="5" t="str">
        <f>IF(A118&lt;Menu!$C$3,"v2","v1")</f>
        <v>v1</v>
      </c>
      <c r="C118" s="172" t="s">
        <v>1144</v>
      </c>
      <c r="D118" s="1">
        <f>CONCATENATE(DatosGrls!$D$12)</f>
      </c>
      <c r="E118" s="1">
        <f>Servicios1!H33</f>
        <v>0</v>
      </c>
      <c r="F118" s="1">
        <f>Servicios1!I33</f>
        <v>0</v>
      </c>
      <c r="G118" s="1">
        <f t="shared" si="1"/>
        <v>0</v>
      </c>
      <c r="H118" s="5" t="s">
        <v>240</v>
      </c>
      <c r="I118" s="5" t="s">
        <v>240</v>
      </c>
    </row>
    <row r="119" spans="1:9" ht="15.75">
      <c r="A119" s="419">
        <f>+Menu!$C$3</f>
        <v>2009</v>
      </c>
      <c r="B119" s="5" t="str">
        <f>IF(A119&lt;Menu!$C$3,"v2","v1")</f>
        <v>v1</v>
      </c>
      <c r="C119" s="172" t="s">
        <v>1145</v>
      </c>
      <c r="D119" s="1">
        <f>CONCATENATE(DatosGrls!$D$12)</f>
      </c>
      <c r="E119" s="1">
        <f>Servicios1!H34</f>
        <v>0</v>
      </c>
      <c r="F119" s="1">
        <f>Servicios1!I34</f>
        <v>0</v>
      </c>
      <c r="G119" s="1">
        <f t="shared" si="1"/>
        <v>0</v>
      </c>
      <c r="H119" s="5" t="s">
        <v>240</v>
      </c>
      <c r="I119" s="5" t="s">
        <v>240</v>
      </c>
    </row>
    <row r="120" spans="1:9" ht="15.75">
      <c r="A120" s="419">
        <f>+Menu!$C$3</f>
        <v>2009</v>
      </c>
      <c r="B120" s="5" t="str">
        <f>IF(A120&lt;Menu!$C$3,"v2","v1")</f>
        <v>v1</v>
      </c>
      <c r="C120" s="172" t="s">
        <v>1146</v>
      </c>
      <c r="D120" s="1">
        <f>CONCATENATE(DatosGrls!$D$12)</f>
      </c>
      <c r="E120" s="1">
        <f>Servicios1!H35</f>
        <v>0</v>
      </c>
      <c r="F120" s="1">
        <f>Servicios1!I35</f>
        <v>0</v>
      </c>
      <c r="G120" s="1">
        <f t="shared" si="1"/>
        <v>0</v>
      </c>
      <c r="H120" s="5" t="s">
        <v>240</v>
      </c>
      <c r="I120" s="5" t="s">
        <v>240</v>
      </c>
    </row>
    <row r="121" spans="1:9" ht="15.75">
      <c r="A121" s="419">
        <f>+Menu!$C$3</f>
        <v>2009</v>
      </c>
      <c r="B121" s="5" t="str">
        <f>IF(A121&lt;Menu!$C$3,"v2","v1")</f>
        <v>v1</v>
      </c>
      <c r="C121" s="172" t="s">
        <v>1147</v>
      </c>
      <c r="D121" s="1">
        <f>CONCATENATE(DatosGrls!$D$12)</f>
      </c>
      <c r="E121" s="1">
        <f>Servicios1!H36</f>
        <v>0</v>
      </c>
      <c r="F121" s="1">
        <f>Servicios1!I36</f>
        <v>0</v>
      </c>
      <c r="G121" s="1">
        <f t="shared" si="1"/>
        <v>0</v>
      </c>
      <c r="H121" s="5" t="s">
        <v>240</v>
      </c>
      <c r="I121" s="5" t="s">
        <v>240</v>
      </c>
    </row>
    <row r="122" spans="1:9" ht="15.75">
      <c r="A122" s="419">
        <f>+Menu!$C$3</f>
        <v>2009</v>
      </c>
      <c r="B122" s="5" t="str">
        <f>IF(A122&lt;Menu!$C$3,"v2","v1")</f>
        <v>v1</v>
      </c>
      <c r="C122" s="172" t="s">
        <v>1148</v>
      </c>
      <c r="D122" s="1">
        <f>CONCATENATE(DatosGrls!$D$12)</f>
      </c>
      <c r="E122" s="1">
        <f>Servicios1!H37</f>
        <v>0</v>
      </c>
      <c r="F122" s="1">
        <f>Servicios1!I37</f>
        <v>0</v>
      </c>
      <c r="G122" s="1">
        <f t="shared" si="1"/>
        <v>0</v>
      </c>
      <c r="H122" s="5" t="s">
        <v>240</v>
      </c>
      <c r="I122" s="5" t="s">
        <v>240</v>
      </c>
    </row>
    <row r="123" spans="1:9" ht="15.75">
      <c r="A123" s="419">
        <f>+Menu!$C$3</f>
        <v>2009</v>
      </c>
      <c r="B123" s="5" t="str">
        <f>IF(A123&lt;Menu!$C$3,"v2","v1")</f>
        <v>v1</v>
      </c>
      <c r="C123" s="172" t="s">
        <v>1149</v>
      </c>
      <c r="D123" s="1">
        <f>CONCATENATE(DatosGrls!$D$12)</f>
      </c>
      <c r="E123" s="1">
        <f>Servicios1!H38</f>
        <v>0</v>
      </c>
      <c r="F123" s="1">
        <f>Servicios1!I38</f>
        <v>0</v>
      </c>
      <c r="G123" s="1">
        <f t="shared" si="1"/>
        <v>0</v>
      </c>
      <c r="H123" s="5" t="s">
        <v>240</v>
      </c>
      <c r="I123" s="5" t="s">
        <v>240</v>
      </c>
    </row>
    <row r="124" spans="1:9" ht="15.75">
      <c r="A124" s="419">
        <f>+Menu!$C$3</f>
        <v>2009</v>
      </c>
      <c r="B124" s="5" t="str">
        <f>IF(A124&lt;Menu!$C$3,"v2","v1")</f>
        <v>v1</v>
      </c>
      <c r="C124" s="172" t="s">
        <v>1150</v>
      </c>
      <c r="D124" s="1">
        <f>CONCATENATE(DatosGrls!$D$12)</f>
      </c>
      <c r="E124" s="1">
        <f>Servicios1!H39</f>
        <v>0</v>
      </c>
      <c r="F124" s="1">
        <f>Servicios1!I39</f>
        <v>0</v>
      </c>
      <c r="G124" s="1">
        <f t="shared" si="1"/>
        <v>0</v>
      </c>
      <c r="H124" s="5" t="s">
        <v>240</v>
      </c>
      <c r="I124" s="5" t="s">
        <v>240</v>
      </c>
    </row>
    <row r="125" spans="1:9" ht="15.75">
      <c r="A125" s="419">
        <f>+Menu!$C$3</f>
        <v>2009</v>
      </c>
      <c r="B125" s="5" t="str">
        <f>IF(A125&lt;Menu!$C$3,"v2","v1")</f>
        <v>v1</v>
      </c>
      <c r="C125" s="172" t="s">
        <v>1151</v>
      </c>
      <c r="D125" s="1">
        <f>CONCATENATE(DatosGrls!$D$12)</f>
      </c>
      <c r="E125" s="1">
        <f>Servicios1!H40</f>
        <v>0</v>
      </c>
      <c r="F125" s="1">
        <f>Servicios1!I40</f>
        <v>0</v>
      </c>
      <c r="G125" s="1">
        <f t="shared" si="1"/>
        <v>0</v>
      </c>
      <c r="H125" s="5" t="s">
        <v>240</v>
      </c>
      <c r="I125" s="5" t="s">
        <v>240</v>
      </c>
    </row>
    <row r="126" spans="1:9" ht="15.75">
      <c r="A126" s="419">
        <f>+Menu!$C$3</f>
        <v>2009</v>
      </c>
      <c r="B126" s="5" t="str">
        <f>IF(A126&lt;Menu!$C$3,"v2","v1")</f>
        <v>v1</v>
      </c>
      <c r="C126" s="172" t="s">
        <v>1152</v>
      </c>
      <c r="D126" s="1">
        <f>CONCATENATE(DatosGrls!$D$12)</f>
      </c>
      <c r="E126" s="1">
        <f>Servicios1!H41</f>
        <v>0</v>
      </c>
      <c r="F126" s="1">
        <f>Servicios1!I41</f>
        <v>0</v>
      </c>
      <c r="G126" s="1">
        <f t="shared" si="1"/>
        <v>0</v>
      </c>
      <c r="H126" s="5" t="s">
        <v>240</v>
      </c>
      <c r="I126" s="5" t="s">
        <v>240</v>
      </c>
    </row>
    <row r="127" spans="1:9" ht="15.75">
      <c r="A127" s="419">
        <f>+Menu!$C$3</f>
        <v>2009</v>
      </c>
      <c r="B127" s="5" t="str">
        <f>IF(A127&lt;Menu!$C$3,"v2","v1")</f>
        <v>v1</v>
      </c>
      <c r="C127" s="172" t="s">
        <v>1153</v>
      </c>
      <c r="D127" s="1">
        <f>CONCATENATE(DatosGrls!$D$12)</f>
      </c>
      <c r="E127" s="1">
        <f>Servicios1!H42</f>
        <v>0</v>
      </c>
      <c r="F127" s="1">
        <f>Servicios1!I42</f>
        <v>0</v>
      </c>
      <c r="G127" s="1">
        <f t="shared" si="1"/>
        <v>0</v>
      </c>
      <c r="H127" s="5" t="s">
        <v>240</v>
      </c>
      <c r="I127" s="5" t="s">
        <v>240</v>
      </c>
    </row>
    <row r="128" spans="1:9" ht="15.75">
      <c r="A128" s="419">
        <f>+Menu!$C$3</f>
        <v>2009</v>
      </c>
      <c r="B128" s="5" t="str">
        <f>IF(A128&lt;Menu!$C$3,"v2","v1")</f>
        <v>v1</v>
      </c>
      <c r="C128" s="172" t="s">
        <v>1154</v>
      </c>
      <c r="D128" s="1">
        <f>CONCATENATE(DatosGrls!$D$12)</f>
      </c>
      <c r="E128" s="1">
        <f>Servicios1!H43</f>
        <v>0</v>
      </c>
      <c r="F128" s="1">
        <f>Servicios1!I43</f>
        <v>0</v>
      </c>
      <c r="G128" s="1">
        <f t="shared" si="1"/>
        <v>0</v>
      </c>
      <c r="H128" s="5" t="s">
        <v>240</v>
      </c>
      <c r="I128" s="5" t="s">
        <v>240</v>
      </c>
    </row>
    <row r="129" spans="1:9" ht="15.75">
      <c r="A129" s="419">
        <f>+Menu!$C$3</f>
        <v>2009</v>
      </c>
      <c r="B129" s="5" t="str">
        <f>IF(A129&lt;Menu!$C$3,"v2","v1")</f>
        <v>v1</v>
      </c>
      <c r="C129" s="172" t="s">
        <v>1155</v>
      </c>
      <c r="D129" s="1">
        <f>CONCATENATE(DatosGrls!$D$12)</f>
      </c>
      <c r="E129" s="1">
        <f>Servicios1!H44</f>
        <v>0</v>
      </c>
      <c r="F129" s="1">
        <f>Servicios1!I44</f>
        <v>0</v>
      </c>
      <c r="G129" s="1">
        <f t="shared" si="1"/>
        <v>0</v>
      </c>
      <c r="H129" s="5" t="s">
        <v>240</v>
      </c>
      <c r="I129" s="5" t="s">
        <v>240</v>
      </c>
    </row>
    <row r="130" spans="1:9" ht="15.75">
      <c r="A130" s="419">
        <f>+Menu!$C$3</f>
        <v>2009</v>
      </c>
      <c r="B130" s="5" t="str">
        <f>IF(A130&lt;Menu!$C$3,"v2","v1")</f>
        <v>v1</v>
      </c>
      <c r="C130" s="172" t="s">
        <v>1156</v>
      </c>
      <c r="D130" s="1">
        <f>CONCATENATE(DatosGrls!$D$12)</f>
      </c>
      <c r="E130" s="1">
        <f>Servicios1!H45</f>
        <v>0</v>
      </c>
      <c r="F130" s="1">
        <f>Servicios1!I45</f>
        <v>0</v>
      </c>
      <c r="G130" s="1">
        <f t="shared" si="1"/>
        <v>0</v>
      </c>
      <c r="H130" s="5" t="s">
        <v>240</v>
      </c>
      <c r="I130" s="5" t="s">
        <v>240</v>
      </c>
    </row>
    <row r="131" spans="1:9" ht="15.75">
      <c r="A131" s="419">
        <f>+Menu!$C$3</f>
        <v>2009</v>
      </c>
      <c r="B131" s="5" t="str">
        <f>IF(A131&lt;Menu!$C$3,"v2","v1")</f>
        <v>v1</v>
      </c>
      <c r="C131" s="172" t="s">
        <v>1204</v>
      </c>
      <c r="D131" s="1">
        <f>CONCATENATE(DatosGrls!$D$12)</f>
      </c>
      <c r="E131" s="1">
        <f>Servicios1!H46</f>
        <v>0</v>
      </c>
      <c r="F131" s="1">
        <f>Servicios1!I46</f>
        <v>0</v>
      </c>
      <c r="G131" s="1">
        <f t="shared" si="1"/>
        <v>0</v>
      </c>
      <c r="H131" s="5" t="s">
        <v>240</v>
      </c>
      <c r="I131" s="5" t="s">
        <v>240</v>
      </c>
    </row>
    <row r="132" spans="1:9" ht="15.75">
      <c r="A132" s="419">
        <f>+Menu!$C$3</f>
        <v>2009</v>
      </c>
      <c r="B132" s="5" t="str">
        <f>IF(A132&lt;Menu!$C$3,"v2","v1")</f>
        <v>v1</v>
      </c>
      <c r="C132" s="172" t="s">
        <v>1205</v>
      </c>
      <c r="D132" s="1">
        <f>CONCATENATE(DatosGrls!$D$12)</f>
      </c>
      <c r="E132" s="1">
        <f>Servicios1!H47</f>
        <v>0</v>
      </c>
      <c r="F132" s="1">
        <f>Servicios1!I47</f>
        <v>0</v>
      </c>
      <c r="G132" s="1">
        <f t="shared" si="1"/>
        <v>0</v>
      </c>
      <c r="H132" s="5" t="s">
        <v>240</v>
      </c>
      <c r="I132" s="5" t="s">
        <v>240</v>
      </c>
    </row>
    <row r="133" spans="1:9" ht="15.75">
      <c r="A133" s="419">
        <f>+Menu!$C$3</f>
        <v>2009</v>
      </c>
      <c r="B133" s="5" t="str">
        <f>IF(A133&lt;Menu!$C$3,"v2","v1")</f>
        <v>v1</v>
      </c>
      <c r="C133" s="172" t="s">
        <v>1157</v>
      </c>
      <c r="D133" s="1">
        <f>CONCATENATE(DatosGrls!$D$12)</f>
      </c>
      <c r="E133" s="1">
        <f>Servicios1!H48</f>
        <v>0</v>
      </c>
      <c r="F133" s="1">
        <f>Servicios1!I48</f>
        <v>0</v>
      </c>
      <c r="G133" s="1">
        <f t="shared" si="1"/>
        <v>0</v>
      </c>
      <c r="H133" s="5" t="s">
        <v>240</v>
      </c>
      <c r="I133" s="5" t="s">
        <v>240</v>
      </c>
    </row>
    <row r="134" spans="1:9" ht="15.75">
      <c r="A134" s="419">
        <f>+Menu!$C$3</f>
        <v>2009</v>
      </c>
      <c r="B134" s="5" t="str">
        <f>IF(A134&lt;Menu!$C$3,"v2","v1")</f>
        <v>v1</v>
      </c>
      <c r="C134" s="172" t="s">
        <v>1206</v>
      </c>
      <c r="D134" s="1">
        <f>CONCATENATE(DatosGrls!$D$12)</f>
      </c>
      <c r="E134" s="1">
        <f>Servicios1!H49</f>
        <v>0</v>
      </c>
      <c r="F134" s="1">
        <f>Servicios1!I49</f>
        <v>0</v>
      </c>
      <c r="G134" s="1">
        <f t="shared" si="1"/>
        <v>0</v>
      </c>
      <c r="H134" s="5" t="s">
        <v>240</v>
      </c>
      <c r="I134" s="5" t="s">
        <v>240</v>
      </c>
    </row>
    <row r="135" spans="1:9" ht="15.75">
      <c r="A135" s="419">
        <f>+Menu!$C$3</f>
        <v>2009</v>
      </c>
      <c r="B135" s="5" t="str">
        <f>IF(A135&lt;Menu!$C$3,"v2","v1")</f>
        <v>v1</v>
      </c>
      <c r="C135" s="172" t="s">
        <v>1207</v>
      </c>
      <c r="D135" s="1">
        <f>CONCATENATE(DatosGrls!$D$12)</f>
      </c>
      <c r="E135" s="1">
        <f>Servicios1!H50</f>
        <v>0</v>
      </c>
      <c r="F135" s="1">
        <f>Servicios1!I50</f>
        <v>0</v>
      </c>
      <c r="G135" s="1">
        <f t="shared" si="1"/>
        <v>0</v>
      </c>
      <c r="H135" s="5" t="s">
        <v>240</v>
      </c>
      <c r="I135" s="5" t="s">
        <v>240</v>
      </c>
    </row>
    <row r="136" spans="1:9" ht="15.75">
      <c r="A136" s="419">
        <f>+Menu!$C$3</f>
        <v>2009</v>
      </c>
      <c r="B136" s="5" t="str">
        <f>IF(A136&lt;Menu!$C$3,"v2","v1")</f>
        <v>v1</v>
      </c>
      <c r="C136" s="172" t="s">
        <v>1158</v>
      </c>
      <c r="D136" s="1">
        <f>CONCATENATE(DatosGrls!$D$12)</f>
      </c>
      <c r="E136" s="1">
        <f>Servicios1!H51</f>
        <v>0</v>
      </c>
      <c r="F136" s="1">
        <f>Servicios1!I51</f>
        <v>0</v>
      </c>
      <c r="G136" s="1">
        <f t="shared" si="1"/>
        <v>0</v>
      </c>
      <c r="H136" s="5" t="s">
        <v>240</v>
      </c>
      <c r="I136" s="5" t="s">
        <v>240</v>
      </c>
    </row>
    <row r="137" spans="1:9" ht="15.75">
      <c r="A137" s="419">
        <f>+Menu!$C$3</f>
        <v>2009</v>
      </c>
      <c r="B137" s="5" t="str">
        <f>IF(A137&lt;Menu!$C$3,"v2","v1")</f>
        <v>v1</v>
      </c>
      <c r="C137" s="172" t="s">
        <v>1208</v>
      </c>
      <c r="D137" s="1">
        <f>CONCATENATE(DatosGrls!$D$12)</f>
      </c>
      <c r="E137" s="1">
        <f>Servicios1!H52</f>
        <v>0</v>
      </c>
      <c r="F137" s="1">
        <f>Servicios1!I52</f>
        <v>0</v>
      </c>
      <c r="G137" s="1">
        <f t="shared" si="1"/>
        <v>0</v>
      </c>
      <c r="H137" s="5" t="s">
        <v>240</v>
      </c>
      <c r="I137" s="5" t="s">
        <v>240</v>
      </c>
    </row>
    <row r="138" spans="1:9" ht="15.75">
      <c r="A138" s="419">
        <f>+Menu!$C$3</f>
        <v>2009</v>
      </c>
      <c r="B138" s="5" t="str">
        <f>IF(A138&lt;Menu!$C$3,"v2","v1")</f>
        <v>v1</v>
      </c>
      <c r="C138" s="172" t="s">
        <v>1209</v>
      </c>
      <c r="D138" s="1">
        <f>CONCATENATE(DatosGrls!$D$12)</f>
      </c>
      <c r="E138" s="1">
        <f>Servicios1!H53</f>
        <v>0</v>
      </c>
      <c r="F138" s="1">
        <f>Servicios1!I53</f>
        <v>0</v>
      </c>
      <c r="G138" s="1">
        <f t="shared" si="1"/>
        <v>0</v>
      </c>
      <c r="H138" s="5" t="s">
        <v>240</v>
      </c>
      <c r="I138" s="5" t="s">
        <v>240</v>
      </c>
    </row>
    <row r="139" spans="1:9" ht="15.75">
      <c r="A139" s="419">
        <f>+Menu!$C$3</f>
        <v>2009</v>
      </c>
      <c r="B139" s="5" t="str">
        <f>IF(A139&lt;Menu!$C$3,"v2","v1")</f>
        <v>v1</v>
      </c>
      <c r="C139" s="172" t="s">
        <v>1159</v>
      </c>
      <c r="D139" s="1">
        <f>CONCATENATE(DatosGrls!$D$12)</f>
      </c>
      <c r="E139" s="1">
        <f>Servicios1!H54</f>
        <v>0</v>
      </c>
      <c r="F139" s="1">
        <f>Servicios1!I54</f>
        <v>0</v>
      </c>
      <c r="G139" s="1">
        <f t="shared" si="1"/>
        <v>0</v>
      </c>
      <c r="H139" s="5" t="s">
        <v>240</v>
      </c>
      <c r="I139" s="5" t="s">
        <v>240</v>
      </c>
    </row>
    <row r="140" spans="1:9" ht="15.75">
      <c r="A140" s="419">
        <f>+Menu!$C$3</f>
        <v>2009</v>
      </c>
      <c r="B140" s="5" t="str">
        <f>IF(A140&lt;Menu!$C$3,"v2","v1")</f>
        <v>v1</v>
      </c>
      <c r="C140" s="172" t="s">
        <v>1210</v>
      </c>
      <c r="D140" s="1">
        <f>CONCATENATE(DatosGrls!$D$12)</f>
      </c>
      <c r="E140" s="1">
        <f>Servicios1!H55</f>
        <v>0</v>
      </c>
      <c r="F140" s="1">
        <f>Servicios1!I55</f>
        <v>0</v>
      </c>
      <c r="G140" s="1">
        <f t="shared" si="1"/>
        <v>0</v>
      </c>
      <c r="H140" s="5" t="s">
        <v>240</v>
      </c>
      <c r="I140" s="5" t="s">
        <v>240</v>
      </c>
    </row>
    <row r="141" spans="1:9" ht="15.75">
      <c r="A141" s="419">
        <f>+Menu!$C$3</f>
        <v>2009</v>
      </c>
      <c r="B141" s="5" t="str">
        <f>IF(A141&lt;Menu!$C$3,"v2","v1")</f>
        <v>v1</v>
      </c>
      <c r="C141" s="172" t="s">
        <v>1211</v>
      </c>
      <c r="D141" s="1">
        <f>CONCATENATE(DatosGrls!$D$12)</f>
      </c>
      <c r="E141" s="1">
        <f>Servicios1!H56</f>
        <v>0</v>
      </c>
      <c r="F141" s="1">
        <f>Servicios1!I56</f>
        <v>0</v>
      </c>
      <c r="G141" s="1">
        <f t="shared" si="1"/>
        <v>0</v>
      </c>
      <c r="H141" s="5" t="s">
        <v>240</v>
      </c>
      <c r="I141" s="5" t="s">
        <v>240</v>
      </c>
    </row>
    <row r="142" spans="1:9" ht="15.75">
      <c r="A142" s="419">
        <f>+Menu!$C$3</f>
        <v>2009</v>
      </c>
      <c r="B142" s="5" t="str">
        <f>IF(A142&lt;Menu!$C$3,"v2","v1")</f>
        <v>v1</v>
      </c>
      <c r="C142" s="172" t="s">
        <v>1160</v>
      </c>
      <c r="D142" s="1">
        <f>CONCATENATE(DatosGrls!$D$12)</f>
      </c>
      <c r="E142" s="1">
        <f>Servicios1!H57</f>
        <v>0</v>
      </c>
      <c r="F142" s="1">
        <f>Servicios1!I57</f>
        <v>0</v>
      </c>
      <c r="G142" s="1">
        <f t="shared" si="1"/>
        <v>0</v>
      </c>
      <c r="H142" s="5" t="s">
        <v>240</v>
      </c>
      <c r="I142" s="5" t="s">
        <v>240</v>
      </c>
    </row>
    <row r="143" spans="1:9" ht="15.75">
      <c r="A143" s="419">
        <f>+Menu!$C$3</f>
        <v>2009</v>
      </c>
      <c r="B143" s="5" t="str">
        <f>IF(A143&lt;Menu!$C$3,"v2","v1")</f>
        <v>v1</v>
      </c>
      <c r="C143" s="172" t="s">
        <v>1212</v>
      </c>
      <c r="D143" s="1">
        <f>CONCATENATE(DatosGrls!$D$12)</f>
      </c>
      <c r="E143" s="1">
        <f>Servicios1!H58</f>
        <v>0</v>
      </c>
      <c r="F143" s="1">
        <f>Servicios1!I58</f>
        <v>0</v>
      </c>
      <c r="G143" s="1">
        <f t="shared" si="1"/>
        <v>0</v>
      </c>
      <c r="H143" s="5" t="s">
        <v>240</v>
      </c>
      <c r="I143" s="5" t="s">
        <v>240</v>
      </c>
    </row>
    <row r="144" spans="1:9" ht="15.75">
      <c r="A144" s="419">
        <f>+Menu!$C$3</f>
        <v>2009</v>
      </c>
      <c r="B144" s="5" t="str">
        <f>IF(A144&lt;Menu!$C$3,"v2","v1")</f>
        <v>v1</v>
      </c>
      <c r="C144" s="172" t="s">
        <v>1213</v>
      </c>
      <c r="D144" s="1">
        <f>CONCATENATE(DatosGrls!$D$12)</f>
      </c>
      <c r="E144" s="1">
        <f>Servicios1!H59</f>
        <v>0</v>
      </c>
      <c r="F144" s="1">
        <f>Servicios1!I59</f>
        <v>0</v>
      </c>
      <c r="G144" s="1">
        <f t="shared" si="1"/>
        <v>0</v>
      </c>
      <c r="H144" s="5" t="s">
        <v>240</v>
      </c>
      <c r="I144" s="5" t="s">
        <v>240</v>
      </c>
    </row>
    <row r="145" spans="1:9" ht="15.75">
      <c r="A145" s="419">
        <f>+Menu!$C$3</f>
        <v>2009</v>
      </c>
      <c r="B145" s="5" t="str">
        <f>IF(A145&lt;Menu!$C$3,"v2","v1")</f>
        <v>v1</v>
      </c>
      <c r="C145" s="172" t="s">
        <v>1161</v>
      </c>
      <c r="D145" s="1">
        <f>CONCATENATE(DatosGrls!$D$12)</f>
      </c>
      <c r="E145" s="1">
        <f>Servicios2!H8</f>
        <v>0</v>
      </c>
      <c r="F145" s="1">
        <f>Servicios2!I8</f>
        <v>0</v>
      </c>
      <c r="G145" s="1">
        <f aca="true" t="shared" si="2" ref="G145:G180">E145+F145</f>
        <v>0</v>
      </c>
      <c r="H145" s="5" t="s">
        <v>240</v>
      </c>
      <c r="I145" s="5" t="s">
        <v>240</v>
      </c>
    </row>
    <row r="146" spans="1:9" ht="15.75">
      <c r="A146" s="419">
        <f>+Menu!$C$3</f>
        <v>2009</v>
      </c>
      <c r="B146" s="5" t="str">
        <f>IF(A146&lt;Menu!$C$3,"v2","v1")</f>
        <v>v1</v>
      </c>
      <c r="C146" s="172" t="s">
        <v>1162</v>
      </c>
      <c r="D146" s="1">
        <f>CONCATENATE(DatosGrls!$D$12)</f>
      </c>
      <c r="E146" s="1">
        <f>Servicios2!H9</f>
        <v>0</v>
      </c>
      <c r="F146" s="1">
        <f>Servicios2!I9</f>
        <v>0</v>
      </c>
      <c r="G146" s="1">
        <f t="shared" si="2"/>
        <v>0</v>
      </c>
      <c r="H146" s="5" t="s">
        <v>240</v>
      </c>
      <c r="I146" s="5" t="s">
        <v>240</v>
      </c>
    </row>
    <row r="147" spans="1:9" ht="15.75">
      <c r="A147" s="419">
        <f>+Menu!$C$3</f>
        <v>2009</v>
      </c>
      <c r="B147" s="5" t="str">
        <f>IF(A147&lt;Menu!$C$3,"v2","v1")</f>
        <v>v1</v>
      </c>
      <c r="C147" s="172" t="s">
        <v>1163</v>
      </c>
      <c r="D147" s="1">
        <f>CONCATENATE(DatosGrls!$D$12)</f>
      </c>
      <c r="E147" s="1">
        <f>Servicios2!H10</f>
        <v>0</v>
      </c>
      <c r="F147" s="1">
        <f>Servicios2!I10</f>
        <v>0</v>
      </c>
      <c r="G147" s="1">
        <f t="shared" si="2"/>
        <v>0</v>
      </c>
      <c r="H147" s="5" t="s">
        <v>240</v>
      </c>
      <c r="I147" s="5" t="s">
        <v>240</v>
      </c>
    </row>
    <row r="148" spans="1:9" ht="15.75">
      <c r="A148" s="419">
        <f>+Menu!$C$3</f>
        <v>2009</v>
      </c>
      <c r="B148" s="5" t="str">
        <f>IF(A148&lt;Menu!$C$3,"v2","v1")</f>
        <v>v1</v>
      </c>
      <c r="C148" s="172" t="s">
        <v>1164</v>
      </c>
      <c r="D148" s="1">
        <f>CONCATENATE(DatosGrls!$D$12)</f>
      </c>
      <c r="E148" s="1">
        <f>Servicios2!H11</f>
        <v>0</v>
      </c>
      <c r="F148" s="1">
        <f>Servicios2!I11</f>
        <v>0</v>
      </c>
      <c r="G148" s="1">
        <f t="shared" si="2"/>
        <v>0</v>
      </c>
      <c r="H148" s="5" t="s">
        <v>240</v>
      </c>
      <c r="I148" s="5" t="s">
        <v>240</v>
      </c>
    </row>
    <row r="149" spans="1:9" ht="15.75">
      <c r="A149" s="419">
        <f>+Menu!$C$3</f>
        <v>2009</v>
      </c>
      <c r="B149" s="5" t="str">
        <f>IF(A149&lt;Menu!$C$3,"v2","v1")</f>
        <v>v1</v>
      </c>
      <c r="C149" s="172" t="s">
        <v>1165</v>
      </c>
      <c r="D149" s="1">
        <f>CONCATENATE(DatosGrls!$D$12)</f>
      </c>
      <c r="E149" s="1">
        <f>Servicios2!H12</f>
        <v>0</v>
      </c>
      <c r="F149" s="1">
        <f>Servicios2!I12</f>
        <v>0</v>
      </c>
      <c r="G149" s="1">
        <f t="shared" si="2"/>
        <v>0</v>
      </c>
      <c r="H149" s="5" t="s">
        <v>240</v>
      </c>
      <c r="I149" s="5" t="s">
        <v>240</v>
      </c>
    </row>
    <row r="150" spans="1:9" ht="15.75">
      <c r="A150" s="419">
        <f>+Menu!$C$3</f>
        <v>2009</v>
      </c>
      <c r="B150" s="5" t="str">
        <f>IF(A150&lt;Menu!$C$3,"v2","v1")</f>
        <v>v1</v>
      </c>
      <c r="C150" s="172" t="s">
        <v>1166</v>
      </c>
      <c r="D150" s="1">
        <f>CONCATENATE(DatosGrls!$D$12)</f>
      </c>
      <c r="E150" s="1">
        <f>Servicios2!H13</f>
        <v>0</v>
      </c>
      <c r="F150" s="1">
        <f>Servicios2!I13</f>
        <v>0</v>
      </c>
      <c r="G150" s="1">
        <f t="shared" si="2"/>
        <v>0</v>
      </c>
      <c r="H150" s="5" t="s">
        <v>240</v>
      </c>
      <c r="I150" s="5" t="s">
        <v>240</v>
      </c>
    </row>
    <row r="151" spans="1:9" ht="15.75">
      <c r="A151" s="419">
        <f>+Menu!$C$3</f>
        <v>2009</v>
      </c>
      <c r="B151" s="5" t="str">
        <f>IF(A151&lt;Menu!$C$3,"v2","v1")</f>
        <v>v1</v>
      </c>
      <c r="C151" s="172" t="s">
        <v>1167</v>
      </c>
      <c r="D151" s="1">
        <f>CONCATENATE(DatosGrls!$D$12)</f>
      </c>
      <c r="E151" s="1">
        <f>Servicios2!H14</f>
        <v>0</v>
      </c>
      <c r="F151" s="1">
        <f>Servicios2!I14</f>
        <v>0</v>
      </c>
      <c r="G151" s="1">
        <f t="shared" si="2"/>
        <v>0</v>
      </c>
      <c r="H151" s="5" t="s">
        <v>240</v>
      </c>
      <c r="I151" s="5" t="s">
        <v>240</v>
      </c>
    </row>
    <row r="152" spans="1:9" ht="15.75">
      <c r="A152" s="419">
        <f>+Menu!$C$3</f>
        <v>2009</v>
      </c>
      <c r="B152" s="5" t="str">
        <f>IF(A152&lt;Menu!$C$3,"v2","v1")</f>
        <v>v1</v>
      </c>
      <c r="C152" s="172" t="s">
        <v>1168</v>
      </c>
      <c r="D152" s="1">
        <f>CONCATENATE(DatosGrls!$D$12)</f>
      </c>
      <c r="E152" s="1">
        <f>Servicios2!H15</f>
        <v>0</v>
      </c>
      <c r="F152" s="1">
        <f>Servicios2!I15</f>
        <v>0</v>
      </c>
      <c r="G152" s="1">
        <f t="shared" si="2"/>
        <v>0</v>
      </c>
      <c r="H152" s="5" t="s">
        <v>240</v>
      </c>
      <c r="I152" s="5" t="s">
        <v>240</v>
      </c>
    </row>
    <row r="153" spans="1:9" ht="15.75">
      <c r="A153" s="419">
        <f>+Menu!$C$3</f>
        <v>2009</v>
      </c>
      <c r="B153" s="5" t="str">
        <f>IF(A153&lt;Menu!$C$3,"v2","v1")</f>
        <v>v1</v>
      </c>
      <c r="C153" s="172" t="s">
        <v>1169</v>
      </c>
      <c r="D153" s="1">
        <f>CONCATENATE(DatosGrls!$D$12)</f>
      </c>
      <c r="E153" s="1">
        <f>Servicios2!H16</f>
        <v>0</v>
      </c>
      <c r="F153" s="1">
        <f>Servicios2!I16</f>
        <v>0</v>
      </c>
      <c r="G153" s="1">
        <f t="shared" si="2"/>
        <v>0</v>
      </c>
      <c r="H153" s="5" t="s">
        <v>240</v>
      </c>
      <c r="I153" s="5" t="s">
        <v>240</v>
      </c>
    </row>
    <row r="154" spans="1:9" ht="15.75">
      <c r="A154" s="419">
        <f>+Menu!$C$3</f>
        <v>2009</v>
      </c>
      <c r="B154" s="5" t="str">
        <f>IF(A154&lt;Menu!$C$3,"v2","v1")</f>
        <v>v1</v>
      </c>
      <c r="C154" s="172" t="s">
        <v>1170</v>
      </c>
      <c r="D154" s="1">
        <f>CONCATENATE(DatosGrls!$D$12)</f>
      </c>
      <c r="E154" s="1">
        <f>Servicios2!H17</f>
        <v>0</v>
      </c>
      <c r="F154" s="1">
        <f>Servicios2!I17</f>
        <v>0</v>
      </c>
      <c r="G154" s="1">
        <f t="shared" si="2"/>
        <v>0</v>
      </c>
      <c r="H154" s="5" t="s">
        <v>240</v>
      </c>
      <c r="I154" s="5" t="s">
        <v>240</v>
      </c>
    </row>
    <row r="155" spans="1:9" ht="15.75">
      <c r="A155" s="419">
        <f>+Menu!$C$3</f>
        <v>2009</v>
      </c>
      <c r="B155" s="5" t="str">
        <f>IF(A155&lt;Menu!$C$3,"v2","v1")</f>
        <v>v1</v>
      </c>
      <c r="C155" s="172" t="s">
        <v>1171</v>
      </c>
      <c r="D155" s="1">
        <f>CONCATENATE(DatosGrls!$D$12)</f>
      </c>
      <c r="E155" s="1">
        <f>Servicios2!H18</f>
        <v>0</v>
      </c>
      <c r="F155" s="1">
        <f>Servicios2!I18</f>
        <v>0</v>
      </c>
      <c r="G155" s="1">
        <f t="shared" si="2"/>
        <v>0</v>
      </c>
      <c r="H155" s="5" t="s">
        <v>240</v>
      </c>
      <c r="I155" s="5" t="s">
        <v>240</v>
      </c>
    </row>
    <row r="156" spans="1:9" ht="15.75">
      <c r="A156" s="419">
        <f>+Menu!$C$3</f>
        <v>2009</v>
      </c>
      <c r="B156" s="5" t="str">
        <f>IF(A156&lt;Menu!$C$3,"v2","v1")</f>
        <v>v1</v>
      </c>
      <c r="C156" s="172" t="s">
        <v>1172</v>
      </c>
      <c r="D156" s="1">
        <f>CONCATENATE(DatosGrls!$D$12)</f>
      </c>
      <c r="E156" s="1">
        <f>Servicios2!H19</f>
        <v>0</v>
      </c>
      <c r="F156" s="1">
        <f>Servicios2!I19</f>
        <v>0</v>
      </c>
      <c r="G156" s="1">
        <f t="shared" si="2"/>
        <v>0</v>
      </c>
      <c r="H156" s="5" t="s">
        <v>240</v>
      </c>
      <c r="I156" s="5" t="s">
        <v>240</v>
      </c>
    </row>
    <row r="157" spans="1:9" ht="15.75">
      <c r="A157" s="419">
        <f>+Menu!$C$3</f>
        <v>2009</v>
      </c>
      <c r="B157" s="5" t="str">
        <f>IF(A157&lt;Menu!$C$3,"v2","v1")</f>
        <v>v1</v>
      </c>
      <c r="C157" s="172" t="s">
        <v>1173</v>
      </c>
      <c r="D157" s="1">
        <f>CONCATENATE(DatosGrls!$D$12)</f>
      </c>
      <c r="E157" s="1">
        <f>Servicios2!H20</f>
        <v>0</v>
      </c>
      <c r="F157" s="1">
        <f>Servicios2!I20</f>
        <v>0</v>
      </c>
      <c r="G157" s="1">
        <f t="shared" si="2"/>
        <v>0</v>
      </c>
      <c r="H157" s="5" t="s">
        <v>240</v>
      </c>
      <c r="I157" s="5" t="s">
        <v>240</v>
      </c>
    </row>
    <row r="158" spans="1:9" ht="15.75">
      <c r="A158" s="419">
        <f>+Menu!$C$3</f>
        <v>2009</v>
      </c>
      <c r="B158" s="5" t="str">
        <f>IF(A158&lt;Menu!$C$3,"v2","v1")</f>
        <v>v1</v>
      </c>
      <c r="C158" s="172" t="s">
        <v>1174</v>
      </c>
      <c r="D158" s="1">
        <f>CONCATENATE(DatosGrls!$D$12)</f>
      </c>
      <c r="E158" s="1">
        <f>Servicios2!H21</f>
        <v>0</v>
      </c>
      <c r="F158" s="1">
        <f>Servicios2!I21</f>
        <v>0</v>
      </c>
      <c r="G158" s="1">
        <f t="shared" si="2"/>
        <v>0</v>
      </c>
      <c r="H158" s="5" t="s">
        <v>240</v>
      </c>
      <c r="I158" s="5" t="s">
        <v>240</v>
      </c>
    </row>
    <row r="159" spans="1:9" ht="15.75">
      <c r="A159" s="419">
        <f>+Menu!$C$3</f>
        <v>2009</v>
      </c>
      <c r="B159" s="5" t="str">
        <f>IF(A159&lt;Menu!$C$3,"v2","v1")</f>
        <v>v1</v>
      </c>
      <c r="C159" s="172" t="s">
        <v>1175</v>
      </c>
      <c r="D159" s="1">
        <f>CONCATENATE(DatosGrls!$D$12)</f>
      </c>
      <c r="E159" s="1">
        <f>Servicios2!H22</f>
        <v>0</v>
      </c>
      <c r="F159" s="1">
        <f>Servicios2!I22</f>
        <v>0</v>
      </c>
      <c r="G159" s="1">
        <f t="shared" si="2"/>
        <v>0</v>
      </c>
      <c r="H159" s="5" t="s">
        <v>240</v>
      </c>
      <c r="I159" s="5" t="s">
        <v>240</v>
      </c>
    </row>
    <row r="160" spans="1:9" ht="15.75">
      <c r="A160" s="419">
        <f>+Menu!$C$3</f>
        <v>2009</v>
      </c>
      <c r="B160" s="5" t="str">
        <f>IF(A160&lt;Menu!$C$3,"v2","v1")</f>
        <v>v1</v>
      </c>
      <c r="C160" s="172" t="s">
        <v>1176</v>
      </c>
      <c r="D160" s="1">
        <f>CONCATENATE(DatosGrls!$D$12)</f>
      </c>
      <c r="E160" s="1">
        <f>Servicios2!H23</f>
        <v>0</v>
      </c>
      <c r="F160" s="1">
        <f>Servicios2!I23</f>
        <v>0</v>
      </c>
      <c r="G160" s="1">
        <f t="shared" si="2"/>
        <v>0</v>
      </c>
      <c r="H160" s="5" t="s">
        <v>240</v>
      </c>
      <c r="I160" s="5" t="s">
        <v>240</v>
      </c>
    </row>
    <row r="161" spans="1:9" ht="15.75">
      <c r="A161" s="419">
        <f>+Menu!$C$3</f>
        <v>2009</v>
      </c>
      <c r="B161" s="5" t="str">
        <f>IF(A161&lt;Menu!$C$3,"v2","v1")</f>
        <v>v1</v>
      </c>
      <c r="C161" s="172" t="s">
        <v>1177</v>
      </c>
      <c r="D161" s="1">
        <f>CONCATENATE(DatosGrls!$D$12)</f>
      </c>
      <c r="E161" s="1">
        <f>Servicios2!H24</f>
        <v>0</v>
      </c>
      <c r="F161" s="1">
        <f>Servicios2!I24</f>
        <v>0</v>
      </c>
      <c r="G161" s="1">
        <f t="shared" si="2"/>
        <v>0</v>
      </c>
      <c r="H161" s="5" t="s">
        <v>240</v>
      </c>
      <c r="I161" s="5" t="s">
        <v>240</v>
      </c>
    </row>
    <row r="162" spans="1:9" ht="15.75">
      <c r="A162" s="419">
        <f>+Menu!$C$3</f>
        <v>2009</v>
      </c>
      <c r="B162" s="5" t="str">
        <f>IF(A162&lt;Menu!$C$3,"v2","v1")</f>
        <v>v1</v>
      </c>
      <c r="C162" s="172" t="s">
        <v>1178</v>
      </c>
      <c r="D162" s="1">
        <f>CONCATENATE(DatosGrls!$D$12)</f>
      </c>
      <c r="E162" s="1">
        <f>Servicios2!H25</f>
        <v>0</v>
      </c>
      <c r="F162" s="1">
        <f>Servicios2!I25</f>
        <v>0</v>
      </c>
      <c r="G162" s="1">
        <f t="shared" si="2"/>
        <v>0</v>
      </c>
      <c r="H162" s="5" t="s">
        <v>240</v>
      </c>
      <c r="I162" s="5" t="s">
        <v>240</v>
      </c>
    </row>
    <row r="163" spans="1:9" ht="15.75">
      <c r="A163" s="419">
        <f>+Menu!$C$3</f>
        <v>2009</v>
      </c>
      <c r="B163" s="5" t="str">
        <f>IF(A163&lt;Menu!$C$3,"v2","v1")</f>
        <v>v1</v>
      </c>
      <c r="C163" s="172" t="s">
        <v>1179</v>
      </c>
      <c r="D163" s="1">
        <f>CONCATENATE(DatosGrls!$D$12)</f>
      </c>
      <c r="E163" s="1">
        <f>Servicios2!H26</f>
        <v>0</v>
      </c>
      <c r="F163" s="1">
        <f>Servicios2!I26</f>
        <v>0</v>
      </c>
      <c r="G163" s="1">
        <f t="shared" si="2"/>
        <v>0</v>
      </c>
      <c r="H163" s="5" t="s">
        <v>240</v>
      </c>
      <c r="I163" s="5" t="s">
        <v>240</v>
      </c>
    </row>
    <row r="164" spans="1:9" ht="15.75">
      <c r="A164" s="419">
        <f>+Menu!$C$3</f>
        <v>2009</v>
      </c>
      <c r="B164" s="5" t="str">
        <f>IF(A164&lt;Menu!$C$3,"v2","v1")</f>
        <v>v1</v>
      </c>
      <c r="C164" s="172" t="s">
        <v>1180</v>
      </c>
      <c r="D164" s="1">
        <f>CONCATENATE(DatosGrls!$D$12)</f>
      </c>
      <c r="E164" s="1">
        <f>Servicios2!H27</f>
        <v>0</v>
      </c>
      <c r="F164" s="1">
        <f>Servicios2!I27</f>
        <v>0</v>
      </c>
      <c r="G164" s="1">
        <f t="shared" si="2"/>
        <v>0</v>
      </c>
      <c r="H164" s="5" t="s">
        <v>240</v>
      </c>
      <c r="I164" s="5" t="s">
        <v>240</v>
      </c>
    </row>
    <row r="165" spans="1:9" ht="15.75">
      <c r="A165" s="419">
        <f>+Menu!$C$3</f>
        <v>2009</v>
      </c>
      <c r="B165" s="5" t="str">
        <f>IF(A165&lt;Menu!$C$3,"v2","v1")</f>
        <v>v1</v>
      </c>
      <c r="C165" s="172" t="s">
        <v>1181</v>
      </c>
      <c r="D165" s="1">
        <f>CONCATENATE(DatosGrls!$D$12)</f>
      </c>
      <c r="E165" s="1">
        <f>Servicios2!H28</f>
        <v>0</v>
      </c>
      <c r="F165" s="1">
        <f>Servicios2!I28</f>
        <v>0</v>
      </c>
      <c r="G165" s="1">
        <f t="shared" si="2"/>
        <v>0</v>
      </c>
      <c r="H165" s="5" t="s">
        <v>240</v>
      </c>
      <c r="I165" s="5" t="s">
        <v>240</v>
      </c>
    </row>
    <row r="166" spans="1:9" ht="15.75">
      <c r="A166" s="419">
        <f>+Menu!$C$3</f>
        <v>2009</v>
      </c>
      <c r="B166" s="5" t="str">
        <f>IF(A166&lt;Menu!$C$3,"v2","v1")</f>
        <v>v1</v>
      </c>
      <c r="C166" s="172" t="s">
        <v>1182</v>
      </c>
      <c r="D166" s="1">
        <f>CONCATENATE(DatosGrls!$D$12)</f>
      </c>
      <c r="E166" s="1">
        <f>Servicios2!H29</f>
        <v>0</v>
      </c>
      <c r="F166" s="1">
        <f>Servicios2!I29</f>
        <v>0</v>
      </c>
      <c r="G166" s="1">
        <f t="shared" si="2"/>
        <v>0</v>
      </c>
      <c r="H166" s="5" t="s">
        <v>240</v>
      </c>
      <c r="I166" s="5" t="s">
        <v>240</v>
      </c>
    </row>
    <row r="167" spans="1:9" ht="15.75">
      <c r="A167" s="419">
        <f>+Menu!$C$3</f>
        <v>2009</v>
      </c>
      <c r="B167" s="5" t="str">
        <f>IF(A167&lt;Menu!$C$3,"v2","v1")</f>
        <v>v1</v>
      </c>
      <c r="C167" s="172" t="s">
        <v>1183</v>
      </c>
      <c r="D167" s="1">
        <f>CONCATENATE(DatosGrls!$D$12)</f>
      </c>
      <c r="E167" s="1">
        <f>Servicios2!H31</f>
        <v>0</v>
      </c>
      <c r="F167" s="1">
        <f>Servicios2!I31</f>
        <v>0</v>
      </c>
      <c r="G167" s="1">
        <f t="shared" si="2"/>
        <v>0</v>
      </c>
      <c r="H167" s="5" t="s">
        <v>240</v>
      </c>
      <c r="I167" s="5" t="s">
        <v>240</v>
      </c>
    </row>
    <row r="168" spans="1:9" ht="15.75">
      <c r="A168" s="419">
        <f>+Menu!$C$3</f>
        <v>2009</v>
      </c>
      <c r="B168" s="5" t="str">
        <f>IF(A168&lt;Menu!$C$3,"v2","v1")</f>
        <v>v1</v>
      </c>
      <c r="C168" s="340" t="s">
        <v>1184</v>
      </c>
      <c r="D168" s="1">
        <f>CONCATENATE(DatosGrls!$D$12)</f>
      </c>
      <c r="E168" s="1">
        <f>Servicios2!H30</f>
        <v>0</v>
      </c>
      <c r="F168" s="1">
        <f>Servicios2!I30</f>
        <v>0</v>
      </c>
      <c r="G168" s="1">
        <f t="shared" si="2"/>
        <v>0</v>
      </c>
      <c r="H168" s="5" t="s">
        <v>240</v>
      </c>
      <c r="I168" s="5" t="s">
        <v>240</v>
      </c>
    </row>
    <row r="169" spans="1:9" ht="15.75">
      <c r="A169" s="419">
        <f>+Menu!$C$3</f>
        <v>2009</v>
      </c>
      <c r="B169" s="5" t="str">
        <f>IF(A169&lt;Menu!$C$3,"v2","v1")</f>
        <v>v1</v>
      </c>
      <c r="C169" s="172" t="s">
        <v>1185</v>
      </c>
      <c r="D169" s="1">
        <f>CONCATENATE(DatosGrls!$D$12)</f>
      </c>
      <c r="E169" s="1">
        <f>Servicios2!H32</f>
        <v>0</v>
      </c>
      <c r="F169" s="1">
        <f>Servicios2!I32</f>
        <v>0</v>
      </c>
      <c r="G169" s="1">
        <f t="shared" si="2"/>
        <v>0</v>
      </c>
      <c r="H169" s="5" t="s">
        <v>240</v>
      </c>
      <c r="I169" s="5" t="s">
        <v>240</v>
      </c>
    </row>
    <row r="170" spans="1:9" ht="15.75">
      <c r="A170" s="419">
        <f>+Menu!$C$3</f>
        <v>2009</v>
      </c>
      <c r="B170" s="5" t="str">
        <f>IF(A170&lt;Menu!$C$3,"v2","v1")</f>
        <v>v1</v>
      </c>
      <c r="C170" s="172" t="s">
        <v>1186</v>
      </c>
      <c r="D170" s="1">
        <f>CONCATENATE(DatosGrls!$D$12)</f>
      </c>
      <c r="E170" s="1">
        <f>Servicios2!H33</f>
        <v>0</v>
      </c>
      <c r="F170" s="1">
        <f>Servicios2!I33</f>
        <v>0</v>
      </c>
      <c r="G170" s="1">
        <f t="shared" si="2"/>
        <v>0</v>
      </c>
      <c r="H170" s="5" t="s">
        <v>240</v>
      </c>
      <c r="I170" s="5" t="s">
        <v>240</v>
      </c>
    </row>
    <row r="171" spans="1:9" ht="15.75">
      <c r="A171" s="419">
        <f>+Menu!$C$3</f>
        <v>2009</v>
      </c>
      <c r="B171" s="5" t="str">
        <f>IF(A171&lt;Menu!$C$3,"v2","v1")</f>
        <v>v1</v>
      </c>
      <c r="C171" s="341" t="s">
        <v>1270</v>
      </c>
      <c r="D171" s="1">
        <f>CONCATENATE(DatosGrls!$D$12)</f>
      </c>
      <c r="E171" s="1">
        <f>Servicios2!H34</f>
        <v>0</v>
      </c>
      <c r="F171" s="1">
        <f>Servicios2!I34</f>
        <v>0</v>
      </c>
      <c r="G171" s="1">
        <f t="shared" si="2"/>
        <v>0</v>
      </c>
      <c r="H171" s="5" t="s">
        <v>240</v>
      </c>
      <c r="I171" s="5" t="s">
        <v>240</v>
      </c>
    </row>
    <row r="172" spans="1:9" ht="15.75">
      <c r="A172" s="419">
        <f>+Menu!$C$3</f>
        <v>2009</v>
      </c>
      <c r="B172" s="5" t="str">
        <f>IF(A172&lt;Menu!$C$3,"v2","v1")</f>
        <v>v1</v>
      </c>
      <c r="C172" s="172" t="s">
        <v>1187</v>
      </c>
      <c r="D172" s="1">
        <f>CONCATENATE(DatosGrls!$D$12)</f>
      </c>
      <c r="E172" s="1">
        <f>Servicios2!H35</f>
        <v>0</v>
      </c>
      <c r="F172" s="1">
        <f>Servicios2!I35</f>
        <v>0</v>
      </c>
      <c r="G172" s="1">
        <f t="shared" si="2"/>
        <v>0</v>
      </c>
      <c r="H172" s="5" t="s">
        <v>240</v>
      </c>
      <c r="I172" s="5" t="s">
        <v>240</v>
      </c>
    </row>
    <row r="173" spans="1:9" ht="15.75">
      <c r="A173" s="419">
        <f>+Menu!$C$3</f>
        <v>2009</v>
      </c>
      <c r="B173" s="5" t="str">
        <f>IF(A173&lt;Menu!$C$3,"v2","v1")</f>
        <v>v1</v>
      </c>
      <c r="C173" s="172" t="s">
        <v>1188</v>
      </c>
      <c r="D173" s="1">
        <f>CONCATENATE(DatosGrls!$D$12)</f>
      </c>
      <c r="E173" s="1">
        <f>Servicios2!H36</f>
        <v>0</v>
      </c>
      <c r="F173" s="1">
        <f>Servicios2!I36</f>
        <v>0</v>
      </c>
      <c r="G173" s="1">
        <f t="shared" si="2"/>
        <v>0</v>
      </c>
      <c r="H173" s="5" t="s">
        <v>240</v>
      </c>
      <c r="I173" s="5" t="s">
        <v>240</v>
      </c>
    </row>
    <row r="174" spans="1:9" ht="15.75">
      <c r="A174" s="419">
        <f>+Menu!$C$3</f>
        <v>2009</v>
      </c>
      <c r="B174" s="5" t="str">
        <f>IF(A174&lt;Menu!$C$3,"v2","v1")</f>
        <v>v1</v>
      </c>
      <c r="C174" s="172" t="s">
        <v>1189</v>
      </c>
      <c r="D174" s="1">
        <f>CONCATENATE(DatosGrls!$D$12)</f>
      </c>
      <c r="E174" s="1">
        <f>Servicios2!H37</f>
        <v>0</v>
      </c>
      <c r="F174" s="1">
        <f>Servicios2!I37</f>
        <v>0</v>
      </c>
      <c r="G174" s="1">
        <f t="shared" si="2"/>
        <v>0</v>
      </c>
      <c r="H174" s="5" t="s">
        <v>240</v>
      </c>
      <c r="I174" s="5" t="s">
        <v>240</v>
      </c>
    </row>
    <row r="175" spans="1:9" ht="15.75">
      <c r="A175" s="419">
        <f>+Menu!$C$3</f>
        <v>2009</v>
      </c>
      <c r="B175" s="5" t="str">
        <f>IF(A175&lt;Menu!$C$3,"v2","v1")</f>
        <v>v1</v>
      </c>
      <c r="C175" s="172" t="s">
        <v>1190</v>
      </c>
      <c r="D175" s="1">
        <f>CONCATENATE(DatosGrls!$D$12)</f>
      </c>
      <c r="E175" s="1">
        <f>Servicios2!H38</f>
        <v>0</v>
      </c>
      <c r="F175" s="1">
        <f>Servicios2!I38</f>
        <v>0</v>
      </c>
      <c r="G175" s="1">
        <f t="shared" si="2"/>
        <v>0</v>
      </c>
      <c r="H175" s="5" t="s">
        <v>240</v>
      </c>
      <c r="I175" s="5" t="s">
        <v>240</v>
      </c>
    </row>
    <row r="176" spans="1:9" ht="15.75">
      <c r="A176" s="419">
        <f>+Menu!$C$3</f>
        <v>2009</v>
      </c>
      <c r="B176" s="5" t="str">
        <f>IF(A176&lt;Menu!$C$3,"v2","v1")</f>
        <v>v1</v>
      </c>
      <c r="C176" s="172" t="s">
        <v>1191</v>
      </c>
      <c r="D176" s="1">
        <f>CONCATENATE(DatosGrls!$D$12)</f>
      </c>
      <c r="E176" s="1">
        <f>Servicios2!H39</f>
        <v>0</v>
      </c>
      <c r="F176" s="1">
        <f>Servicios2!I39</f>
        <v>0</v>
      </c>
      <c r="G176" s="1">
        <f t="shared" si="2"/>
        <v>0</v>
      </c>
      <c r="H176" s="5" t="s">
        <v>240</v>
      </c>
      <c r="I176" s="5" t="s">
        <v>240</v>
      </c>
    </row>
    <row r="177" spans="1:9" ht="15.75">
      <c r="A177" s="419">
        <f>+Menu!$C$3</f>
        <v>2009</v>
      </c>
      <c r="B177" s="5" t="str">
        <f>IF(A177&lt;Menu!$C$3,"v2","v1")</f>
        <v>v1</v>
      </c>
      <c r="C177" s="172" t="s">
        <v>1192</v>
      </c>
      <c r="D177" s="1">
        <f>CONCATENATE(DatosGrls!$D$12)</f>
      </c>
      <c r="E177" s="1">
        <f>Servicios2!H40</f>
        <v>0</v>
      </c>
      <c r="F177" s="1">
        <f>Servicios2!I40</f>
        <v>0</v>
      </c>
      <c r="G177" s="1">
        <f t="shared" si="2"/>
        <v>0</v>
      </c>
      <c r="H177" s="5" t="s">
        <v>240</v>
      </c>
      <c r="I177" s="5" t="s">
        <v>240</v>
      </c>
    </row>
    <row r="178" spans="1:9" ht="15.75">
      <c r="A178" s="419">
        <f>+Menu!$C$3</f>
        <v>2009</v>
      </c>
      <c r="B178" s="5" t="str">
        <f>IF(A178&lt;Menu!$C$3,"v2","v1")</f>
        <v>v1</v>
      </c>
      <c r="C178" s="172" t="s">
        <v>1193</v>
      </c>
      <c r="D178" s="1">
        <f>CONCATENATE(DatosGrls!$D$12)</f>
      </c>
      <c r="E178" s="1">
        <f>Servicios2!H41</f>
        <v>0</v>
      </c>
      <c r="F178" s="1">
        <f>Servicios2!I41</f>
        <v>0</v>
      </c>
      <c r="G178" s="1">
        <f t="shared" si="2"/>
        <v>0</v>
      </c>
      <c r="H178" s="5" t="s">
        <v>240</v>
      </c>
      <c r="I178" s="5" t="s">
        <v>240</v>
      </c>
    </row>
    <row r="179" spans="1:9" ht="15.75">
      <c r="A179" s="419">
        <f>+Menu!$C$3</f>
        <v>2009</v>
      </c>
      <c r="B179" s="5" t="str">
        <f>IF(A179&lt;Menu!$C$3,"v2","v1")</f>
        <v>v1</v>
      </c>
      <c r="C179" s="172" t="s">
        <v>1194</v>
      </c>
      <c r="D179" s="1">
        <f>CONCATENATE(DatosGrls!$D$12)</f>
      </c>
      <c r="E179" s="1">
        <f>Servicios2!H42</f>
        <v>0</v>
      </c>
      <c r="F179" s="1">
        <f>Servicios2!I42</f>
        <v>0</v>
      </c>
      <c r="G179" s="1">
        <f t="shared" si="2"/>
        <v>0</v>
      </c>
      <c r="H179" s="5" t="s">
        <v>240</v>
      </c>
      <c r="I179" s="5" t="s">
        <v>240</v>
      </c>
    </row>
    <row r="180" spans="1:9" ht="15.75">
      <c r="A180" s="419">
        <f>+Menu!$C$3</f>
        <v>2009</v>
      </c>
      <c r="B180" s="5" t="str">
        <f>IF(A180&lt;Menu!$C$3,"v2","v1")</f>
        <v>v1</v>
      </c>
      <c r="C180" s="172" t="s">
        <v>1195</v>
      </c>
      <c r="D180" s="1">
        <f>CONCATENATE(DatosGrls!$D$12)</f>
      </c>
      <c r="E180" s="1">
        <f>Servicios2!H43</f>
        <v>0</v>
      </c>
      <c r="F180" s="1">
        <f>Servicios2!I43</f>
        <v>0</v>
      </c>
      <c r="G180" s="1">
        <f t="shared" si="2"/>
        <v>0</v>
      </c>
      <c r="H180" s="5" t="s">
        <v>240</v>
      </c>
      <c r="I180" s="5" t="s">
        <v>240</v>
      </c>
    </row>
    <row r="181" spans="1:9" ht="15.75">
      <c r="A181" s="419">
        <f>+Menu!$C$3</f>
        <v>2009</v>
      </c>
      <c r="B181" s="5" t="str">
        <f>IF(A181&lt;Menu!$C$3,"v2","v1")</f>
        <v>v1</v>
      </c>
      <c r="C181" s="172" t="s">
        <v>1196</v>
      </c>
      <c r="D181" s="1">
        <f>CONCATENATE(DatosGrls!$D$12)</f>
      </c>
      <c r="E181" s="1">
        <f>Servicios2!H44</f>
        <v>0</v>
      </c>
      <c r="F181" s="1">
        <f>Servicios2!I44</f>
        <v>0</v>
      </c>
      <c r="G181" s="1">
        <f>E181+F181</f>
        <v>0</v>
      </c>
      <c r="H181" s="5" t="s">
        <v>240</v>
      </c>
      <c r="I181" s="5" t="s">
        <v>240</v>
      </c>
    </row>
    <row r="182" spans="1:9" ht="15.75">
      <c r="A182" s="419">
        <f>+Menu!$C$3</f>
        <v>2009</v>
      </c>
      <c r="B182" s="5" t="str">
        <f>IF(A182&lt;Menu!$C$3,"v2","v1")</f>
        <v>v1</v>
      </c>
      <c r="C182" s="172" t="s">
        <v>1197</v>
      </c>
      <c r="D182" s="1">
        <f>CONCATENATE(DatosGrls!$D$12)</f>
      </c>
      <c r="E182" s="1">
        <f>Servicios2!H45</f>
        <v>0</v>
      </c>
      <c r="F182" s="1">
        <f>Servicios2!I45</f>
        <v>0</v>
      </c>
      <c r="G182" s="1">
        <f>E182+F182</f>
        <v>0</v>
      </c>
      <c r="H182" s="5" t="s">
        <v>240</v>
      </c>
      <c r="I182" s="5" t="s">
        <v>240</v>
      </c>
    </row>
    <row r="183" spans="1:9" ht="15.75">
      <c r="A183" s="419">
        <f>+Menu!$C$3</f>
        <v>2009</v>
      </c>
      <c r="B183" s="5" t="str">
        <f>IF(A183&lt;Menu!$C$3,"v2","v1")</f>
        <v>v1</v>
      </c>
      <c r="C183" s="172" t="s">
        <v>1198</v>
      </c>
      <c r="D183" s="1">
        <f>CONCATENATE(DatosGrls!$D$12)</f>
      </c>
      <c r="E183" s="1">
        <f>Servicios2!H46</f>
        <v>0</v>
      </c>
      <c r="F183" s="1">
        <f>Servicios2!I46</f>
        <v>0</v>
      </c>
      <c r="G183" s="1">
        <f>E183+F183</f>
        <v>0</v>
      </c>
      <c r="H183" s="5" t="s">
        <v>240</v>
      </c>
      <c r="I183" s="5" t="s">
        <v>240</v>
      </c>
    </row>
    <row r="184" spans="1:9" ht="15.75">
      <c r="A184" s="419">
        <f>+Menu!$C$3</f>
        <v>2009</v>
      </c>
      <c r="B184" s="5" t="str">
        <f>IF(A184&lt;Menu!$C$3,"v2","v1")</f>
        <v>v1</v>
      </c>
      <c r="C184" s="339" t="s">
        <v>240</v>
      </c>
      <c r="D184" s="1">
        <f>CONCATENATE(DatosGrls!$D$12)</f>
      </c>
      <c r="E184" s="1">
        <f>Servicios2!G55</f>
        <v>0</v>
      </c>
      <c r="F184" s="240">
        <v>0</v>
      </c>
      <c r="G184" s="1">
        <f aca="true" t="shared" si="3" ref="G184:G203">E184+F184</f>
        <v>0</v>
      </c>
      <c r="H184" s="5" t="str">
        <f>Servicios2!B55</f>
        <v>1E</v>
      </c>
      <c r="I184" s="5" t="s">
        <v>240</v>
      </c>
    </row>
    <row r="185" spans="1:9" ht="15.75">
      <c r="A185" s="419">
        <f>+Menu!$C$3</f>
        <v>2009</v>
      </c>
      <c r="B185" s="5" t="str">
        <f>IF(A185&lt;Menu!$C$3,"v2","v1")</f>
        <v>v1</v>
      </c>
      <c r="C185" s="339" t="s">
        <v>240</v>
      </c>
      <c r="D185" s="1">
        <f>CONCATENATE(DatosGrls!$D$12)</f>
      </c>
      <c r="E185" s="1">
        <f>Servicios2!G56</f>
        <v>0</v>
      </c>
      <c r="F185" s="240">
        <v>0</v>
      </c>
      <c r="G185" s="1">
        <f t="shared" si="3"/>
        <v>0</v>
      </c>
      <c r="H185" s="5" t="str">
        <f>Servicios2!B56</f>
        <v>1E</v>
      </c>
      <c r="I185" s="5" t="s">
        <v>240</v>
      </c>
    </row>
    <row r="186" spans="1:9" ht="15.75">
      <c r="A186" s="419">
        <f>+Menu!$C$3</f>
        <v>2009</v>
      </c>
      <c r="B186" s="5" t="str">
        <f>IF(A186&lt;Menu!$C$3,"v2","v1")</f>
        <v>v1</v>
      </c>
      <c r="C186" s="339" t="s">
        <v>240</v>
      </c>
      <c r="D186" s="1">
        <f>CONCATENATE(DatosGrls!$D$12)</f>
      </c>
      <c r="E186" s="1">
        <f>Servicios2!G57</f>
        <v>0</v>
      </c>
      <c r="F186" s="240">
        <v>0</v>
      </c>
      <c r="G186" s="1">
        <f t="shared" si="3"/>
        <v>0</v>
      </c>
      <c r="H186" s="5" t="str">
        <f>Servicios2!B57</f>
        <v>1E</v>
      </c>
      <c r="I186" s="5" t="s">
        <v>240</v>
      </c>
    </row>
    <row r="187" spans="1:9" ht="15.75">
      <c r="A187" s="419">
        <f>+Menu!$C$3</f>
        <v>2009</v>
      </c>
      <c r="B187" s="5" t="str">
        <f>IF(A187&lt;Menu!$C$3,"v2","v1")</f>
        <v>v1</v>
      </c>
      <c r="C187" s="339" t="s">
        <v>240</v>
      </c>
      <c r="D187" s="1">
        <f>CONCATENATE(DatosGrls!$D$12)</f>
      </c>
      <c r="E187" s="1">
        <f>Servicios2!G58</f>
        <v>0</v>
      </c>
      <c r="F187" s="240">
        <v>0</v>
      </c>
      <c r="G187" s="1">
        <f t="shared" si="3"/>
        <v>0</v>
      </c>
      <c r="H187" s="5" t="str">
        <f>Servicios2!B58</f>
        <v>1E</v>
      </c>
      <c r="I187" s="5" t="s">
        <v>240</v>
      </c>
    </row>
    <row r="188" spans="1:9" ht="15.75">
      <c r="A188" s="419">
        <f>+Menu!$C$3</f>
        <v>2009</v>
      </c>
      <c r="B188" s="5" t="str">
        <f>IF(A188&lt;Menu!$C$3,"v2","v1")</f>
        <v>v1</v>
      </c>
      <c r="C188" s="339" t="s">
        <v>240</v>
      </c>
      <c r="D188" s="1">
        <f>CONCATENATE(DatosGrls!$D$12)</f>
      </c>
      <c r="E188" s="1">
        <f>Servicios2!G59</f>
        <v>0</v>
      </c>
      <c r="F188" s="240">
        <v>0</v>
      </c>
      <c r="G188" s="1">
        <f t="shared" si="3"/>
        <v>0</v>
      </c>
      <c r="H188" s="5" t="str">
        <f>Servicios2!B59</f>
        <v>1E</v>
      </c>
      <c r="I188" s="5" t="s">
        <v>240</v>
      </c>
    </row>
    <row r="189" spans="1:9" ht="15.75">
      <c r="A189" s="419">
        <f>+Menu!$C$3</f>
        <v>2009</v>
      </c>
      <c r="B189" s="5" t="str">
        <f>IF(A189&lt;Menu!$C$3,"v2","v1")</f>
        <v>v1</v>
      </c>
      <c r="C189" s="339" t="s">
        <v>240</v>
      </c>
      <c r="D189" s="1">
        <f>CONCATENATE(DatosGrls!$D$12)</f>
      </c>
      <c r="E189" s="240">
        <v>0</v>
      </c>
      <c r="F189" s="1">
        <f>Servicios2!M55</f>
        <v>0</v>
      </c>
      <c r="G189" s="1">
        <f t="shared" si="3"/>
        <v>0</v>
      </c>
      <c r="H189" s="179" t="str">
        <f>Servicios2!I55</f>
        <v>1E</v>
      </c>
      <c r="I189" s="5" t="s">
        <v>240</v>
      </c>
    </row>
    <row r="190" spans="1:9" ht="15.75">
      <c r="A190" s="419">
        <f>+Menu!$C$3</f>
        <v>2009</v>
      </c>
      <c r="B190" s="5" t="str">
        <f>IF(A190&lt;Menu!$C$3,"v2","v1")</f>
        <v>v1</v>
      </c>
      <c r="C190" s="339" t="s">
        <v>240</v>
      </c>
      <c r="D190" s="1">
        <f>CONCATENATE(DatosGrls!$D$12)</f>
      </c>
      <c r="E190" s="240">
        <v>0</v>
      </c>
      <c r="F190" s="1">
        <f>Servicios2!M56</f>
        <v>0</v>
      </c>
      <c r="G190" s="1">
        <f t="shared" si="3"/>
        <v>0</v>
      </c>
      <c r="H190" s="179" t="str">
        <f>Servicios2!I56</f>
        <v>1E</v>
      </c>
      <c r="I190" s="5" t="s">
        <v>240</v>
      </c>
    </row>
    <row r="191" spans="1:9" ht="15.75">
      <c r="A191" s="419">
        <f>+Menu!$C$3</f>
        <v>2009</v>
      </c>
      <c r="B191" s="5" t="str">
        <f>IF(A191&lt;Menu!$C$3,"v2","v1")</f>
        <v>v1</v>
      </c>
      <c r="C191" s="339" t="s">
        <v>240</v>
      </c>
      <c r="D191" s="1">
        <f>CONCATENATE(DatosGrls!$D$12)</f>
      </c>
      <c r="E191" s="240">
        <v>0</v>
      </c>
      <c r="F191" s="1">
        <f>Servicios2!M57</f>
        <v>0</v>
      </c>
      <c r="G191" s="1">
        <f t="shared" si="3"/>
        <v>0</v>
      </c>
      <c r="H191" s="179" t="str">
        <f>Servicios2!I57</f>
        <v>1E</v>
      </c>
      <c r="I191" s="5" t="s">
        <v>240</v>
      </c>
    </row>
    <row r="192" spans="1:9" ht="15.75">
      <c r="A192" s="419">
        <f>+Menu!$C$3</f>
        <v>2009</v>
      </c>
      <c r="B192" s="5" t="str">
        <f>IF(A192&lt;Menu!$C$3,"v2","v1")</f>
        <v>v1</v>
      </c>
      <c r="C192" s="339" t="s">
        <v>240</v>
      </c>
      <c r="D192" s="1">
        <f>CONCATENATE(DatosGrls!$D$12)</f>
      </c>
      <c r="E192" s="240">
        <v>0</v>
      </c>
      <c r="F192" s="1">
        <f>Servicios2!M58</f>
        <v>0</v>
      </c>
      <c r="G192" s="1">
        <f t="shared" si="3"/>
        <v>0</v>
      </c>
      <c r="H192" s="179" t="str">
        <f>Servicios2!I58</f>
        <v>1E</v>
      </c>
      <c r="I192" s="5" t="s">
        <v>240</v>
      </c>
    </row>
    <row r="193" spans="1:9" ht="15.75">
      <c r="A193" s="419">
        <f>+Menu!$C$3</f>
        <v>2009</v>
      </c>
      <c r="B193" s="5" t="str">
        <f>IF(A193&lt;Menu!$C$3,"v2","v1")</f>
        <v>v1</v>
      </c>
      <c r="C193" s="339" t="s">
        <v>240</v>
      </c>
      <c r="D193" s="1">
        <f>CONCATENATE(DatosGrls!$D$12)</f>
      </c>
      <c r="E193" s="240">
        <v>0</v>
      </c>
      <c r="F193" s="1">
        <f>Servicios2!M59</f>
        <v>0</v>
      </c>
      <c r="G193" s="1">
        <f t="shared" si="3"/>
        <v>0</v>
      </c>
      <c r="H193" s="179" t="str">
        <f>Servicios2!I59</f>
        <v>1E</v>
      </c>
      <c r="I193" s="5" t="s">
        <v>240</v>
      </c>
    </row>
    <row r="194" spans="1:9" ht="15.75">
      <c r="A194" s="419">
        <f>+Menu!$C$3</f>
        <v>2009</v>
      </c>
      <c r="B194" s="5" t="str">
        <f>IF(A194&lt;Menu!$C$3,"v2","v1")</f>
        <v>v1</v>
      </c>
      <c r="C194" s="339" t="s">
        <v>240</v>
      </c>
      <c r="D194" s="1">
        <f>CONCATENATE(DatosGrls!$D$12)</f>
      </c>
      <c r="E194" s="1">
        <f>Servicios2!G67</f>
        <v>0</v>
      </c>
      <c r="F194" s="240">
        <v>0</v>
      </c>
      <c r="G194" s="1">
        <f t="shared" si="3"/>
        <v>0</v>
      </c>
      <c r="H194" s="5" t="s">
        <v>240</v>
      </c>
      <c r="I194" s="179" t="str">
        <f>Servicios2!B67</f>
        <v>MA</v>
      </c>
    </row>
    <row r="195" spans="1:9" ht="15.75">
      <c r="A195" s="419">
        <f>+Menu!$C$3</f>
        <v>2009</v>
      </c>
      <c r="B195" s="5" t="str">
        <f>IF(A195&lt;Menu!$C$3,"v2","v1")</f>
        <v>v1</v>
      </c>
      <c r="C195" s="339" t="s">
        <v>240</v>
      </c>
      <c r="D195" s="1">
        <f>CONCATENATE(DatosGrls!$D$12)</f>
      </c>
      <c r="E195" s="1">
        <f>Servicios2!G68</f>
        <v>0</v>
      </c>
      <c r="F195" s="240">
        <v>0</v>
      </c>
      <c r="G195" s="1">
        <f t="shared" si="3"/>
        <v>0</v>
      </c>
      <c r="H195" s="5" t="s">
        <v>240</v>
      </c>
      <c r="I195" s="179" t="str">
        <f>Servicios2!B68</f>
        <v>FI</v>
      </c>
    </row>
    <row r="196" spans="1:9" ht="15.75">
      <c r="A196" s="419">
        <f>+Menu!$C$3</f>
        <v>2009</v>
      </c>
      <c r="B196" s="5" t="str">
        <f>IF(A196&lt;Menu!$C$3,"v2","v1")</f>
        <v>v1</v>
      </c>
      <c r="C196" s="339" t="s">
        <v>240</v>
      </c>
      <c r="D196" s="1">
        <f>CONCATENATE(DatosGrls!$D$12)</f>
      </c>
      <c r="E196" s="1">
        <f>Servicios2!G69</f>
        <v>0</v>
      </c>
      <c r="F196" s="240">
        <v>0</v>
      </c>
      <c r="G196" s="1">
        <f t="shared" si="3"/>
        <v>0</v>
      </c>
      <c r="H196" s="5" t="s">
        <v>240</v>
      </c>
      <c r="I196" s="179" t="str">
        <f>Servicios2!B69</f>
        <v>BC</v>
      </c>
    </row>
    <row r="197" spans="1:9" ht="15.75">
      <c r="A197" s="419">
        <f>+Menu!$C$3</f>
        <v>2009</v>
      </c>
      <c r="B197" s="5" t="str">
        <f>IF(A197&lt;Menu!$C$3,"v2","v1")</f>
        <v>v1</v>
      </c>
      <c r="C197" s="339" t="s">
        <v>240</v>
      </c>
      <c r="D197" s="1">
        <f>CONCATENATE(DatosGrls!$D$12)</f>
      </c>
      <c r="E197" s="1">
        <f>Servicios2!G70</f>
        <v>0</v>
      </c>
      <c r="F197" s="240">
        <v>0</v>
      </c>
      <c r="G197" s="1">
        <f t="shared" si="3"/>
        <v>0</v>
      </c>
      <c r="H197" s="5" t="s">
        <v>240</v>
      </c>
      <c r="I197" s="179" t="str">
        <f>Servicios2!B70</f>
        <v>OI</v>
      </c>
    </row>
    <row r="198" spans="1:9" ht="15.75">
      <c r="A198" s="419">
        <f>+Menu!$C$3</f>
        <v>2009</v>
      </c>
      <c r="B198" s="5" t="str">
        <f>IF(A198&lt;Menu!$C$3,"v2","v1")</f>
        <v>v1</v>
      </c>
      <c r="C198" s="339" t="s">
        <v>240</v>
      </c>
      <c r="D198" s="1">
        <f>CONCATENATE(DatosGrls!$D$12)</f>
      </c>
      <c r="E198" s="1">
        <f>Servicios2!G71</f>
        <v>0</v>
      </c>
      <c r="F198" s="240">
        <v>0</v>
      </c>
      <c r="G198" s="1">
        <f t="shared" si="3"/>
        <v>0</v>
      </c>
      <c r="H198" s="5" t="s">
        <v>240</v>
      </c>
      <c r="I198" s="179" t="str">
        <f>Servicios2!B71</f>
        <v>RE</v>
      </c>
    </row>
    <row r="199" spans="1:9" ht="15.75">
      <c r="A199" s="419">
        <f>+Menu!$C$3</f>
        <v>2009</v>
      </c>
      <c r="B199" s="5" t="str">
        <f>IF(A199&lt;Menu!$C$3,"v2","v1")</f>
        <v>v1</v>
      </c>
      <c r="C199" s="339" t="s">
        <v>240</v>
      </c>
      <c r="D199" s="1">
        <f>CONCATENATE(DatosGrls!$D$12)</f>
      </c>
      <c r="E199" s="240">
        <v>0</v>
      </c>
      <c r="F199" s="1">
        <f>Servicios2!M67</f>
        <v>0</v>
      </c>
      <c r="G199" s="1">
        <f t="shared" si="3"/>
        <v>0</v>
      </c>
      <c r="H199" s="5" t="s">
        <v>240</v>
      </c>
      <c r="I199" s="179" t="str">
        <f>Servicios2!I67</f>
        <v>MA</v>
      </c>
    </row>
    <row r="200" spans="1:9" ht="15.75">
      <c r="A200" s="419">
        <f>+Menu!$C$3</f>
        <v>2009</v>
      </c>
      <c r="B200" s="5" t="str">
        <f>IF(A200&lt;Menu!$C$3,"v2","v1")</f>
        <v>v1</v>
      </c>
      <c r="C200" s="339" t="s">
        <v>240</v>
      </c>
      <c r="D200" s="1">
        <f>CONCATENATE(DatosGrls!$D$12)</f>
      </c>
      <c r="E200" s="240">
        <v>0</v>
      </c>
      <c r="F200" s="1">
        <f>Servicios2!M68</f>
        <v>0</v>
      </c>
      <c r="G200" s="1">
        <f t="shared" si="3"/>
        <v>0</v>
      </c>
      <c r="H200" s="5" t="s">
        <v>240</v>
      </c>
      <c r="I200" s="179" t="str">
        <f>Servicios2!I68</f>
        <v>FI</v>
      </c>
    </row>
    <row r="201" spans="1:9" ht="15.75">
      <c r="A201" s="419">
        <f>+Menu!$C$3</f>
        <v>2009</v>
      </c>
      <c r="B201" s="5" t="str">
        <f>IF(A201&lt;Menu!$C$3,"v2","v1")</f>
        <v>v1</v>
      </c>
      <c r="C201" s="339" t="s">
        <v>240</v>
      </c>
      <c r="D201" s="1">
        <f>CONCATENATE(DatosGrls!$D$12)</f>
      </c>
      <c r="E201" s="240">
        <v>0</v>
      </c>
      <c r="F201" s="1">
        <f>Servicios2!M69</f>
        <v>0</v>
      </c>
      <c r="G201" s="1">
        <f t="shared" si="3"/>
        <v>0</v>
      </c>
      <c r="H201" s="5" t="s">
        <v>240</v>
      </c>
      <c r="I201" s="179" t="str">
        <f>Servicios2!I69</f>
        <v>BC</v>
      </c>
    </row>
    <row r="202" spans="1:9" ht="15.75">
      <c r="A202" s="419">
        <f>+Menu!$C$3</f>
        <v>2009</v>
      </c>
      <c r="B202" s="5" t="str">
        <f>IF(A202&lt;Menu!$C$3,"v2","v1")</f>
        <v>v1</v>
      </c>
      <c r="C202" s="339" t="s">
        <v>240</v>
      </c>
      <c r="D202" s="1">
        <f>CONCATENATE(DatosGrls!$D$12)</f>
      </c>
      <c r="E202" s="240">
        <v>0</v>
      </c>
      <c r="F202" s="1">
        <f>Servicios2!M70</f>
        <v>0</v>
      </c>
      <c r="G202" s="1">
        <f t="shared" si="3"/>
        <v>0</v>
      </c>
      <c r="H202" s="5" t="s">
        <v>240</v>
      </c>
      <c r="I202" s="179" t="str">
        <f>Servicios2!I70</f>
        <v>OI</v>
      </c>
    </row>
    <row r="203" spans="1:9" ht="15.75">
      <c r="A203" s="419">
        <f>+Menu!$C$3</f>
        <v>2009</v>
      </c>
      <c r="B203" s="5" t="str">
        <f>IF(A203&lt;Menu!$C$3,"v2","v1")</f>
        <v>v1</v>
      </c>
      <c r="C203" s="339" t="s">
        <v>240</v>
      </c>
      <c r="D203" s="1">
        <f>CONCATENATE(DatosGrls!$D$12)</f>
      </c>
      <c r="E203" s="240">
        <v>0</v>
      </c>
      <c r="F203" s="1">
        <f>Servicios2!M71</f>
        <v>0</v>
      </c>
      <c r="G203" s="1">
        <f t="shared" si="3"/>
        <v>0</v>
      </c>
      <c r="H203" s="5" t="s">
        <v>240</v>
      </c>
      <c r="I203" s="179" t="str">
        <f>Servicios2!I71</f>
        <v>RE</v>
      </c>
    </row>
    <row r="204" spans="1:9" ht="15.75">
      <c r="A204" s="419">
        <f>+Menu!$C$3</f>
        <v>2009</v>
      </c>
      <c r="B204" s="5" t="str">
        <f>IF(A204&lt;Menu!$C$3,"v2","v1")</f>
        <v>v1</v>
      </c>
      <c r="C204" s="339" t="s">
        <v>240</v>
      </c>
      <c r="D204" s="1">
        <f>CONCATENATE(DatosGrls!$D$12)</f>
      </c>
      <c r="E204" s="180" t="s">
        <v>240</v>
      </c>
      <c r="F204" s="180" t="s">
        <v>240</v>
      </c>
      <c r="G204" s="180" t="s">
        <v>240</v>
      </c>
      <c r="H204" s="5" t="s">
        <v>240</v>
      </c>
      <c r="I204" s="5" t="s">
        <v>240</v>
      </c>
    </row>
    <row r="205" spans="1:9" ht="15.75">
      <c r="A205" s="419">
        <f>+Menu!$C$3</f>
        <v>2009</v>
      </c>
      <c r="B205" s="5" t="str">
        <f>IF(A205&lt;Menu!$C$3,"v2","v1")</f>
        <v>v1</v>
      </c>
      <c r="C205" s="339" t="s">
        <v>240</v>
      </c>
      <c r="D205" s="1">
        <f>CONCATENATE(DatosGrls!$D$12)</f>
      </c>
      <c r="E205" s="180" t="s">
        <v>240</v>
      </c>
      <c r="F205" s="180" t="s">
        <v>240</v>
      </c>
      <c r="G205" s="180" t="s">
        <v>240</v>
      </c>
      <c r="H205" s="5" t="s">
        <v>240</v>
      </c>
      <c r="I205" s="5" t="s">
        <v>240</v>
      </c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/>
  <dimension ref="C2:P247"/>
  <sheetViews>
    <sheetView workbookViewId="0" topLeftCell="A1">
      <selection activeCell="C3" sqref="C3"/>
    </sheetView>
  </sheetViews>
  <sheetFormatPr defaultColWidth="11.421875" defaultRowHeight="12.75"/>
  <cols>
    <col min="1" max="3" width="11.421875" style="1" customWidth="1"/>
    <col min="4" max="4" width="14.28125" style="1" bestFit="1" customWidth="1"/>
    <col min="5" max="5" width="15.7109375" style="1" bestFit="1" customWidth="1"/>
    <col min="6" max="6" width="18.140625" style="1" bestFit="1" customWidth="1"/>
    <col min="7" max="7" width="13.421875" style="1" bestFit="1" customWidth="1"/>
    <col min="8" max="8" width="15.7109375" style="1" bestFit="1" customWidth="1"/>
    <col min="9" max="9" width="1.7109375" style="175" customWidth="1"/>
    <col min="10" max="16384" width="11.421875" style="1" customWidth="1"/>
  </cols>
  <sheetData>
    <row r="2" spans="3:16" ht="15.75">
      <c r="C2" s="5" t="s">
        <v>131</v>
      </c>
      <c r="D2" s="5" t="s">
        <v>801</v>
      </c>
      <c r="E2" s="5" t="s">
        <v>192</v>
      </c>
      <c r="F2" s="5" t="s">
        <v>193</v>
      </c>
      <c r="G2" s="5" t="s">
        <v>801</v>
      </c>
      <c r="H2" s="5" t="s">
        <v>816</v>
      </c>
      <c r="I2" s="174"/>
      <c r="J2" s="5" t="s">
        <v>791</v>
      </c>
      <c r="K2" s="1" t="s">
        <v>285</v>
      </c>
      <c r="L2" s="1" t="s">
        <v>286</v>
      </c>
      <c r="O2" s="169">
        <v>166</v>
      </c>
      <c r="P2" s="1">
        <v>166</v>
      </c>
    </row>
    <row r="3" spans="3:16" ht="15.75">
      <c r="C3" s="170">
        <v>2009</v>
      </c>
      <c r="D3" s="170" t="s">
        <v>131</v>
      </c>
      <c r="E3" s="171" t="s">
        <v>1262</v>
      </c>
      <c r="F3" s="171" t="s">
        <v>1262</v>
      </c>
      <c r="G3" s="5" t="s">
        <v>1265</v>
      </c>
      <c r="H3" s="5" t="str">
        <f>IF(Menu!D3=1,CONCATENATE("(Ene - Mar)"," ",Menu!$C$3),IF(Menu!D3=2,CONCATENATE("(Ene - Jun)"," ",Menu!$C$3),IF(Menu!D3=3,CONCATENATE("(Ene - Set)"," ",Menu!$C$3),CONCATENATE("(Ene - Dic)"," ",Menu!$C$3))))</f>
        <v>(Ene - Dic) 2009</v>
      </c>
      <c r="I3" s="174"/>
      <c r="J3" s="5">
        <v>1</v>
      </c>
      <c r="K3" s="172" t="s">
        <v>291</v>
      </c>
      <c r="L3" s="1" t="s">
        <v>292</v>
      </c>
      <c r="O3" s="169">
        <v>166</v>
      </c>
      <c r="P3" s="1">
        <v>166</v>
      </c>
    </row>
    <row r="4" spans="5:16" ht="15.75">
      <c r="E4" s="171" t="s">
        <v>1263</v>
      </c>
      <c r="I4" s="174"/>
      <c r="J4" s="5">
        <v>2</v>
      </c>
      <c r="K4" s="172" t="s">
        <v>297</v>
      </c>
      <c r="L4" s="1" t="s">
        <v>298</v>
      </c>
      <c r="O4" s="169">
        <v>166</v>
      </c>
      <c r="P4" s="1">
        <v>166</v>
      </c>
    </row>
    <row r="5" spans="7:16" ht="15.75">
      <c r="G5" s="5"/>
      <c r="H5" s="5"/>
      <c r="I5" s="174"/>
      <c r="J5" s="5">
        <v>3</v>
      </c>
      <c r="K5" s="172" t="s">
        <v>406</v>
      </c>
      <c r="L5" s="1" t="s">
        <v>407</v>
      </c>
      <c r="O5" s="169">
        <v>166</v>
      </c>
      <c r="P5" s="1">
        <v>166</v>
      </c>
    </row>
    <row r="6" spans="7:16" ht="15.75">
      <c r="G6" s="5"/>
      <c r="H6" s="5"/>
      <c r="I6" s="174"/>
      <c r="J6" s="5">
        <v>4</v>
      </c>
      <c r="K6" s="172" t="s">
        <v>287</v>
      </c>
      <c r="L6" s="1" t="s">
        <v>288</v>
      </c>
      <c r="O6" s="169">
        <v>166</v>
      </c>
      <c r="P6" s="1">
        <v>166</v>
      </c>
    </row>
    <row r="7" spans="10:16" ht="15.75">
      <c r="J7" s="5">
        <v>5</v>
      </c>
      <c r="K7" s="172" t="s">
        <v>303</v>
      </c>
      <c r="L7" s="1" t="s">
        <v>304</v>
      </c>
      <c r="O7" s="173">
        <v>166</v>
      </c>
      <c r="P7" s="1">
        <v>166</v>
      </c>
    </row>
    <row r="8" spans="10:16" ht="15.75">
      <c r="J8" s="5">
        <v>6</v>
      </c>
      <c r="K8" s="172" t="s">
        <v>295</v>
      </c>
      <c r="L8" s="1" t="s">
        <v>296</v>
      </c>
      <c r="O8" s="173">
        <v>166</v>
      </c>
      <c r="P8" s="1">
        <v>166</v>
      </c>
    </row>
    <row r="9" spans="10:16" ht="15.75">
      <c r="J9" s="5">
        <v>7</v>
      </c>
      <c r="K9" s="172" t="s">
        <v>305</v>
      </c>
      <c r="L9" s="1" t="s">
        <v>306</v>
      </c>
      <c r="O9" s="173">
        <v>166</v>
      </c>
      <c r="P9" s="1">
        <v>166</v>
      </c>
    </row>
    <row r="10" spans="10:16" ht="15.75">
      <c r="J10" s="5">
        <v>8</v>
      </c>
      <c r="K10" s="172" t="s">
        <v>293</v>
      </c>
      <c r="L10" s="1" t="s">
        <v>294</v>
      </c>
      <c r="O10" s="173">
        <v>166</v>
      </c>
      <c r="P10" s="1">
        <v>166</v>
      </c>
    </row>
    <row r="11" spans="10:16" ht="15.75">
      <c r="J11" s="5">
        <v>9</v>
      </c>
      <c r="K11" s="172" t="s">
        <v>301</v>
      </c>
      <c r="L11" s="1" t="s">
        <v>302</v>
      </c>
      <c r="O11" s="173">
        <v>166</v>
      </c>
      <c r="P11" s="1">
        <v>166</v>
      </c>
    </row>
    <row r="12" spans="10:12" ht="15.75">
      <c r="J12" s="5">
        <v>10</v>
      </c>
      <c r="K12" s="172" t="s">
        <v>665</v>
      </c>
      <c r="L12" s="1" t="s">
        <v>666</v>
      </c>
    </row>
    <row r="13" spans="10:12" ht="15.75">
      <c r="J13" s="5">
        <v>11</v>
      </c>
      <c r="K13" s="172" t="s">
        <v>416</v>
      </c>
      <c r="L13" s="1" t="s">
        <v>417</v>
      </c>
    </row>
    <row r="14" spans="10:12" ht="15.75">
      <c r="J14" s="5">
        <v>12</v>
      </c>
      <c r="K14" s="172" t="s">
        <v>307</v>
      </c>
      <c r="L14" s="1" t="s">
        <v>308</v>
      </c>
    </row>
    <row r="15" spans="10:12" ht="15.75">
      <c r="J15" s="5">
        <v>13</v>
      </c>
      <c r="K15" s="172" t="s">
        <v>299</v>
      </c>
      <c r="L15" s="1" t="s">
        <v>300</v>
      </c>
    </row>
    <row r="16" spans="10:12" ht="15.75">
      <c r="J16" s="5">
        <v>14</v>
      </c>
      <c r="K16" s="172" t="s">
        <v>314</v>
      </c>
      <c r="L16" s="1" t="s">
        <v>315</v>
      </c>
    </row>
    <row r="17" spans="10:12" ht="15.75">
      <c r="J17" s="5">
        <v>15</v>
      </c>
      <c r="K17" s="172" t="s">
        <v>312</v>
      </c>
      <c r="L17" s="1" t="s">
        <v>313</v>
      </c>
    </row>
    <row r="18" spans="10:12" ht="15.75">
      <c r="J18" s="5">
        <v>16</v>
      </c>
      <c r="K18" s="172" t="s">
        <v>310</v>
      </c>
      <c r="L18" s="1" t="s">
        <v>311</v>
      </c>
    </row>
    <row r="19" spans="10:12" ht="15.75">
      <c r="J19" s="5">
        <v>17</v>
      </c>
      <c r="K19" s="172" t="s">
        <v>316</v>
      </c>
      <c r="L19" s="1" t="s">
        <v>317</v>
      </c>
    </row>
    <row r="20" spans="10:12" ht="15.75">
      <c r="J20" s="5">
        <v>18</v>
      </c>
      <c r="K20" s="172" t="s">
        <v>344</v>
      </c>
      <c r="L20" s="1" t="s">
        <v>345</v>
      </c>
    </row>
    <row r="21" spans="10:12" ht="15.75">
      <c r="J21" s="5">
        <v>19</v>
      </c>
      <c r="K21" s="172" t="s">
        <v>330</v>
      </c>
      <c r="L21" s="1" t="s">
        <v>331</v>
      </c>
    </row>
    <row r="22" spans="10:12" ht="15.75">
      <c r="J22" s="5">
        <v>20</v>
      </c>
      <c r="K22" s="172" t="s">
        <v>322</v>
      </c>
      <c r="L22" s="1" t="s">
        <v>323</v>
      </c>
    </row>
    <row r="23" spans="10:12" ht="15.75">
      <c r="J23" s="5">
        <v>21</v>
      </c>
      <c r="K23" s="172" t="s">
        <v>320</v>
      </c>
      <c r="L23" s="1" t="s">
        <v>321</v>
      </c>
    </row>
    <row r="24" spans="10:12" ht="15.75">
      <c r="J24" s="5">
        <v>22</v>
      </c>
      <c r="K24" s="172" t="s">
        <v>352</v>
      </c>
      <c r="L24" s="1" t="s">
        <v>353</v>
      </c>
    </row>
    <row r="25" spans="10:12" ht="15.75">
      <c r="J25" s="5">
        <v>23</v>
      </c>
      <c r="K25" s="172" t="s">
        <v>324</v>
      </c>
      <c r="L25" s="1" t="s">
        <v>325</v>
      </c>
    </row>
    <row r="26" spans="10:12" ht="15.75">
      <c r="J26" s="5">
        <v>24</v>
      </c>
      <c r="K26" s="172" t="s">
        <v>354</v>
      </c>
      <c r="L26" s="1" t="s">
        <v>355</v>
      </c>
    </row>
    <row r="27" spans="10:12" ht="15.75">
      <c r="J27" s="5">
        <v>25</v>
      </c>
      <c r="K27" s="172" t="s">
        <v>334</v>
      </c>
      <c r="L27" s="1" t="s">
        <v>335</v>
      </c>
    </row>
    <row r="28" spans="10:12" ht="15.75">
      <c r="J28" s="5">
        <v>26</v>
      </c>
      <c r="K28" s="172" t="s">
        <v>336</v>
      </c>
      <c r="L28" s="1" t="s">
        <v>337</v>
      </c>
    </row>
    <row r="29" spans="10:12" ht="15.75">
      <c r="J29" s="5">
        <v>27</v>
      </c>
      <c r="K29" s="172" t="s">
        <v>346</v>
      </c>
      <c r="L29" s="1" t="s">
        <v>347</v>
      </c>
    </row>
    <row r="30" spans="10:12" ht="15.75">
      <c r="J30" s="5">
        <v>28</v>
      </c>
      <c r="K30" s="172" t="s">
        <v>340</v>
      </c>
      <c r="L30" s="1" t="s">
        <v>341</v>
      </c>
    </row>
    <row r="31" spans="10:12" ht="15.75">
      <c r="J31" s="5">
        <v>29</v>
      </c>
      <c r="K31" s="172" t="s">
        <v>318</v>
      </c>
      <c r="L31" s="1" t="s">
        <v>319</v>
      </c>
    </row>
    <row r="32" spans="10:12" ht="15.75">
      <c r="J32" s="5">
        <v>30</v>
      </c>
      <c r="K32" s="172" t="s">
        <v>350</v>
      </c>
      <c r="L32" s="1" t="s">
        <v>351</v>
      </c>
    </row>
    <row r="33" spans="10:12" ht="15.75">
      <c r="J33" s="5">
        <v>31</v>
      </c>
      <c r="K33" s="172" t="s">
        <v>348</v>
      </c>
      <c r="L33" s="1" t="s">
        <v>349</v>
      </c>
    </row>
    <row r="34" spans="10:12" ht="15.75">
      <c r="J34" s="5">
        <v>32</v>
      </c>
      <c r="K34" s="172" t="s">
        <v>342</v>
      </c>
      <c r="L34" s="1" t="s">
        <v>343</v>
      </c>
    </row>
    <row r="35" spans="10:12" ht="15.75">
      <c r="J35" s="5">
        <v>33</v>
      </c>
      <c r="K35" s="172" t="s">
        <v>338</v>
      </c>
      <c r="L35" s="1" t="s">
        <v>339</v>
      </c>
    </row>
    <row r="36" spans="10:12" ht="15.75">
      <c r="J36" s="5">
        <v>34</v>
      </c>
      <c r="K36" s="172" t="s">
        <v>328</v>
      </c>
      <c r="L36" s="1" t="s">
        <v>329</v>
      </c>
    </row>
    <row r="37" spans="10:12" ht="15.75">
      <c r="J37" s="5">
        <v>35</v>
      </c>
      <c r="K37" s="172" t="s">
        <v>326</v>
      </c>
      <c r="L37" s="1" t="s">
        <v>327</v>
      </c>
    </row>
    <row r="38" spans="10:12" ht="15.75">
      <c r="J38" s="5">
        <v>36</v>
      </c>
      <c r="K38" s="172" t="s">
        <v>332</v>
      </c>
      <c r="L38" s="1" t="s">
        <v>333</v>
      </c>
    </row>
    <row r="39" spans="10:12" ht="15.75">
      <c r="J39" s="5">
        <v>37</v>
      </c>
      <c r="K39" s="172" t="s">
        <v>520</v>
      </c>
      <c r="L39" s="1" t="s">
        <v>521</v>
      </c>
    </row>
    <row r="40" spans="10:12" ht="15.75">
      <c r="J40" s="5">
        <v>38</v>
      </c>
      <c r="K40" s="172" t="s">
        <v>372</v>
      </c>
      <c r="L40" s="1" t="s">
        <v>373</v>
      </c>
    </row>
    <row r="41" spans="10:12" ht="15.75">
      <c r="J41" s="5">
        <v>39</v>
      </c>
      <c r="K41" s="172" t="s">
        <v>356</v>
      </c>
      <c r="L41" s="1" t="s">
        <v>357</v>
      </c>
    </row>
    <row r="42" spans="10:12" ht="15.75">
      <c r="J42" s="5">
        <v>40</v>
      </c>
      <c r="K42" s="172" t="s">
        <v>398</v>
      </c>
      <c r="L42" s="1" t="s">
        <v>399</v>
      </c>
    </row>
    <row r="43" spans="10:12" ht="15.75">
      <c r="J43" s="5">
        <v>41</v>
      </c>
      <c r="K43" s="172" t="s">
        <v>705</v>
      </c>
      <c r="L43" s="1" t="s">
        <v>706</v>
      </c>
    </row>
    <row r="44" spans="10:12" ht="15.75">
      <c r="J44" s="5">
        <v>42</v>
      </c>
      <c r="K44" s="172" t="s">
        <v>370</v>
      </c>
      <c r="L44" s="1" t="s">
        <v>371</v>
      </c>
    </row>
    <row r="45" spans="10:12" ht="15.75">
      <c r="J45" s="5">
        <v>43</v>
      </c>
      <c r="K45" s="172" t="s">
        <v>374</v>
      </c>
      <c r="L45" s="1" t="s">
        <v>391</v>
      </c>
    </row>
    <row r="46" spans="10:12" ht="15.75">
      <c r="J46" s="5">
        <v>44</v>
      </c>
      <c r="K46" s="172" t="s">
        <v>402</v>
      </c>
      <c r="L46" s="1" t="s">
        <v>403</v>
      </c>
    </row>
    <row r="47" spans="10:12" ht="15.75">
      <c r="J47" s="5">
        <v>45</v>
      </c>
      <c r="K47" s="172" t="s">
        <v>392</v>
      </c>
      <c r="L47" s="1" t="s">
        <v>393</v>
      </c>
    </row>
    <row r="48" spans="10:12" ht="15.75">
      <c r="J48" s="5">
        <v>46</v>
      </c>
      <c r="K48" s="172" t="s">
        <v>524</v>
      </c>
      <c r="L48" s="1" t="s">
        <v>525</v>
      </c>
    </row>
    <row r="49" spans="10:12" ht="15.75">
      <c r="J49" s="5">
        <v>47</v>
      </c>
      <c r="K49" s="172" t="s">
        <v>362</v>
      </c>
      <c r="L49" s="1" t="s">
        <v>363</v>
      </c>
    </row>
    <row r="50" spans="10:12" ht="15.75">
      <c r="J50" s="5">
        <v>48</v>
      </c>
      <c r="K50" s="172" t="s">
        <v>787</v>
      </c>
      <c r="L50" s="1" t="s">
        <v>788</v>
      </c>
    </row>
    <row r="51" spans="10:12" ht="15.75">
      <c r="J51" s="5">
        <v>49</v>
      </c>
      <c r="K51" s="172" t="s">
        <v>394</v>
      </c>
      <c r="L51" s="1" t="s">
        <v>395</v>
      </c>
    </row>
    <row r="52" spans="10:12" ht="15.75">
      <c r="J52" s="5">
        <v>50</v>
      </c>
      <c r="K52" s="172" t="s">
        <v>366</v>
      </c>
      <c r="L52" s="1" t="s">
        <v>367</v>
      </c>
    </row>
    <row r="53" spans="10:12" ht="15.75">
      <c r="J53" s="5">
        <v>51</v>
      </c>
      <c r="K53" s="172" t="s">
        <v>486</v>
      </c>
      <c r="L53" s="1" t="s">
        <v>487</v>
      </c>
    </row>
    <row r="54" spans="10:12" ht="15.75">
      <c r="J54" s="5">
        <v>52</v>
      </c>
      <c r="K54" s="172" t="s">
        <v>396</v>
      </c>
      <c r="L54" s="1" t="s">
        <v>397</v>
      </c>
    </row>
    <row r="55" spans="10:12" ht="15.75">
      <c r="J55" s="5">
        <v>53</v>
      </c>
      <c r="K55" s="172" t="s">
        <v>410</v>
      </c>
      <c r="L55" s="1" t="s">
        <v>411</v>
      </c>
    </row>
    <row r="56" spans="10:12" ht="15.75">
      <c r="J56" s="5">
        <v>54</v>
      </c>
      <c r="K56" s="172" t="s">
        <v>408</v>
      </c>
      <c r="L56" s="1" t="s">
        <v>409</v>
      </c>
    </row>
    <row r="57" spans="10:12" ht="15.75">
      <c r="J57" s="5">
        <v>55</v>
      </c>
      <c r="K57" s="172" t="s">
        <v>412</v>
      </c>
      <c r="L57" s="1" t="s">
        <v>413</v>
      </c>
    </row>
    <row r="58" spans="10:12" ht="15.75">
      <c r="J58" s="5">
        <v>56</v>
      </c>
      <c r="K58" s="172" t="s">
        <v>723</v>
      </c>
      <c r="L58" s="1" t="s">
        <v>724</v>
      </c>
    </row>
    <row r="59" spans="10:12" ht="15.75">
      <c r="J59" s="5">
        <v>57</v>
      </c>
      <c r="K59" s="172" t="s">
        <v>418</v>
      </c>
      <c r="L59" s="1" t="s">
        <v>419</v>
      </c>
    </row>
    <row r="60" spans="10:12" ht="15.75">
      <c r="J60" s="5">
        <v>58</v>
      </c>
      <c r="K60" s="172" t="s">
        <v>422</v>
      </c>
      <c r="L60" s="1" t="s">
        <v>423</v>
      </c>
    </row>
    <row r="61" spans="10:12" ht="15.75">
      <c r="J61" s="5">
        <v>59</v>
      </c>
      <c r="K61" s="172" t="s">
        <v>697</v>
      </c>
      <c r="L61" s="1" t="s">
        <v>698</v>
      </c>
    </row>
    <row r="62" spans="10:12" ht="15.75">
      <c r="J62" s="5">
        <v>60</v>
      </c>
      <c r="K62" s="172" t="s">
        <v>289</v>
      </c>
      <c r="L62" s="1" t="s">
        <v>290</v>
      </c>
    </row>
    <row r="63" spans="10:12" ht="15.75">
      <c r="J63" s="5">
        <v>61</v>
      </c>
      <c r="K63" s="172" t="s">
        <v>426</v>
      </c>
      <c r="L63" s="1" t="s">
        <v>427</v>
      </c>
    </row>
    <row r="64" spans="10:12" ht="15.75">
      <c r="J64" s="5">
        <v>62</v>
      </c>
      <c r="K64" s="172" t="s">
        <v>785</v>
      </c>
      <c r="L64" s="1" t="s">
        <v>786</v>
      </c>
    </row>
    <row r="65" spans="10:12" ht="15.75">
      <c r="J65" s="5">
        <v>63</v>
      </c>
      <c r="K65" s="172" t="s">
        <v>683</v>
      </c>
      <c r="L65" s="1" t="s">
        <v>684</v>
      </c>
    </row>
    <row r="66" spans="10:12" ht="15.75">
      <c r="J66" s="5">
        <v>64</v>
      </c>
      <c r="K66" s="172" t="s">
        <v>679</v>
      </c>
      <c r="L66" s="1" t="s">
        <v>680</v>
      </c>
    </row>
    <row r="67" spans="10:12" ht="15.75">
      <c r="J67" s="5">
        <v>65</v>
      </c>
      <c r="K67" s="172" t="s">
        <v>428</v>
      </c>
      <c r="L67" s="1" t="s">
        <v>429</v>
      </c>
    </row>
    <row r="68" spans="10:12" ht="15.75">
      <c r="J68" s="5">
        <v>66</v>
      </c>
      <c r="K68" s="172" t="s">
        <v>741</v>
      </c>
      <c r="L68" s="1" t="s">
        <v>742</v>
      </c>
    </row>
    <row r="69" spans="10:12" ht="15.75">
      <c r="J69" s="5">
        <v>67</v>
      </c>
      <c r="K69" s="172" t="s">
        <v>420</v>
      </c>
      <c r="L69" s="1" t="s">
        <v>421</v>
      </c>
    </row>
    <row r="70" spans="10:12" ht="15.75">
      <c r="J70" s="5">
        <v>68</v>
      </c>
      <c r="K70" s="172" t="s">
        <v>430</v>
      </c>
      <c r="L70" s="1" t="s">
        <v>431</v>
      </c>
    </row>
    <row r="71" spans="10:12" ht="15.75">
      <c r="J71" s="5">
        <v>69</v>
      </c>
      <c r="K71" s="172" t="s">
        <v>434</v>
      </c>
      <c r="L71" s="1" t="s">
        <v>435</v>
      </c>
    </row>
    <row r="72" spans="10:12" ht="15.75">
      <c r="J72" s="5">
        <v>70</v>
      </c>
      <c r="K72" s="172" t="s">
        <v>637</v>
      </c>
      <c r="L72" s="1" t="s">
        <v>638</v>
      </c>
    </row>
    <row r="73" spans="10:12" ht="15.75">
      <c r="J73" s="5">
        <v>71</v>
      </c>
      <c r="K73" s="172" t="s">
        <v>432</v>
      </c>
      <c r="L73" s="1" t="s">
        <v>433</v>
      </c>
    </row>
    <row r="74" spans="10:12" ht="15.75">
      <c r="J74" s="5">
        <v>72</v>
      </c>
      <c r="K74" s="172" t="s">
        <v>442</v>
      </c>
      <c r="L74" s="1" t="s">
        <v>443</v>
      </c>
    </row>
    <row r="75" spans="10:12" ht="15.75">
      <c r="J75" s="5">
        <v>73</v>
      </c>
      <c r="K75" s="172" t="s">
        <v>452</v>
      </c>
      <c r="L75" s="1" t="s">
        <v>453</v>
      </c>
    </row>
    <row r="76" spans="10:12" ht="15.75">
      <c r="J76" s="5">
        <v>74</v>
      </c>
      <c r="K76" s="172" t="s">
        <v>444</v>
      </c>
      <c r="L76" s="1" t="s">
        <v>445</v>
      </c>
    </row>
    <row r="77" spans="10:12" ht="15.75">
      <c r="J77" s="5">
        <v>75</v>
      </c>
      <c r="K77" s="172" t="s">
        <v>460</v>
      </c>
      <c r="L77" s="1" t="s">
        <v>461</v>
      </c>
    </row>
    <row r="78" spans="10:12" ht="15.75">
      <c r="J78" s="5">
        <v>76</v>
      </c>
      <c r="K78" s="172" t="s">
        <v>783</v>
      </c>
      <c r="L78" s="1" t="s">
        <v>784</v>
      </c>
    </row>
    <row r="79" spans="10:12" ht="15.75">
      <c r="J79" s="5">
        <v>77</v>
      </c>
      <c r="K79" s="172" t="s">
        <v>450</v>
      </c>
      <c r="L79" s="1" t="s">
        <v>451</v>
      </c>
    </row>
    <row r="80" spans="10:12" ht="15.75">
      <c r="J80" s="5">
        <v>78</v>
      </c>
      <c r="K80" s="172" t="s">
        <v>470</v>
      </c>
      <c r="L80" s="1" t="s">
        <v>471</v>
      </c>
    </row>
    <row r="81" spans="10:12" ht="15.75">
      <c r="J81" s="5">
        <v>79</v>
      </c>
      <c r="K81" s="172" t="s">
        <v>454</v>
      </c>
      <c r="L81" s="1" t="s">
        <v>455</v>
      </c>
    </row>
    <row r="82" spans="10:12" ht="15.75">
      <c r="J82" s="5">
        <v>80</v>
      </c>
      <c r="K82" s="172" t="s">
        <v>456</v>
      </c>
      <c r="L82" s="1" t="s">
        <v>457</v>
      </c>
    </row>
    <row r="83" spans="10:12" ht="15.75">
      <c r="J83" s="5">
        <v>81</v>
      </c>
      <c r="K83" s="172" t="s">
        <v>448</v>
      </c>
      <c r="L83" s="1" t="s">
        <v>449</v>
      </c>
    </row>
    <row r="84" spans="10:12" ht="15.75">
      <c r="J84" s="5">
        <v>82</v>
      </c>
      <c r="K84" s="172" t="s">
        <v>468</v>
      </c>
      <c r="L84" s="1" t="s">
        <v>469</v>
      </c>
    </row>
    <row r="85" spans="10:12" ht="15.75">
      <c r="J85" s="5">
        <v>83</v>
      </c>
      <c r="K85" s="172" t="s">
        <v>458</v>
      </c>
      <c r="L85" s="1" t="s">
        <v>459</v>
      </c>
    </row>
    <row r="86" spans="10:12" ht="15.75">
      <c r="J86" s="5">
        <v>84</v>
      </c>
      <c r="K86" s="172" t="s">
        <v>464</v>
      </c>
      <c r="L86" s="1" t="s">
        <v>465</v>
      </c>
    </row>
    <row r="87" spans="10:12" ht="15.75">
      <c r="J87" s="5">
        <v>85</v>
      </c>
      <c r="K87" s="172" t="s">
        <v>474</v>
      </c>
      <c r="L87" s="1" t="s">
        <v>475</v>
      </c>
    </row>
    <row r="88" spans="10:12" ht="15.75">
      <c r="J88" s="5">
        <v>86</v>
      </c>
      <c r="K88" s="172" t="s">
        <v>472</v>
      </c>
      <c r="L88" s="1" t="s">
        <v>473</v>
      </c>
    </row>
    <row r="89" spans="10:12" ht="15.75">
      <c r="J89" s="5">
        <v>87</v>
      </c>
      <c r="K89" s="172" t="s">
        <v>462</v>
      </c>
      <c r="L89" s="1" t="s">
        <v>463</v>
      </c>
    </row>
    <row r="90" spans="10:12" ht="15.75">
      <c r="J90" s="5">
        <v>88</v>
      </c>
      <c r="K90" s="172" t="s">
        <v>466</v>
      </c>
      <c r="L90" s="1" t="s">
        <v>467</v>
      </c>
    </row>
    <row r="91" spans="10:12" ht="15.75">
      <c r="J91" s="5">
        <v>89</v>
      </c>
      <c r="K91" s="172" t="s">
        <v>476</v>
      </c>
      <c r="L91" s="1" t="s">
        <v>477</v>
      </c>
    </row>
    <row r="92" spans="10:12" ht="15.75">
      <c r="J92" s="5">
        <v>90</v>
      </c>
      <c r="K92" s="172" t="s">
        <v>478</v>
      </c>
      <c r="L92" s="1" t="s">
        <v>479</v>
      </c>
    </row>
    <row r="93" spans="10:12" ht="15.75">
      <c r="J93" s="5">
        <v>91</v>
      </c>
      <c r="K93" s="172" t="s">
        <v>488</v>
      </c>
      <c r="L93" s="1" t="s">
        <v>489</v>
      </c>
    </row>
    <row r="94" spans="10:12" ht="15.75">
      <c r="J94" s="5">
        <v>92</v>
      </c>
      <c r="K94" s="172" t="s">
        <v>614</v>
      </c>
      <c r="L94" s="1" t="s">
        <v>615</v>
      </c>
    </row>
    <row r="95" spans="10:12" ht="15.75">
      <c r="J95" s="5">
        <v>93</v>
      </c>
      <c r="K95" s="172" t="s">
        <v>484</v>
      </c>
      <c r="L95" s="1" t="s">
        <v>485</v>
      </c>
    </row>
    <row r="96" spans="10:12" ht="15.75">
      <c r="J96" s="5">
        <v>94</v>
      </c>
      <c r="K96" s="172" t="s">
        <v>480</v>
      </c>
      <c r="L96" s="1" t="s">
        <v>481</v>
      </c>
    </row>
    <row r="97" spans="10:12" ht="15.75">
      <c r="J97" s="5">
        <v>95</v>
      </c>
      <c r="K97" s="172" t="s">
        <v>490</v>
      </c>
      <c r="L97" s="1" t="s">
        <v>491</v>
      </c>
    </row>
    <row r="98" spans="10:12" ht="15.75">
      <c r="J98" s="5">
        <v>96</v>
      </c>
      <c r="K98" s="172" t="s">
        <v>506</v>
      </c>
      <c r="L98" s="1" t="s">
        <v>507</v>
      </c>
    </row>
    <row r="99" spans="10:12" ht="15.75">
      <c r="J99" s="5">
        <v>97</v>
      </c>
      <c r="K99" s="172" t="s">
        <v>498</v>
      </c>
      <c r="L99" s="1" t="s">
        <v>499</v>
      </c>
    </row>
    <row r="100" spans="10:12" ht="15.75">
      <c r="J100" s="5">
        <v>98</v>
      </c>
      <c r="K100" s="172" t="s">
        <v>492</v>
      </c>
      <c r="L100" s="1" t="s">
        <v>493</v>
      </c>
    </row>
    <row r="101" spans="10:12" ht="15.75">
      <c r="J101" s="5">
        <v>99</v>
      </c>
      <c r="K101" s="172" t="s">
        <v>502</v>
      </c>
      <c r="L101" s="1" t="s">
        <v>503</v>
      </c>
    </row>
    <row r="102" spans="10:12" ht="15.75">
      <c r="J102" s="5">
        <v>100</v>
      </c>
      <c r="K102" s="172" t="s">
        <v>504</v>
      </c>
      <c r="L102" s="1" t="s">
        <v>505</v>
      </c>
    </row>
    <row r="103" spans="10:12" ht="15.75">
      <c r="J103" s="5">
        <v>101</v>
      </c>
      <c r="K103" s="172" t="s">
        <v>494</v>
      </c>
      <c r="L103" s="1" t="s">
        <v>495</v>
      </c>
    </row>
    <row r="104" spans="10:12" ht="15.75">
      <c r="J104" s="5">
        <v>102</v>
      </c>
      <c r="K104" s="172" t="s">
        <v>534</v>
      </c>
      <c r="L104" s="1" t="s">
        <v>535</v>
      </c>
    </row>
    <row r="105" spans="10:12" ht="15.75">
      <c r="J105" s="5">
        <v>103</v>
      </c>
      <c r="K105" s="172" t="s">
        <v>400</v>
      </c>
      <c r="L105" s="1" t="s">
        <v>401</v>
      </c>
    </row>
    <row r="106" spans="10:12" ht="15.75">
      <c r="J106" s="5">
        <v>104</v>
      </c>
      <c r="K106" s="172" t="s">
        <v>358</v>
      </c>
      <c r="L106" s="1" t="s">
        <v>359</v>
      </c>
    </row>
    <row r="107" spans="10:12" ht="15.75">
      <c r="J107" s="5">
        <v>105</v>
      </c>
      <c r="K107" s="172" t="s">
        <v>368</v>
      </c>
      <c r="L107" s="1" t="s">
        <v>369</v>
      </c>
    </row>
    <row r="108" spans="10:12" ht="15.75">
      <c r="J108" s="5">
        <v>106</v>
      </c>
      <c r="K108" s="172" t="s">
        <v>581</v>
      </c>
      <c r="L108" s="1" t="s">
        <v>582</v>
      </c>
    </row>
    <row r="109" spans="10:12" ht="15.75">
      <c r="J109" s="5">
        <v>107</v>
      </c>
      <c r="K109" s="172" t="s">
        <v>436</v>
      </c>
      <c r="L109" s="1" t="s">
        <v>437</v>
      </c>
    </row>
    <row r="110" spans="10:12" ht="15.75">
      <c r="J110" s="5">
        <v>108</v>
      </c>
      <c r="K110" s="172" t="s">
        <v>440</v>
      </c>
      <c r="L110" s="1" t="s">
        <v>441</v>
      </c>
    </row>
    <row r="111" spans="10:12" ht="15.75">
      <c r="J111" s="5">
        <v>109</v>
      </c>
      <c r="K111" s="172" t="s">
        <v>482</v>
      </c>
      <c r="L111" s="1" t="s">
        <v>483</v>
      </c>
    </row>
    <row r="112" spans="10:12" ht="15.75">
      <c r="J112" s="5">
        <v>110</v>
      </c>
      <c r="K112" s="172" t="s">
        <v>569</v>
      </c>
      <c r="L112" s="1" t="s">
        <v>570</v>
      </c>
    </row>
    <row r="113" spans="10:12" ht="15.75">
      <c r="J113" s="5">
        <v>111</v>
      </c>
      <c r="K113" s="172" t="s">
        <v>739</v>
      </c>
      <c r="L113" s="1" t="s">
        <v>740</v>
      </c>
    </row>
    <row r="114" spans="10:12" ht="15.75">
      <c r="J114" s="5">
        <v>112</v>
      </c>
      <c r="K114" s="172" t="s">
        <v>609</v>
      </c>
      <c r="L114" s="1" t="s">
        <v>794</v>
      </c>
    </row>
    <row r="115" spans="10:12" ht="15.75">
      <c r="J115" s="5">
        <v>113</v>
      </c>
      <c r="K115" s="172" t="s">
        <v>667</v>
      </c>
      <c r="L115" s="1" t="s">
        <v>668</v>
      </c>
    </row>
    <row r="116" spans="10:12" ht="15.75">
      <c r="J116" s="5">
        <v>114</v>
      </c>
      <c r="K116" s="172" t="s">
        <v>681</v>
      </c>
      <c r="L116" s="1" t="s">
        <v>682</v>
      </c>
    </row>
    <row r="117" spans="10:12" ht="15.75">
      <c r="J117" s="5">
        <v>115</v>
      </c>
      <c r="K117" s="172" t="s">
        <v>753</v>
      </c>
      <c r="L117" s="1" t="s">
        <v>754</v>
      </c>
    </row>
    <row r="118" spans="10:12" ht="15.75">
      <c r="J118" s="5">
        <v>116</v>
      </c>
      <c r="K118" s="172" t="s">
        <v>755</v>
      </c>
      <c r="L118" s="1" t="s">
        <v>756</v>
      </c>
    </row>
    <row r="119" spans="10:12" ht="15.75">
      <c r="J119" s="5">
        <v>117</v>
      </c>
      <c r="K119" s="172" t="s">
        <v>761</v>
      </c>
      <c r="L119" s="1" t="s">
        <v>762</v>
      </c>
    </row>
    <row r="120" spans="10:12" ht="15.75">
      <c r="J120" s="5">
        <v>118</v>
      </c>
      <c r="K120" s="172" t="s">
        <v>496</v>
      </c>
      <c r="L120" s="1" t="s">
        <v>497</v>
      </c>
    </row>
    <row r="121" spans="10:12" ht="15.75">
      <c r="J121" s="5">
        <v>119</v>
      </c>
      <c r="K121" s="172" t="s">
        <v>508</v>
      </c>
      <c r="L121" s="1" t="s">
        <v>509</v>
      </c>
    </row>
    <row r="122" spans="10:12" ht="15.75">
      <c r="J122" s="5">
        <v>120</v>
      </c>
      <c r="K122" s="172" t="s">
        <v>510</v>
      </c>
      <c r="L122" s="1" t="s">
        <v>511</v>
      </c>
    </row>
    <row r="123" spans="10:12" ht="15.75">
      <c r="J123" s="5">
        <v>121</v>
      </c>
      <c r="K123" s="172" t="s">
        <v>514</v>
      </c>
      <c r="L123" s="1" t="s">
        <v>515</v>
      </c>
    </row>
    <row r="124" spans="10:12" ht="15.75">
      <c r="J124" s="5">
        <v>122</v>
      </c>
      <c r="K124" s="172" t="s">
        <v>512</v>
      </c>
      <c r="L124" s="1" t="s">
        <v>513</v>
      </c>
    </row>
    <row r="125" spans="10:12" ht="15.75">
      <c r="J125" s="5">
        <v>123</v>
      </c>
      <c r="K125" s="172" t="s">
        <v>536</v>
      </c>
      <c r="L125" s="1" t="s">
        <v>537</v>
      </c>
    </row>
    <row r="126" spans="10:12" ht="15.75">
      <c r="J126" s="5">
        <v>124</v>
      </c>
      <c r="K126" s="172" t="s">
        <v>516</v>
      </c>
      <c r="L126" s="1" t="s">
        <v>517</v>
      </c>
    </row>
    <row r="127" spans="10:12" ht="15.75">
      <c r="J127" s="5">
        <v>125</v>
      </c>
      <c r="K127" s="172" t="s">
        <v>522</v>
      </c>
      <c r="L127" s="1" t="s">
        <v>523</v>
      </c>
    </row>
    <row r="128" spans="10:12" ht="15.75">
      <c r="J128" s="5">
        <v>126</v>
      </c>
      <c r="K128" s="172" t="s">
        <v>530</v>
      </c>
      <c r="L128" s="1" t="s">
        <v>531</v>
      </c>
    </row>
    <row r="129" spans="10:12" ht="15.75">
      <c r="J129" s="5">
        <v>127</v>
      </c>
      <c r="K129" s="172" t="s">
        <v>528</v>
      </c>
      <c r="L129" s="1" t="s">
        <v>529</v>
      </c>
    </row>
    <row r="130" spans="10:12" ht="15.75">
      <c r="J130" s="5">
        <v>128</v>
      </c>
      <c r="K130" s="172" t="s">
        <v>532</v>
      </c>
      <c r="L130" s="1" t="s">
        <v>533</v>
      </c>
    </row>
    <row r="131" spans="10:12" ht="15.75">
      <c r="J131" s="5">
        <v>129</v>
      </c>
      <c r="K131" s="172" t="s">
        <v>518</v>
      </c>
      <c r="L131" s="1" t="s">
        <v>519</v>
      </c>
    </row>
    <row r="132" spans="10:12" ht="15.75">
      <c r="J132" s="5">
        <v>130</v>
      </c>
      <c r="K132" s="172" t="s">
        <v>557</v>
      </c>
      <c r="L132" s="1" t="s">
        <v>558</v>
      </c>
    </row>
    <row r="133" spans="10:12" ht="15.75">
      <c r="J133" s="5">
        <v>131</v>
      </c>
      <c r="K133" s="172" t="s">
        <v>551</v>
      </c>
      <c r="L133" s="1" t="s">
        <v>552</v>
      </c>
    </row>
    <row r="134" spans="10:12" ht="15.75">
      <c r="J134" s="5">
        <v>132</v>
      </c>
      <c r="K134" s="172" t="s">
        <v>540</v>
      </c>
      <c r="L134" s="1" t="s">
        <v>541</v>
      </c>
    </row>
    <row r="135" spans="10:12" ht="15.75">
      <c r="J135" s="5">
        <v>133</v>
      </c>
      <c r="K135" s="172" t="s">
        <v>549</v>
      </c>
      <c r="L135" s="1" t="s">
        <v>550</v>
      </c>
    </row>
    <row r="136" spans="10:12" ht="15.75">
      <c r="J136" s="5">
        <v>134</v>
      </c>
      <c r="K136" s="172" t="s">
        <v>559</v>
      </c>
      <c r="L136" s="1" t="s">
        <v>560</v>
      </c>
    </row>
    <row r="137" spans="10:12" ht="15.75">
      <c r="J137" s="5">
        <v>135</v>
      </c>
      <c r="K137" s="172" t="s">
        <v>544</v>
      </c>
      <c r="L137" s="1" t="s">
        <v>546</v>
      </c>
    </row>
    <row r="138" spans="10:12" ht="15.75">
      <c r="J138" s="5">
        <v>136</v>
      </c>
      <c r="K138" s="172" t="s">
        <v>553</v>
      </c>
      <c r="L138" s="1" t="s">
        <v>554</v>
      </c>
    </row>
    <row r="139" spans="10:12" ht="15.75">
      <c r="J139" s="5">
        <v>137</v>
      </c>
      <c r="K139" s="172" t="s">
        <v>555</v>
      </c>
      <c r="L139" s="1" t="s">
        <v>556</v>
      </c>
    </row>
    <row r="140" spans="10:12" ht="15.75">
      <c r="J140" s="5">
        <v>138</v>
      </c>
      <c r="K140" s="172" t="s">
        <v>579</v>
      </c>
      <c r="L140" s="1" t="s">
        <v>580</v>
      </c>
    </row>
    <row r="141" spans="10:12" ht="15.75">
      <c r="J141" s="5">
        <v>139</v>
      </c>
      <c r="K141" s="172" t="s">
        <v>571</v>
      </c>
      <c r="L141" s="1" t="s">
        <v>572</v>
      </c>
    </row>
    <row r="142" spans="10:12" ht="15.75">
      <c r="J142" s="5">
        <v>140</v>
      </c>
      <c r="K142" s="172" t="s">
        <v>567</v>
      </c>
      <c r="L142" s="1" t="s">
        <v>568</v>
      </c>
    </row>
    <row r="143" spans="10:12" ht="15.75">
      <c r="J143" s="5">
        <v>141</v>
      </c>
      <c r="K143" s="172" t="s">
        <v>595</v>
      </c>
      <c r="L143" s="1" t="s">
        <v>596</v>
      </c>
    </row>
    <row r="144" spans="10:12" ht="15.75">
      <c r="J144" s="5">
        <v>142</v>
      </c>
      <c r="K144" s="172" t="s">
        <v>599</v>
      </c>
      <c r="L144" s="1" t="s">
        <v>600</v>
      </c>
    </row>
    <row r="145" spans="10:12" ht="15.75">
      <c r="J145" s="5">
        <v>143</v>
      </c>
      <c r="K145" s="172" t="s">
        <v>593</v>
      </c>
      <c r="L145" s="1" t="s">
        <v>594</v>
      </c>
    </row>
    <row r="146" spans="10:12" ht="15.75">
      <c r="J146" s="5">
        <v>144</v>
      </c>
      <c r="K146" s="172" t="s">
        <v>573</v>
      </c>
      <c r="L146" s="1" t="s">
        <v>574</v>
      </c>
    </row>
    <row r="147" spans="10:12" ht="15.75">
      <c r="J147" s="5">
        <v>145</v>
      </c>
      <c r="K147" s="172" t="s">
        <v>589</v>
      </c>
      <c r="L147" s="1" t="s">
        <v>590</v>
      </c>
    </row>
    <row r="148" spans="10:12" ht="15.75">
      <c r="J148" s="5">
        <v>146</v>
      </c>
      <c r="K148" s="172" t="s">
        <v>561</v>
      </c>
      <c r="L148" s="1" t="s">
        <v>562</v>
      </c>
    </row>
    <row r="149" spans="10:12" ht="15.75">
      <c r="J149" s="5">
        <v>147</v>
      </c>
      <c r="K149" s="172" t="s">
        <v>583</v>
      </c>
      <c r="L149" s="1" t="s">
        <v>584</v>
      </c>
    </row>
    <row r="150" spans="10:12" ht="15.75">
      <c r="J150" s="5">
        <v>148</v>
      </c>
      <c r="K150" s="172" t="s">
        <v>585</v>
      </c>
      <c r="L150" s="1" t="s">
        <v>586</v>
      </c>
    </row>
    <row r="151" spans="10:12" ht="15.75">
      <c r="J151" s="5">
        <v>149</v>
      </c>
      <c r="K151" s="172" t="s">
        <v>591</v>
      </c>
      <c r="L151" s="1" t="s">
        <v>592</v>
      </c>
    </row>
    <row r="152" spans="10:12" ht="15.75">
      <c r="J152" s="5">
        <v>150</v>
      </c>
      <c r="K152" s="172" t="s">
        <v>769</v>
      </c>
      <c r="L152" s="1" t="s">
        <v>770</v>
      </c>
    </row>
    <row r="153" spans="10:12" ht="15.75">
      <c r="J153" s="5">
        <v>151</v>
      </c>
      <c r="K153" s="172" t="s">
        <v>597</v>
      </c>
      <c r="L153" s="1" t="s">
        <v>598</v>
      </c>
    </row>
    <row r="154" spans="10:12" ht="15.75">
      <c r="J154" s="5">
        <v>152</v>
      </c>
      <c r="K154" s="172" t="s">
        <v>438</v>
      </c>
      <c r="L154" s="1" t="s">
        <v>439</v>
      </c>
    </row>
    <row r="155" spans="10:12" ht="15.75">
      <c r="J155" s="5">
        <v>153</v>
      </c>
      <c r="K155" s="172" t="s">
        <v>565</v>
      </c>
      <c r="L155" s="1" t="s">
        <v>566</v>
      </c>
    </row>
    <row r="156" spans="10:12" ht="15.75">
      <c r="J156" s="5">
        <v>154</v>
      </c>
      <c r="K156" s="172" t="s">
        <v>563</v>
      </c>
      <c r="L156" s="1" t="s">
        <v>564</v>
      </c>
    </row>
    <row r="157" spans="10:12" ht="15.75">
      <c r="J157" s="5">
        <v>155</v>
      </c>
      <c r="K157" s="172" t="s">
        <v>577</v>
      </c>
      <c r="L157" s="1" t="s">
        <v>578</v>
      </c>
    </row>
    <row r="158" spans="10:12" ht="15.75">
      <c r="J158" s="5">
        <v>156</v>
      </c>
      <c r="K158" s="172" t="s">
        <v>587</v>
      </c>
      <c r="L158" s="1" t="s">
        <v>588</v>
      </c>
    </row>
    <row r="159" spans="10:12" ht="15.75">
      <c r="J159" s="5">
        <v>157</v>
      </c>
      <c r="K159" s="172" t="s">
        <v>601</v>
      </c>
      <c r="L159" s="1" t="s">
        <v>602</v>
      </c>
    </row>
    <row r="160" spans="10:12" ht="15.75">
      <c r="J160" s="5">
        <v>158</v>
      </c>
      <c r="K160" s="172" t="s">
        <v>575</v>
      </c>
      <c r="L160" s="1" t="s">
        <v>576</v>
      </c>
    </row>
    <row r="161" spans="10:12" ht="15.75">
      <c r="J161" s="5">
        <v>159</v>
      </c>
      <c r="K161" s="172" t="s">
        <v>603</v>
      </c>
      <c r="L161" s="1" t="s">
        <v>604</v>
      </c>
    </row>
    <row r="162" spans="10:12" ht="15.75">
      <c r="J162" s="5">
        <v>160</v>
      </c>
      <c r="K162" s="172" t="s">
        <v>619</v>
      </c>
      <c r="L162" s="1" t="s">
        <v>620</v>
      </c>
    </row>
    <row r="163" spans="10:12" ht="15.75">
      <c r="J163" s="5">
        <v>161</v>
      </c>
      <c r="K163" s="172" t="s">
        <v>617</v>
      </c>
      <c r="L163" s="1" t="s">
        <v>618</v>
      </c>
    </row>
    <row r="164" spans="10:12" ht="15.75">
      <c r="J164" s="5">
        <v>162</v>
      </c>
      <c r="K164" s="172" t="s">
        <v>612</v>
      </c>
      <c r="L164" s="1" t="s">
        <v>613</v>
      </c>
    </row>
    <row r="165" spans="10:12" ht="15.75">
      <c r="J165" s="5">
        <v>163</v>
      </c>
      <c r="K165" s="172" t="s">
        <v>607</v>
      </c>
      <c r="L165" s="1" t="s">
        <v>608</v>
      </c>
    </row>
    <row r="166" spans="10:12" ht="15.75">
      <c r="J166" s="5">
        <v>164</v>
      </c>
      <c r="K166" s="172" t="s">
        <v>610</v>
      </c>
      <c r="L166" s="1" t="s">
        <v>611</v>
      </c>
    </row>
    <row r="167" spans="10:12" ht="15.75">
      <c r="J167" s="5">
        <v>165</v>
      </c>
      <c r="K167" s="172" t="s">
        <v>623</v>
      </c>
      <c r="L167" s="1" t="s">
        <v>624</v>
      </c>
    </row>
    <row r="168" spans="10:12" ht="15.75">
      <c r="J168" s="5">
        <v>166</v>
      </c>
      <c r="K168" s="172" t="s">
        <v>781</v>
      </c>
      <c r="L168" s="1" t="s">
        <v>782</v>
      </c>
    </row>
    <row r="169" spans="10:12" ht="15.75">
      <c r="J169" s="5">
        <v>167</v>
      </c>
      <c r="K169" s="172" t="s">
        <v>126</v>
      </c>
      <c r="L169" s="1" t="s">
        <v>616</v>
      </c>
    </row>
    <row r="170" spans="10:12" ht="15.75">
      <c r="J170" s="5">
        <v>168</v>
      </c>
      <c r="K170" s="172" t="s">
        <v>605</v>
      </c>
      <c r="L170" s="1" t="s">
        <v>606</v>
      </c>
    </row>
    <row r="171" spans="10:12" ht="15.75">
      <c r="J171" s="5">
        <v>169</v>
      </c>
      <c r="K171" s="172" t="s">
        <v>625</v>
      </c>
      <c r="L171" s="1" t="s">
        <v>626</v>
      </c>
    </row>
    <row r="172" spans="10:12" ht="15.75">
      <c r="J172" s="5">
        <v>170</v>
      </c>
      <c r="K172" s="172" t="s">
        <v>627</v>
      </c>
      <c r="L172" s="1" t="s">
        <v>628</v>
      </c>
    </row>
    <row r="173" spans="10:12" ht="15.75">
      <c r="J173" s="5">
        <v>171</v>
      </c>
      <c r="K173" s="172" t="s">
        <v>639</v>
      </c>
      <c r="L173" s="1" t="s">
        <v>640</v>
      </c>
    </row>
    <row r="174" spans="10:12" ht="15.75">
      <c r="J174" s="5">
        <v>172</v>
      </c>
      <c r="K174" s="172" t="s">
        <v>651</v>
      </c>
      <c r="L174" s="1" t="s">
        <v>652</v>
      </c>
    </row>
    <row r="175" spans="10:12" ht="15.75">
      <c r="J175" s="5">
        <v>173</v>
      </c>
      <c r="K175" s="172" t="s">
        <v>629</v>
      </c>
      <c r="L175" s="1" t="s">
        <v>630</v>
      </c>
    </row>
    <row r="176" spans="10:12" ht="15.75">
      <c r="J176" s="5">
        <v>174</v>
      </c>
      <c r="K176" s="172" t="s">
        <v>635</v>
      </c>
      <c r="L176" s="1" t="s">
        <v>636</v>
      </c>
    </row>
    <row r="177" spans="10:12" ht="15.75">
      <c r="J177" s="5">
        <v>175</v>
      </c>
      <c r="K177" s="172" t="s">
        <v>653</v>
      </c>
      <c r="L177" s="1" t="s">
        <v>654</v>
      </c>
    </row>
    <row r="178" spans="10:12" ht="15.75">
      <c r="J178" s="5">
        <v>176</v>
      </c>
      <c r="K178" s="172" t="s">
        <v>631</v>
      </c>
      <c r="L178" s="1" t="s">
        <v>632</v>
      </c>
    </row>
    <row r="179" spans="10:12" ht="15.75">
      <c r="J179" s="5">
        <v>177</v>
      </c>
      <c r="K179" s="172" t="s">
        <v>645</v>
      </c>
      <c r="L179" s="1" t="s">
        <v>646</v>
      </c>
    </row>
    <row r="180" spans="10:12" ht="15.75">
      <c r="J180" s="5">
        <v>178</v>
      </c>
      <c r="K180" s="172" t="s">
        <v>633</v>
      </c>
      <c r="L180" s="1" t="s">
        <v>634</v>
      </c>
    </row>
    <row r="181" spans="10:12" ht="15.75">
      <c r="J181" s="5">
        <v>179</v>
      </c>
      <c r="K181" s="172" t="s">
        <v>641</v>
      </c>
      <c r="L181" s="1" t="s">
        <v>642</v>
      </c>
    </row>
    <row r="182" spans="10:12" ht="15.75">
      <c r="J182" s="5">
        <v>180</v>
      </c>
      <c r="K182" s="172" t="s">
        <v>649</v>
      </c>
      <c r="L182" s="1" t="s">
        <v>650</v>
      </c>
    </row>
    <row r="183" spans="10:12" ht="15.75">
      <c r="J183" s="5">
        <v>181</v>
      </c>
      <c r="K183" s="172" t="s">
        <v>647</v>
      </c>
      <c r="L183" s="1" t="s">
        <v>648</v>
      </c>
    </row>
    <row r="184" spans="10:12" ht="15.75">
      <c r="J184" s="5">
        <v>182</v>
      </c>
      <c r="K184" s="172" t="s">
        <v>655</v>
      </c>
      <c r="L184" s="1" t="s">
        <v>656</v>
      </c>
    </row>
    <row r="185" spans="10:12" ht="15.75">
      <c r="J185" s="5">
        <v>183</v>
      </c>
      <c r="K185" s="172" t="s">
        <v>446</v>
      </c>
      <c r="L185" s="1" t="s">
        <v>447</v>
      </c>
    </row>
    <row r="186" spans="10:12" ht="15.75">
      <c r="J186" s="5">
        <v>184</v>
      </c>
      <c r="K186" s="172" t="s">
        <v>360</v>
      </c>
      <c r="L186" s="1" t="s">
        <v>361</v>
      </c>
    </row>
    <row r="187" spans="10:12" ht="15.75">
      <c r="J187" s="5">
        <v>185</v>
      </c>
      <c r="K187" s="172" t="s">
        <v>404</v>
      </c>
      <c r="L187" s="1" t="s">
        <v>405</v>
      </c>
    </row>
    <row r="188" spans="10:12" ht="15.75">
      <c r="J188" s="5">
        <v>186</v>
      </c>
      <c r="K188" s="172" t="s">
        <v>538</v>
      </c>
      <c r="L188" s="1" t="s">
        <v>539</v>
      </c>
    </row>
    <row r="189" spans="10:12" ht="15.75">
      <c r="J189" s="5">
        <v>187</v>
      </c>
      <c r="K189" s="172" t="s">
        <v>414</v>
      </c>
      <c r="L189" s="1" t="s">
        <v>415</v>
      </c>
    </row>
    <row r="190" spans="10:12" ht="15.75">
      <c r="J190" s="5">
        <v>188</v>
      </c>
      <c r="K190" s="172" t="s">
        <v>657</v>
      </c>
      <c r="L190" s="1" t="s">
        <v>658</v>
      </c>
    </row>
    <row r="191" spans="10:12" ht="15.75">
      <c r="J191" s="5">
        <v>189</v>
      </c>
      <c r="K191" s="172" t="s">
        <v>663</v>
      </c>
      <c r="L191" s="1" t="s">
        <v>664</v>
      </c>
    </row>
    <row r="192" spans="10:12" ht="15.75">
      <c r="J192" s="5">
        <v>190</v>
      </c>
      <c r="K192" s="172" t="s">
        <v>659</v>
      </c>
      <c r="L192" s="1" t="s">
        <v>660</v>
      </c>
    </row>
    <row r="193" spans="10:12" ht="15.75">
      <c r="J193" s="5">
        <v>191</v>
      </c>
      <c r="K193" s="172" t="s">
        <v>661</v>
      </c>
      <c r="L193" s="1" t="s">
        <v>662</v>
      </c>
    </row>
    <row r="194" spans="10:12" ht="15.75">
      <c r="J194" s="5">
        <v>192</v>
      </c>
      <c r="K194" s="172" t="s">
        <v>424</v>
      </c>
      <c r="L194" s="1" t="s">
        <v>425</v>
      </c>
    </row>
    <row r="195" spans="10:12" ht="15.75">
      <c r="J195" s="5">
        <v>193</v>
      </c>
      <c r="K195" s="172" t="s">
        <v>526</v>
      </c>
      <c r="L195" s="1" t="s">
        <v>527</v>
      </c>
    </row>
    <row r="196" spans="10:12" ht="15.75">
      <c r="J196" s="5">
        <v>194</v>
      </c>
      <c r="K196" s="172" t="s">
        <v>763</v>
      </c>
      <c r="L196" s="1" t="s">
        <v>764</v>
      </c>
    </row>
    <row r="197" spans="10:12" ht="15.75">
      <c r="J197" s="5">
        <v>195</v>
      </c>
      <c r="K197" s="172" t="s">
        <v>309</v>
      </c>
      <c r="L197" s="1" t="s">
        <v>792</v>
      </c>
    </row>
    <row r="198" spans="10:12" ht="15.75">
      <c r="J198" s="5">
        <v>196</v>
      </c>
      <c r="K198" s="172" t="s">
        <v>687</v>
      </c>
      <c r="L198" s="1" t="s">
        <v>688</v>
      </c>
    </row>
    <row r="199" spans="10:12" ht="15.75">
      <c r="J199" s="5">
        <v>197</v>
      </c>
      <c r="K199" s="172" t="s">
        <v>643</v>
      </c>
      <c r="L199" s="1" t="s">
        <v>644</v>
      </c>
    </row>
    <row r="200" spans="10:12" ht="15.75">
      <c r="J200" s="5">
        <v>198</v>
      </c>
      <c r="K200" s="172" t="s">
        <v>749</v>
      </c>
      <c r="L200" s="1" t="s">
        <v>750</v>
      </c>
    </row>
    <row r="201" spans="10:12" ht="15.75">
      <c r="J201" s="5">
        <v>199</v>
      </c>
      <c r="K201" s="172" t="s">
        <v>677</v>
      </c>
      <c r="L201" s="1" t="s">
        <v>678</v>
      </c>
    </row>
    <row r="202" spans="10:12" ht="15.75">
      <c r="J202" s="5">
        <v>200</v>
      </c>
      <c r="K202" s="172" t="s">
        <v>542</v>
      </c>
      <c r="L202" s="1" t="s">
        <v>543</v>
      </c>
    </row>
    <row r="203" spans="10:12" ht="15.75">
      <c r="J203" s="5">
        <v>201</v>
      </c>
      <c r="K203" s="172" t="s">
        <v>695</v>
      </c>
      <c r="L203" s="1" t="s">
        <v>696</v>
      </c>
    </row>
    <row r="204" spans="10:12" ht="15.75">
      <c r="J204" s="5">
        <v>202</v>
      </c>
      <c r="K204" s="172" t="s">
        <v>689</v>
      </c>
      <c r="L204" s="1" t="s">
        <v>690</v>
      </c>
    </row>
    <row r="205" spans="10:12" ht="15.75">
      <c r="J205" s="5">
        <v>203</v>
      </c>
      <c r="K205" s="172" t="s">
        <v>669</v>
      </c>
      <c r="L205" s="1" t="s">
        <v>670</v>
      </c>
    </row>
    <row r="206" spans="10:12" ht="15.75">
      <c r="J206" s="5">
        <v>204</v>
      </c>
      <c r="K206" s="172" t="s">
        <v>685</v>
      </c>
      <c r="L206" s="1" t="s">
        <v>686</v>
      </c>
    </row>
    <row r="207" spans="10:12" ht="15.75">
      <c r="J207" s="5">
        <v>205</v>
      </c>
      <c r="K207" s="172" t="s">
        <v>675</v>
      </c>
      <c r="L207" s="1" t="s">
        <v>676</v>
      </c>
    </row>
    <row r="208" spans="10:12" ht="15.75">
      <c r="J208" s="5">
        <v>206</v>
      </c>
      <c r="K208" s="172" t="s">
        <v>691</v>
      </c>
      <c r="L208" s="1" t="s">
        <v>692</v>
      </c>
    </row>
    <row r="209" spans="10:12" ht="15.75">
      <c r="J209" s="5">
        <v>207</v>
      </c>
      <c r="K209" s="172" t="s">
        <v>547</v>
      </c>
      <c r="L209" s="1" t="s">
        <v>548</v>
      </c>
    </row>
    <row r="210" spans="10:12" ht="15.75">
      <c r="J210" s="5">
        <v>208</v>
      </c>
      <c r="K210" s="172" t="s">
        <v>773</v>
      </c>
      <c r="L210" s="1" t="s">
        <v>774</v>
      </c>
    </row>
    <row r="211" spans="10:12" ht="15.75">
      <c r="J211" s="5">
        <v>209</v>
      </c>
      <c r="K211" s="172" t="s">
        <v>671</v>
      </c>
      <c r="L211" s="1" t="s">
        <v>672</v>
      </c>
    </row>
    <row r="212" spans="10:12" ht="15.75">
      <c r="J212" s="5">
        <v>210</v>
      </c>
      <c r="K212" s="172" t="s">
        <v>673</v>
      </c>
      <c r="L212" s="1" t="s">
        <v>674</v>
      </c>
    </row>
    <row r="213" spans="10:12" ht="15.75">
      <c r="J213" s="5">
        <v>211</v>
      </c>
      <c r="K213" s="172" t="s">
        <v>364</v>
      </c>
      <c r="L213" s="1" t="s">
        <v>365</v>
      </c>
    </row>
    <row r="214" spans="10:12" ht="15.75">
      <c r="J214" s="5">
        <v>212</v>
      </c>
      <c r="K214" s="172" t="s">
        <v>693</v>
      </c>
      <c r="L214" s="1" t="s">
        <v>694</v>
      </c>
    </row>
    <row r="215" spans="10:12" ht="15.75">
      <c r="J215" s="5">
        <v>213</v>
      </c>
      <c r="K215" s="172" t="s">
        <v>701</v>
      </c>
      <c r="L215" s="1" t="s">
        <v>702</v>
      </c>
    </row>
    <row r="216" spans="10:12" ht="15.75">
      <c r="J216" s="5">
        <v>214</v>
      </c>
      <c r="K216" s="172" t="s">
        <v>699</v>
      </c>
      <c r="L216" s="1" t="s">
        <v>700</v>
      </c>
    </row>
    <row r="217" spans="10:12" ht="15.75">
      <c r="J217" s="5">
        <v>215</v>
      </c>
      <c r="K217" s="172" t="s">
        <v>711</v>
      </c>
      <c r="L217" s="1" t="s">
        <v>712</v>
      </c>
    </row>
    <row r="218" spans="10:12" ht="15.75">
      <c r="J218" s="5">
        <v>216</v>
      </c>
      <c r="K218" s="172" t="s">
        <v>731</v>
      </c>
      <c r="L218" s="1" t="s">
        <v>732</v>
      </c>
    </row>
    <row r="219" spans="10:12" ht="15.75">
      <c r="J219" s="5">
        <v>217</v>
      </c>
      <c r="K219" s="172" t="s">
        <v>713</v>
      </c>
      <c r="L219" s="1" t="s">
        <v>714</v>
      </c>
    </row>
    <row r="220" spans="10:12" ht="15.75">
      <c r="J220" s="5">
        <v>218</v>
      </c>
      <c r="K220" s="172" t="s">
        <v>733</v>
      </c>
      <c r="L220" s="1" t="s">
        <v>734</v>
      </c>
    </row>
    <row r="221" spans="10:12" ht="15.75">
      <c r="J221" s="5">
        <v>219</v>
      </c>
      <c r="K221" s="172" t="s">
        <v>500</v>
      </c>
      <c r="L221" s="1" t="s">
        <v>501</v>
      </c>
    </row>
    <row r="222" spans="10:12" ht="15.75">
      <c r="J222" s="5">
        <v>220</v>
      </c>
      <c r="K222" s="172" t="s">
        <v>707</v>
      </c>
      <c r="L222" s="1" t="s">
        <v>708</v>
      </c>
    </row>
    <row r="223" spans="10:12" ht="15.75">
      <c r="J223" s="5">
        <v>221</v>
      </c>
      <c r="K223" s="172" t="s">
        <v>709</v>
      </c>
      <c r="L223" s="1" t="s">
        <v>710</v>
      </c>
    </row>
    <row r="224" spans="10:12" ht="15.75">
      <c r="J224" s="5">
        <v>222</v>
      </c>
      <c r="K224" s="172" t="s">
        <v>715</v>
      </c>
      <c r="L224" s="1" t="s">
        <v>716</v>
      </c>
    </row>
    <row r="225" spans="10:12" ht="15.75">
      <c r="J225" s="5">
        <v>223</v>
      </c>
      <c r="K225" s="172" t="s">
        <v>721</v>
      </c>
      <c r="L225" s="1" t="s">
        <v>722</v>
      </c>
    </row>
    <row r="226" spans="10:12" ht="15.75">
      <c r="J226" s="5">
        <v>224</v>
      </c>
      <c r="K226" s="172" t="s">
        <v>727</v>
      </c>
      <c r="L226" s="1" t="s">
        <v>728</v>
      </c>
    </row>
    <row r="227" spans="10:12" ht="15.75">
      <c r="J227" s="5">
        <v>225</v>
      </c>
      <c r="K227" s="172" t="s">
        <v>719</v>
      </c>
      <c r="L227" s="1" t="s">
        <v>720</v>
      </c>
    </row>
    <row r="228" spans="10:12" ht="15.75">
      <c r="J228" s="5">
        <v>226</v>
      </c>
      <c r="K228" s="172" t="s">
        <v>725</v>
      </c>
      <c r="L228" s="1" t="s">
        <v>726</v>
      </c>
    </row>
    <row r="229" spans="10:12" ht="15.75">
      <c r="J229" s="5">
        <v>227</v>
      </c>
      <c r="K229" s="172" t="s">
        <v>717</v>
      </c>
      <c r="L229" s="1" t="s">
        <v>718</v>
      </c>
    </row>
    <row r="230" spans="10:12" ht="15.75">
      <c r="J230" s="5">
        <v>228</v>
      </c>
      <c r="K230" s="172" t="s">
        <v>703</v>
      </c>
      <c r="L230" s="1" t="s">
        <v>704</v>
      </c>
    </row>
    <row r="231" spans="10:12" ht="15.75">
      <c r="J231" s="5">
        <v>229</v>
      </c>
      <c r="K231" s="172" t="s">
        <v>729</v>
      </c>
      <c r="L231" s="1" t="s">
        <v>730</v>
      </c>
    </row>
    <row r="232" spans="10:12" ht="15.75">
      <c r="J232" s="5">
        <v>230</v>
      </c>
      <c r="K232" s="172" t="s">
        <v>735</v>
      </c>
      <c r="L232" s="1" t="s">
        <v>736</v>
      </c>
    </row>
    <row r="233" spans="10:12" ht="15.75">
      <c r="J233" s="5">
        <v>231</v>
      </c>
      <c r="K233" s="172" t="s">
        <v>737</v>
      </c>
      <c r="L233" s="1" t="s">
        <v>738</v>
      </c>
    </row>
    <row r="234" spans="10:12" ht="15.75">
      <c r="J234" s="5">
        <v>232</v>
      </c>
      <c r="K234" s="172" t="s">
        <v>743</v>
      </c>
      <c r="L234" s="1" t="s">
        <v>744</v>
      </c>
    </row>
    <row r="235" spans="10:12" ht="15.75">
      <c r="J235" s="5">
        <v>233</v>
      </c>
      <c r="K235" s="172" t="s">
        <v>745</v>
      </c>
      <c r="L235" s="1" t="s">
        <v>746</v>
      </c>
    </row>
    <row r="236" spans="10:12" ht="15.75">
      <c r="J236" s="5">
        <v>234</v>
      </c>
      <c r="K236" s="172" t="s">
        <v>759</v>
      </c>
      <c r="L236" s="1" t="s">
        <v>760</v>
      </c>
    </row>
    <row r="237" spans="10:12" ht="15.75">
      <c r="J237" s="5">
        <v>235</v>
      </c>
      <c r="K237" s="172" t="s">
        <v>747</v>
      </c>
      <c r="L237" s="1" t="s">
        <v>748</v>
      </c>
    </row>
    <row r="238" spans="10:12" ht="15.75">
      <c r="J238" s="5">
        <v>236</v>
      </c>
      <c r="K238" s="172" t="s">
        <v>751</v>
      </c>
      <c r="L238" s="1" t="s">
        <v>752</v>
      </c>
    </row>
    <row r="239" spans="10:12" ht="15.75">
      <c r="J239" s="5">
        <v>237</v>
      </c>
      <c r="K239" s="172" t="s">
        <v>757</v>
      </c>
      <c r="L239" s="1" t="s">
        <v>758</v>
      </c>
    </row>
    <row r="240" spans="10:12" ht="15.75">
      <c r="J240" s="5">
        <v>238</v>
      </c>
      <c r="K240" s="172" t="s">
        <v>767</v>
      </c>
      <c r="L240" s="1" t="s">
        <v>768</v>
      </c>
    </row>
    <row r="241" spans="10:12" ht="15.75">
      <c r="J241" s="5">
        <v>239</v>
      </c>
      <c r="K241" s="172" t="s">
        <v>771</v>
      </c>
      <c r="L241" s="1" t="s">
        <v>772</v>
      </c>
    </row>
    <row r="242" spans="10:12" ht="15.75">
      <c r="J242" s="5">
        <v>240</v>
      </c>
      <c r="K242" s="172" t="s">
        <v>777</v>
      </c>
      <c r="L242" s="1" t="s">
        <v>778</v>
      </c>
    </row>
    <row r="243" spans="10:12" ht="15.75">
      <c r="J243" s="5">
        <v>241</v>
      </c>
      <c r="K243" s="172" t="s">
        <v>775</v>
      </c>
      <c r="L243" s="1" t="s">
        <v>776</v>
      </c>
    </row>
    <row r="244" spans="10:12" ht="15.75">
      <c r="J244" s="5">
        <v>242</v>
      </c>
      <c r="K244" s="172" t="s">
        <v>779</v>
      </c>
      <c r="L244" s="1" t="s">
        <v>780</v>
      </c>
    </row>
    <row r="245" spans="10:12" ht="15.75">
      <c r="J245" s="5">
        <v>243</v>
      </c>
      <c r="K245" s="172" t="s">
        <v>789</v>
      </c>
      <c r="L245" s="1" t="s">
        <v>790</v>
      </c>
    </row>
    <row r="246" spans="10:12" ht="15.75">
      <c r="J246" s="5">
        <v>244</v>
      </c>
      <c r="K246" s="172" t="s">
        <v>765</v>
      </c>
      <c r="L246" s="1" t="s">
        <v>766</v>
      </c>
    </row>
    <row r="247" spans="10:12" ht="15.75">
      <c r="J247" s="5">
        <v>245</v>
      </c>
      <c r="K247" s="172" t="s">
        <v>621</v>
      </c>
      <c r="L247" s="1" t="s">
        <v>622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D1994"/>
  <sheetViews>
    <sheetView workbookViewId="0" topLeftCell="A1">
      <pane ySplit="2" topLeftCell="BM1973" activePane="bottomLeft" state="frozen"/>
      <selection pane="topLeft" activeCell="A1" sqref="A1"/>
      <selection pane="bottomLeft" activeCell="A1994" sqref="A1994"/>
    </sheetView>
  </sheetViews>
  <sheetFormatPr defaultColWidth="11.421875" defaultRowHeight="12.75"/>
  <cols>
    <col min="1" max="1" width="14.00390625" style="496" customWidth="1"/>
    <col min="2" max="2" width="19.28125" style="0" bestFit="1" customWidth="1"/>
    <col min="3" max="4" width="11.421875" style="423" customWidth="1"/>
  </cols>
  <sheetData>
    <row r="1" spans="1:4" ht="12.75">
      <c r="A1" s="507" t="s">
        <v>804</v>
      </c>
      <c r="B1" s="422" t="s">
        <v>1967</v>
      </c>
      <c r="C1" s="422" t="s">
        <v>1968</v>
      </c>
      <c r="D1" s="422" t="s">
        <v>3</v>
      </c>
    </row>
    <row r="2" ht="12.75" hidden="1"/>
    <row r="3" spans="1:4" ht="12.75">
      <c r="A3" t="s">
        <v>2040</v>
      </c>
      <c r="B3" t="s">
        <v>2194</v>
      </c>
      <c r="C3" s="423">
        <v>5716</v>
      </c>
      <c r="D3" s="423">
        <v>1</v>
      </c>
    </row>
    <row r="4" spans="1:4" ht="12.75">
      <c r="A4" t="s">
        <v>2058</v>
      </c>
      <c r="B4" t="s">
        <v>2194</v>
      </c>
      <c r="C4" s="423">
        <v>5716</v>
      </c>
      <c r="D4" s="423">
        <f>+D3+1</f>
        <v>2</v>
      </c>
    </row>
    <row r="5" spans="1:4" ht="12.75">
      <c r="A5" t="s">
        <v>2099</v>
      </c>
      <c r="B5" t="s">
        <v>2194</v>
      </c>
      <c r="C5" s="423">
        <v>5716</v>
      </c>
      <c r="D5" s="423">
        <f aca="true" t="shared" si="0" ref="D5:D68">+D4+1</f>
        <v>3</v>
      </c>
    </row>
    <row r="6" spans="1:4" ht="12.75">
      <c r="A6" t="s">
        <v>2111</v>
      </c>
      <c r="B6" t="s">
        <v>2194</v>
      </c>
      <c r="C6" s="423">
        <v>5716</v>
      </c>
      <c r="D6" s="423">
        <f t="shared" si="0"/>
        <v>4</v>
      </c>
    </row>
    <row r="7" spans="1:4" ht="12.75">
      <c r="A7" t="s">
        <v>1447</v>
      </c>
      <c r="B7" t="s">
        <v>2194</v>
      </c>
      <c r="C7" s="423">
        <v>5716</v>
      </c>
      <c r="D7" s="423">
        <f t="shared" si="0"/>
        <v>5</v>
      </c>
    </row>
    <row r="8" spans="1:4" ht="12.75">
      <c r="A8" t="s">
        <v>2154</v>
      </c>
      <c r="B8" t="s">
        <v>2194</v>
      </c>
      <c r="C8" s="423">
        <v>5716</v>
      </c>
      <c r="D8" s="423">
        <f t="shared" si="0"/>
        <v>6</v>
      </c>
    </row>
    <row r="9" spans="1:4" ht="12.75">
      <c r="A9" t="s">
        <v>2170</v>
      </c>
      <c r="B9" t="s">
        <v>2194</v>
      </c>
      <c r="C9" s="423">
        <v>5716</v>
      </c>
      <c r="D9" s="423">
        <f t="shared" si="0"/>
        <v>7</v>
      </c>
    </row>
    <row r="10" spans="1:4" ht="12.75">
      <c r="A10" t="s">
        <v>2182</v>
      </c>
      <c r="B10" t="s">
        <v>2194</v>
      </c>
      <c r="C10" s="423">
        <v>5716</v>
      </c>
      <c r="D10" s="423">
        <f t="shared" si="0"/>
        <v>8</v>
      </c>
    </row>
    <row r="11" spans="1:4" ht="12.75">
      <c r="A11" t="s">
        <v>2217</v>
      </c>
      <c r="B11" t="s">
        <v>2194</v>
      </c>
      <c r="C11" s="423">
        <v>5716</v>
      </c>
      <c r="D11" s="423">
        <f t="shared" si="0"/>
        <v>9</v>
      </c>
    </row>
    <row r="12" spans="1:4" ht="12.75">
      <c r="A12" t="s">
        <v>2218</v>
      </c>
      <c r="B12" t="s">
        <v>2194</v>
      </c>
      <c r="C12" s="423">
        <v>5716</v>
      </c>
      <c r="D12" s="423">
        <f t="shared" si="0"/>
        <v>10</v>
      </c>
    </row>
    <row r="13" spans="1:4" ht="12.75">
      <c r="A13" t="s">
        <v>2219</v>
      </c>
      <c r="B13" t="s">
        <v>2194</v>
      </c>
      <c r="C13" s="423">
        <v>5716</v>
      </c>
      <c r="D13" s="423">
        <f t="shared" si="0"/>
        <v>11</v>
      </c>
    </row>
    <row r="14" spans="1:4" ht="12.75">
      <c r="A14" t="s">
        <v>2260</v>
      </c>
      <c r="B14" t="s">
        <v>2194</v>
      </c>
      <c r="C14" s="423">
        <v>5716</v>
      </c>
      <c r="D14" s="423">
        <f t="shared" si="0"/>
        <v>12</v>
      </c>
    </row>
    <row r="15" spans="1:4" ht="12.75">
      <c r="A15" t="s">
        <v>2265</v>
      </c>
      <c r="B15" t="s">
        <v>2194</v>
      </c>
      <c r="C15" s="423">
        <v>5716</v>
      </c>
      <c r="D15" s="423">
        <f t="shared" si="0"/>
        <v>13</v>
      </c>
    </row>
    <row r="16" spans="1:4" ht="12.75">
      <c r="A16" t="s">
        <v>2307</v>
      </c>
      <c r="B16" t="s">
        <v>2194</v>
      </c>
      <c r="C16" s="423">
        <v>5716</v>
      </c>
      <c r="D16" s="423">
        <f t="shared" si="0"/>
        <v>14</v>
      </c>
    </row>
    <row r="17" spans="1:4" ht="12.75">
      <c r="A17" t="s">
        <v>2309</v>
      </c>
      <c r="B17" t="s">
        <v>2194</v>
      </c>
      <c r="C17" s="423">
        <v>5716</v>
      </c>
      <c r="D17" s="423">
        <f t="shared" si="0"/>
        <v>15</v>
      </c>
    </row>
    <row r="18" spans="1:4" ht="12.75">
      <c r="A18" t="s">
        <v>2312</v>
      </c>
      <c r="B18" t="s">
        <v>2194</v>
      </c>
      <c r="C18" s="423">
        <v>5716</v>
      </c>
      <c r="D18" s="423">
        <f t="shared" si="0"/>
        <v>16</v>
      </c>
    </row>
    <row r="19" spans="1:4" ht="12.75">
      <c r="A19" t="s">
        <v>2321</v>
      </c>
      <c r="B19" t="s">
        <v>2194</v>
      </c>
      <c r="C19" s="423">
        <v>5716</v>
      </c>
      <c r="D19" s="423">
        <f t="shared" si="0"/>
        <v>17</v>
      </c>
    </row>
    <row r="20" spans="1:4" ht="12.75">
      <c r="A20" t="s">
        <v>2334</v>
      </c>
      <c r="B20" t="s">
        <v>2194</v>
      </c>
      <c r="C20" s="423">
        <v>5716</v>
      </c>
      <c r="D20" s="423">
        <f t="shared" si="0"/>
        <v>18</v>
      </c>
    </row>
    <row r="21" spans="1:4" ht="12.75">
      <c r="A21" t="s">
        <v>2353</v>
      </c>
      <c r="B21" t="s">
        <v>2194</v>
      </c>
      <c r="C21" s="423">
        <v>5716</v>
      </c>
      <c r="D21" s="423">
        <f t="shared" si="0"/>
        <v>19</v>
      </c>
    </row>
    <row r="22" spans="1:4" ht="12.75">
      <c r="A22" t="s">
        <v>2379</v>
      </c>
      <c r="B22" t="s">
        <v>2194</v>
      </c>
      <c r="C22" s="423">
        <v>5716</v>
      </c>
      <c r="D22" s="423">
        <f t="shared" si="0"/>
        <v>20</v>
      </c>
    </row>
    <row r="23" spans="1:4" ht="12.75">
      <c r="A23" t="s">
        <v>1074</v>
      </c>
      <c r="B23" t="s">
        <v>2194</v>
      </c>
      <c r="C23" s="423">
        <v>5716</v>
      </c>
      <c r="D23" s="423">
        <f t="shared" si="0"/>
        <v>21</v>
      </c>
    </row>
    <row r="24" spans="1:4" ht="12.75">
      <c r="A24" t="s">
        <v>2365</v>
      </c>
      <c r="B24" t="s">
        <v>2194</v>
      </c>
      <c r="C24" s="423">
        <v>5716</v>
      </c>
      <c r="D24" s="423">
        <f t="shared" si="0"/>
        <v>22</v>
      </c>
    </row>
    <row r="25" spans="1:4" ht="12.75">
      <c r="A25" t="s">
        <v>2394</v>
      </c>
      <c r="B25" t="s">
        <v>2194</v>
      </c>
      <c r="C25" s="423">
        <v>5716</v>
      </c>
      <c r="D25" s="423">
        <f t="shared" si="0"/>
        <v>23</v>
      </c>
    </row>
    <row r="26" spans="1:4" ht="12.75">
      <c r="A26" t="s">
        <v>2399</v>
      </c>
      <c r="B26" t="s">
        <v>2194</v>
      </c>
      <c r="C26" s="423">
        <v>5716</v>
      </c>
      <c r="D26" s="423">
        <f t="shared" si="0"/>
        <v>24</v>
      </c>
    </row>
    <row r="27" spans="1:4" ht="12.75">
      <c r="A27" t="s">
        <v>2400</v>
      </c>
      <c r="B27" t="s">
        <v>2194</v>
      </c>
      <c r="C27" s="423">
        <v>5716</v>
      </c>
      <c r="D27" s="423">
        <f t="shared" si="0"/>
        <v>25</v>
      </c>
    </row>
    <row r="28" spans="1:4" ht="12.75">
      <c r="A28" t="s">
        <v>2418</v>
      </c>
      <c r="B28" t="s">
        <v>2194</v>
      </c>
      <c r="C28" s="423">
        <v>5716</v>
      </c>
      <c r="D28" s="423">
        <f t="shared" si="0"/>
        <v>26</v>
      </c>
    </row>
    <row r="29" spans="1:4" ht="12.75">
      <c r="A29" t="s">
        <v>2426</v>
      </c>
      <c r="B29" t="s">
        <v>2194</v>
      </c>
      <c r="C29" s="423">
        <v>5716</v>
      </c>
      <c r="D29" s="423">
        <f t="shared" si="0"/>
        <v>27</v>
      </c>
    </row>
    <row r="30" spans="1:4" ht="12.75">
      <c r="A30" t="s">
        <v>2443</v>
      </c>
      <c r="B30" t="s">
        <v>2194</v>
      </c>
      <c r="C30" s="423">
        <v>5716</v>
      </c>
      <c r="D30" s="423">
        <f t="shared" si="0"/>
        <v>28</v>
      </c>
    </row>
    <row r="31" spans="1:4" ht="12.75">
      <c r="A31" t="s">
        <v>2446</v>
      </c>
      <c r="B31" t="s">
        <v>2194</v>
      </c>
      <c r="C31" s="423">
        <v>5716</v>
      </c>
      <c r="D31" s="423">
        <f t="shared" si="0"/>
        <v>29</v>
      </c>
    </row>
    <row r="32" spans="1:4" ht="12.75">
      <c r="A32" t="s">
        <v>2447</v>
      </c>
      <c r="B32" t="s">
        <v>2194</v>
      </c>
      <c r="C32" s="423">
        <v>5716</v>
      </c>
      <c r="D32" s="423">
        <f t="shared" si="0"/>
        <v>30</v>
      </c>
    </row>
    <row r="33" spans="1:4" ht="12.75">
      <c r="A33" t="s">
        <v>1065</v>
      </c>
      <c r="B33" t="s">
        <v>2194</v>
      </c>
      <c r="C33" s="423">
        <v>5716</v>
      </c>
      <c r="D33" s="423">
        <f t="shared" si="0"/>
        <v>31</v>
      </c>
    </row>
    <row r="34" spans="1:4" ht="12.75">
      <c r="A34" t="s">
        <v>830</v>
      </c>
      <c r="B34" t="s">
        <v>2194</v>
      </c>
      <c r="C34" s="423">
        <v>5716</v>
      </c>
      <c r="D34" s="423">
        <f t="shared" si="0"/>
        <v>32</v>
      </c>
    </row>
    <row r="35" spans="1:4" ht="12.75">
      <c r="A35" t="s">
        <v>831</v>
      </c>
      <c r="B35" t="s">
        <v>2194</v>
      </c>
      <c r="C35" s="423">
        <v>5716</v>
      </c>
      <c r="D35" s="423">
        <f t="shared" si="0"/>
        <v>33</v>
      </c>
    </row>
    <row r="36" spans="1:4" ht="12.75">
      <c r="A36" t="s">
        <v>834</v>
      </c>
      <c r="B36" t="s">
        <v>2194</v>
      </c>
      <c r="C36" s="423">
        <v>5716</v>
      </c>
      <c r="D36" s="423">
        <f t="shared" si="0"/>
        <v>34</v>
      </c>
    </row>
    <row r="37" spans="1:4" ht="12.75">
      <c r="A37" t="s">
        <v>2460</v>
      </c>
      <c r="B37" t="s">
        <v>2194</v>
      </c>
      <c r="C37" s="423">
        <v>5716</v>
      </c>
      <c r="D37" s="423">
        <f t="shared" si="0"/>
        <v>35</v>
      </c>
    </row>
    <row r="38" spans="1:4" ht="12.75">
      <c r="A38" t="s">
        <v>2465</v>
      </c>
      <c r="B38" t="s">
        <v>2194</v>
      </c>
      <c r="C38" s="423">
        <v>5716</v>
      </c>
      <c r="D38" s="423">
        <f t="shared" si="0"/>
        <v>36</v>
      </c>
    </row>
    <row r="39" spans="1:4" ht="12.75">
      <c r="A39" t="s">
        <v>2472</v>
      </c>
      <c r="B39" t="s">
        <v>2194</v>
      </c>
      <c r="C39" s="423">
        <v>5716</v>
      </c>
      <c r="D39" s="423">
        <f t="shared" si="0"/>
        <v>37</v>
      </c>
    </row>
    <row r="40" spans="1:4" ht="12.75">
      <c r="A40" t="s">
        <v>2478</v>
      </c>
      <c r="B40" t="s">
        <v>2194</v>
      </c>
      <c r="C40" s="423">
        <v>5716</v>
      </c>
      <c r="D40" s="423">
        <f t="shared" si="0"/>
        <v>38</v>
      </c>
    </row>
    <row r="41" spans="1:4" ht="12.75">
      <c r="A41" t="s">
        <v>2482</v>
      </c>
      <c r="B41" t="s">
        <v>2194</v>
      </c>
      <c r="C41" s="423">
        <v>5716</v>
      </c>
      <c r="D41" s="423">
        <f t="shared" si="0"/>
        <v>39</v>
      </c>
    </row>
    <row r="42" spans="1:4" ht="12.75">
      <c r="A42" t="s">
        <v>2488</v>
      </c>
      <c r="B42" t="s">
        <v>2194</v>
      </c>
      <c r="C42" s="423">
        <v>5716</v>
      </c>
      <c r="D42" s="423">
        <f t="shared" si="0"/>
        <v>40</v>
      </c>
    </row>
    <row r="43" spans="1:4" ht="12.75">
      <c r="A43" t="s">
        <v>2491</v>
      </c>
      <c r="B43" t="s">
        <v>2194</v>
      </c>
      <c r="C43" s="423">
        <v>5716</v>
      </c>
      <c r="D43" s="423">
        <f t="shared" si="0"/>
        <v>41</v>
      </c>
    </row>
    <row r="44" spans="1:4" ht="12.75">
      <c r="A44" t="s">
        <v>2495</v>
      </c>
      <c r="B44" t="s">
        <v>2194</v>
      </c>
      <c r="C44" s="423">
        <v>5716</v>
      </c>
      <c r="D44" s="423">
        <f t="shared" si="0"/>
        <v>42</v>
      </c>
    </row>
    <row r="45" spans="1:4" ht="12.75">
      <c r="A45" t="s">
        <v>2506</v>
      </c>
      <c r="B45" t="s">
        <v>2194</v>
      </c>
      <c r="C45" s="423">
        <v>5716</v>
      </c>
      <c r="D45" s="423">
        <f t="shared" si="0"/>
        <v>43</v>
      </c>
    </row>
    <row r="46" spans="1:4" ht="12.75">
      <c r="A46" t="s">
        <v>2508</v>
      </c>
      <c r="B46" t="s">
        <v>2194</v>
      </c>
      <c r="C46" s="423">
        <v>5716</v>
      </c>
      <c r="D46" s="423">
        <f t="shared" si="0"/>
        <v>44</v>
      </c>
    </row>
    <row r="47" spans="1:4" ht="12.75">
      <c r="A47" t="s">
        <v>2511</v>
      </c>
      <c r="B47" t="s">
        <v>2194</v>
      </c>
      <c r="C47" s="423">
        <v>5716</v>
      </c>
      <c r="D47" s="423">
        <f t="shared" si="0"/>
        <v>45</v>
      </c>
    </row>
    <row r="48" spans="1:4" ht="12.75">
      <c r="A48" t="s">
        <v>2528</v>
      </c>
      <c r="B48" t="s">
        <v>2194</v>
      </c>
      <c r="C48" s="423">
        <v>5716</v>
      </c>
      <c r="D48" s="423">
        <f t="shared" si="0"/>
        <v>46</v>
      </c>
    </row>
    <row r="49" spans="1:4" ht="12.75">
      <c r="A49" t="s">
        <v>2535</v>
      </c>
      <c r="B49" t="s">
        <v>2194</v>
      </c>
      <c r="C49" s="423">
        <v>5716</v>
      </c>
      <c r="D49" s="423">
        <f t="shared" si="0"/>
        <v>47</v>
      </c>
    </row>
    <row r="50" spans="1:4" ht="12.75">
      <c r="A50" t="s">
        <v>2551</v>
      </c>
      <c r="B50" t="s">
        <v>2194</v>
      </c>
      <c r="C50" s="423">
        <v>5716</v>
      </c>
      <c r="D50" s="423">
        <f t="shared" si="0"/>
        <v>48</v>
      </c>
    </row>
    <row r="51" spans="1:4" ht="12.75">
      <c r="A51" t="s">
        <v>2557</v>
      </c>
      <c r="B51" t="s">
        <v>2194</v>
      </c>
      <c r="C51" s="423">
        <v>5716</v>
      </c>
      <c r="D51" s="423">
        <f t="shared" si="0"/>
        <v>49</v>
      </c>
    </row>
    <row r="52" spans="1:4" ht="12.75">
      <c r="A52" t="s">
        <v>2568</v>
      </c>
      <c r="B52" t="s">
        <v>2194</v>
      </c>
      <c r="C52" s="423">
        <v>5716</v>
      </c>
      <c r="D52" s="423">
        <f t="shared" si="0"/>
        <v>50</v>
      </c>
    </row>
    <row r="53" spans="1:4" ht="12.75">
      <c r="A53" t="s">
        <v>2579</v>
      </c>
      <c r="B53" t="s">
        <v>2194</v>
      </c>
      <c r="C53" s="423">
        <v>5716</v>
      </c>
      <c r="D53" s="423">
        <f t="shared" si="0"/>
        <v>51</v>
      </c>
    </row>
    <row r="54" spans="1:4" ht="12.75">
      <c r="A54" t="s">
        <v>2589</v>
      </c>
      <c r="B54" t="s">
        <v>2194</v>
      </c>
      <c r="C54" s="423">
        <v>5716</v>
      </c>
      <c r="D54" s="423">
        <f t="shared" si="0"/>
        <v>52</v>
      </c>
    </row>
    <row r="55" spans="1:4" ht="12.75">
      <c r="A55" t="s">
        <v>2592</v>
      </c>
      <c r="B55" t="s">
        <v>2194</v>
      </c>
      <c r="C55" s="423">
        <v>5716</v>
      </c>
      <c r="D55" s="423">
        <f t="shared" si="0"/>
        <v>53</v>
      </c>
    </row>
    <row r="56" spans="1:4" ht="12.75">
      <c r="A56" t="s">
        <v>2594</v>
      </c>
      <c r="B56" t="s">
        <v>2194</v>
      </c>
      <c r="C56" s="423">
        <v>5716</v>
      </c>
      <c r="D56" s="423">
        <f t="shared" si="0"/>
        <v>54</v>
      </c>
    </row>
    <row r="57" spans="1:4" ht="12.75">
      <c r="A57" t="s">
        <v>2599</v>
      </c>
      <c r="B57" t="s">
        <v>2194</v>
      </c>
      <c r="C57" s="423">
        <v>5716</v>
      </c>
      <c r="D57" s="423">
        <f t="shared" si="0"/>
        <v>55</v>
      </c>
    </row>
    <row r="58" spans="1:4" ht="12.75">
      <c r="A58" t="s">
        <v>2618</v>
      </c>
      <c r="B58" t="s">
        <v>2194</v>
      </c>
      <c r="C58" s="423">
        <v>5716</v>
      </c>
      <c r="D58" s="423">
        <f t="shared" si="0"/>
        <v>56</v>
      </c>
    </row>
    <row r="59" spans="1:4" ht="12.75">
      <c r="A59" t="s">
        <v>2644</v>
      </c>
      <c r="B59" t="s">
        <v>2194</v>
      </c>
      <c r="C59" s="423">
        <v>5716</v>
      </c>
      <c r="D59" s="423">
        <f t="shared" si="0"/>
        <v>57</v>
      </c>
    </row>
    <row r="60" spans="1:4" ht="12.75">
      <c r="A60" t="s">
        <v>2660</v>
      </c>
      <c r="B60" t="s">
        <v>2194</v>
      </c>
      <c r="C60" s="423">
        <v>5716</v>
      </c>
      <c r="D60" s="423">
        <f t="shared" si="0"/>
        <v>58</v>
      </c>
    </row>
    <row r="61" spans="1:4" ht="12.75">
      <c r="A61" t="s">
        <v>2663</v>
      </c>
      <c r="B61" t="s">
        <v>2194</v>
      </c>
      <c r="C61" s="423">
        <v>5716</v>
      </c>
      <c r="D61" s="423">
        <f t="shared" si="0"/>
        <v>59</v>
      </c>
    </row>
    <row r="62" spans="1:4" ht="12.75">
      <c r="A62" t="s">
        <v>2667</v>
      </c>
      <c r="B62" t="s">
        <v>2194</v>
      </c>
      <c r="C62" s="423">
        <v>5716</v>
      </c>
      <c r="D62" s="423">
        <f t="shared" si="0"/>
        <v>60</v>
      </c>
    </row>
    <row r="63" spans="1:4" ht="12.75">
      <c r="A63" t="s">
        <v>2670</v>
      </c>
      <c r="B63" t="s">
        <v>2194</v>
      </c>
      <c r="C63" s="423">
        <v>5716</v>
      </c>
      <c r="D63" s="423">
        <f t="shared" si="0"/>
        <v>61</v>
      </c>
    </row>
    <row r="64" spans="1:4" ht="12.75">
      <c r="A64" t="s">
        <v>2677</v>
      </c>
      <c r="B64" t="s">
        <v>2194</v>
      </c>
      <c r="C64" s="423">
        <v>5716</v>
      </c>
      <c r="D64" s="423">
        <f t="shared" si="0"/>
        <v>62</v>
      </c>
    </row>
    <row r="65" spans="1:4" ht="12.75">
      <c r="A65" t="s">
        <v>2689</v>
      </c>
      <c r="B65" t="s">
        <v>2194</v>
      </c>
      <c r="C65" s="423">
        <v>5716</v>
      </c>
      <c r="D65" s="423">
        <f t="shared" si="0"/>
        <v>63</v>
      </c>
    </row>
    <row r="66" spans="1:4" ht="12.75">
      <c r="A66" t="s">
        <v>2704</v>
      </c>
      <c r="B66" t="s">
        <v>2194</v>
      </c>
      <c r="C66" s="423">
        <v>5716</v>
      </c>
      <c r="D66" s="423">
        <f t="shared" si="0"/>
        <v>64</v>
      </c>
    </row>
    <row r="67" spans="1:4" ht="12.75">
      <c r="A67" t="s">
        <v>2708</v>
      </c>
      <c r="B67" t="s">
        <v>2194</v>
      </c>
      <c r="C67" s="423">
        <v>5716</v>
      </c>
      <c r="D67" s="423">
        <f t="shared" si="0"/>
        <v>65</v>
      </c>
    </row>
    <row r="68" spans="1:4" ht="12.75">
      <c r="A68" t="s">
        <v>2720</v>
      </c>
      <c r="B68" t="s">
        <v>2194</v>
      </c>
      <c r="C68" s="423">
        <v>5716</v>
      </c>
      <c r="D68" s="423">
        <f t="shared" si="0"/>
        <v>66</v>
      </c>
    </row>
    <row r="69" spans="1:4" ht="12.75">
      <c r="A69" t="s">
        <v>2721</v>
      </c>
      <c r="B69" t="s">
        <v>2194</v>
      </c>
      <c r="C69" s="423">
        <v>5716</v>
      </c>
      <c r="D69" s="423">
        <f aca="true" t="shared" si="1" ref="D69:D132">+D68+1</f>
        <v>67</v>
      </c>
    </row>
    <row r="70" spans="1:4" ht="12.75">
      <c r="A70" t="s">
        <v>2725</v>
      </c>
      <c r="B70" t="s">
        <v>2194</v>
      </c>
      <c r="C70" s="423">
        <v>5716</v>
      </c>
      <c r="D70" s="423">
        <f t="shared" si="1"/>
        <v>68</v>
      </c>
    </row>
    <row r="71" spans="1:4" ht="12.75">
      <c r="A71" t="s">
        <v>2738</v>
      </c>
      <c r="B71" t="s">
        <v>2194</v>
      </c>
      <c r="C71" s="423">
        <v>5716</v>
      </c>
      <c r="D71" s="423">
        <f t="shared" si="1"/>
        <v>69</v>
      </c>
    </row>
    <row r="72" spans="1:4" ht="12.75">
      <c r="A72" t="s">
        <v>2747</v>
      </c>
      <c r="B72" t="s">
        <v>2194</v>
      </c>
      <c r="C72" s="423">
        <v>5716</v>
      </c>
      <c r="D72" s="423">
        <f t="shared" si="1"/>
        <v>70</v>
      </c>
    </row>
    <row r="73" spans="1:4" ht="12.75">
      <c r="A73" t="s">
        <v>2749</v>
      </c>
      <c r="B73" t="s">
        <v>2194</v>
      </c>
      <c r="C73" s="423">
        <v>5716</v>
      </c>
      <c r="D73" s="423">
        <f t="shared" si="1"/>
        <v>71</v>
      </c>
    </row>
    <row r="74" spans="1:4" ht="12.75">
      <c r="A74" t="s">
        <v>2751</v>
      </c>
      <c r="B74" t="s">
        <v>2194</v>
      </c>
      <c r="C74" s="423">
        <v>5716</v>
      </c>
      <c r="D74" s="423">
        <f t="shared" si="1"/>
        <v>72</v>
      </c>
    </row>
    <row r="75" spans="1:4" ht="12.75">
      <c r="A75" t="s">
        <v>2758</v>
      </c>
      <c r="B75" t="s">
        <v>2194</v>
      </c>
      <c r="C75" s="423">
        <v>5716</v>
      </c>
      <c r="D75" s="423">
        <f t="shared" si="1"/>
        <v>73</v>
      </c>
    </row>
    <row r="76" spans="1:4" ht="12.75">
      <c r="A76" t="s">
        <v>2761</v>
      </c>
      <c r="B76" t="s">
        <v>2194</v>
      </c>
      <c r="C76" s="423">
        <v>5716</v>
      </c>
      <c r="D76" s="423">
        <f t="shared" si="1"/>
        <v>74</v>
      </c>
    </row>
    <row r="77" spans="1:4" ht="12.75">
      <c r="A77" t="s">
        <v>2767</v>
      </c>
      <c r="B77" t="s">
        <v>2194</v>
      </c>
      <c r="C77" s="423">
        <v>5716</v>
      </c>
      <c r="D77" s="423">
        <f t="shared" si="1"/>
        <v>75</v>
      </c>
    </row>
    <row r="78" spans="1:4" ht="12.75">
      <c r="A78" t="s">
        <v>2773</v>
      </c>
      <c r="B78" t="s">
        <v>2194</v>
      </c>
      <c r="C78" s="423">
        <v>5716</v>
      </c>
      <c r="D78" s="423">
        <f t="shared" si="1"/>
        <v>76</v>
      </c>
    </row>
    <row r="79" spans="1:4" ht="12.75">
      <c r="A79" t="s">
        <v>2778</v>
      </c>
      <c r="B79" t="s">
        <v>2194</v>
      </c>
      <c r="C79" s="423">
        <v>5716</v>
      </c>
      <c r="D79" s="423">
        <f t="shared" si="1"/>
        <v>77</v>
      </c>
    </row>
    <row r="80" spans="1:4" ht="12.75">
      <c r="A80" t="s">
        <v>1062</v>
      </c>
      <c r="B80" t="s">
        <v>2194</v>
      </c>
      <c r="C80" s="423">
        <v>5716</v>
      </c>
      <c r="D80" s="423">
        <f t="shared" si="1"/>
        <v>78</v>
      </c>
    </row>
    <row r="81" spans="1:4" ht="12.75">
      <c r="A81" t="s">
        <v>2781</v>
      </c>
      <c r="B81" t="s">
        <v>2194</v>
      </c>
      <c r="C81" s="423">
        <v>5716</v>
      </c>
      <c r="D81" s="423">
        <f t="shared" si="1"/>
        <v>79</v>
      </c>
    </row>
    <row r="82" spans="1:4" ht="12.75">
      <c r="A82" t="s">
        <v>2790</v>
      </c>
      <c r="B82" t="s">
        <v>2194</v>
      </c>
      <c r="C82" s="423">
        <v>5716</v>
      </c>
      <c r="D82" s="423">
        <f t="shared" si="1"/>
        <v>80</v>
      </c>
    </row>
    <row r="83" spans="1:4" ht="12.75">
      <c r="A83" t="s">
        <v>2826</v>
      </c>
      <c r="B83" t="s">
        <v>2194</v>
      </c>
      <c r="C83" s="423">
        <v>5716</v>
      </c>
      <c r="D83" s="423">
        <f t="shared" si="1"/>
        <v>81</v>
      </c>
    </row>
    <row r="84" spans="1:4" ht="12.75">
      <c r="A84" t="s">
        <v>2827</v>
      </c>
      <c r="B84" t="s">
        <v>2194</v>
      </c>
      <c r="C84" s="423">
        <v>5716</v>
      </c>
      <c r="D84" s="423">
        <f t="shared" si="1"/>
        <v>82</v>
      </c>
    </row>
    <row r="85" spans="1:4" ht="12.75">
      <c r="A85" t="s">
        <v>2831</v>
      </c>
      <c r="B85" t="s">
        <v>2194</v>
      </c>
      <c r="C85" s="423">
        <v>5716</v>
      </c>
      <c r="D85" s="423">
        <f t="shared" si="1"/>
        <v>83</v>
      </c>
    </row>
    <row r="86" spans="1:4" ht="12.75">
      <c r="A86" t="s">
        <v>2832</v>
      </c>
      <c r="B86" t="s">
        <v>2194</v>
      </c>
      <c r="C86" s="423">
        <v>5716</v>
      </c>
      <c r="D86" s="423">
        <f t="shared" si="1"/>
        <v>84</v>
      </c>
    </row>
    <row r="87" spans="1:4" ht="12.75">
      <c r="A87" t="s">
        <v>2837</v>
      </c>
      <c r="B87" t="s">
        <v>2194</v>
      </c>
      <c r="C87" s="423">
        <v>5716</v>
      </c>
      <c r="D87" s="423">
        <f t="shared" si="1"/>
        <v>85</v>
      </c>
    </row>
    <row r="88" spans="1:4" ht="12.75">
      <c r="A88" t="s">
        <v>2842</v>
      </c>
      <c r="B88" t="s">
        <v>2194</v>
      </c>
      <c r="C88" s="423">
        <v>5716</v>
      </c>
      <c r="D88" s="423">
        <f t="shared" si="1"/>
        <v>86</v>
      </c>
    </row>
    <row r="89" spans="1:4" ht="12.75">
      <c r="A89" t="s">
        <v>1075</v>
      </c>
      <c r="B89" t="s">
        <v>2194</v>
      </c>
      <c r="C89" s="423">
        <v>5716</v>
      </c>
      <c r="D89" s="423">
        <f t="shared" si="1"/>
        <v>87</v>
      </c>
    </row>
    <row r="90" spans="1:4" ht="12.75">
      <c r="A90" t="s">
        <v>2865</v>
      </c>
      <c r="B90" t="s">
        <v>2194</v>
      </c>
      <c r="C90" s="423">
        <v>5716</v>
      </c>
      <c r="D90" s="423">
        <f t="shared" si="1"/>
        <v>88</v>
      </c>
    </row>
    <row r="91" spans="1:4" ht="12.75">
      <c r="A91" t="s">
        <v>84</v>
      </c>
      <c r="B91" t="s">
        <v>2194</v>
      </c>
      <c r="C91" s="423">
        <v>5716</v>
      </c>
      <c r="D91" s="423">
        <f t="shared" si="1"/>
        <v>89</v>
      </c>
    </row>
    <row r="92" spans="1:4" ht="12.75">
      <c r="A92" t="s">
        <v>1052</v>
      </c>
      <c r="B92" t="s">
        <v>2194</v>
      </c>
      <c r="C92" s="423">
        <v>5716</v>
      </c>
      <c r="D92" s="423">
        <f t="shared" si="1"/>
        <v>90</v>
      </c>
    </row>
    <row r="93" spans="1:4" ht="12.75">
      <c r="A93" t="s">
        <v>1053</v>
      </c>
      <c r="B93" t="s">
        <v>2194</v>
      </c>
      <c r="C93" s="423">
        <v>5716</v>
      </c>
      <c r="D93" s="423">
        <f t="shared" si="1"/>
        <v>91</v>
      </c>
    </row>
    <row r="94" spans="1:4" ht="12.75">
      <c r="A94" t="s">
        <v>1054</v>
      </c>
      <c r="B94" t="s">
        <v>2194</v>
      </c>
      <c r="C94" s="423">
        <v>5716</v>
      </c>
      <c r="D94" s="423">
        <f t="shared" si="1"/>
        <v>92</v>
      </c>
    </row>
    <row r="95" spans="1:4" ht="12.75">
      <c r="A95" t="s">
        <v>1058</v>
      </c>
      <c r="B95" t="s">
        <v>2194</v>
      </c>
      <c r="C95" s="423">
        <v>5716</v>
      </c>
      <c r="D95" s="423">
        <f t="shared" si="1"/>
        <v>93</v>
      </c>
    </row>
    <row r="96" spans="1:4" ht="12.75">
      <c r="A96" t="s">
        <v>96</v>
      </c>
      <c r="B96" t="s">
        <v>2194</v>
      </c>
      <c r="C96" s="423">
        <v>5716</v>
      </c>
      <c r="D96" s="423">
        <f t="shared" si="1"/>
        <v>94</v>
      </c>
    </row>
    <row r="97" spans="1:4" ht="12.75">
      <c r="A97" t="s">
        <v>121</v>
      </c>
      <c r="B97" t="s">
        <v>2194</v>
      </c>
      <c r="C97" s="423">
        <v>5716</v>
      </c>
      <c r="D97" s="423">
        <f t="shared" si="1"/>
        <v>95</v>
      </c>
    </row>
    <row r="98" spans="1:4" ht="12.75">
      <c r="A98" t="s">
        <v>1274</v>
      </c>
      <c r="B98" t="s">
        <v>2194</v>
      </c>
      <c r="C98" s="423">
        <v>5716</v>
      </c>
      <c r="D98" s="423">
        <f t="shared" si="1"/>
        <v>96</v>
      </c>
    </row>
    <row r="99" spans="1:4" ht="12.75">
      <c r="A99" t="s">
        <v>1280</v>
      </c>
      <c r="B99" t="s">
        <v>2194</v>
      </c>
      <c r="C99" s="423">
        <v>5716</v>
      </c>
      <c r="D99" s="423">
        <f t="shared" si="1"/>
        <v>97</v>
      </c>
    </row>
    <row r="100" spans="1:4" ht="12.75">
      <c r="A100" t="s">
        <v>1284</v>
      </c>
      <c r="B100" t="s">
        <v>2194</v>
      </c>
      <c r="C100" s="423">
        <v>5716</v>
      </c>
      <c r="D100" s="423">
        <f t="shared" si="1"/>
        <v>98</v>
      </c>
    </row>
    <row r="101" spans="1:4" ht="12.75">
      <c r="A101" t="s">
        <v>1289</v>
      </c>
      <c r="B101" t="s">
        <v>2194</v>
      </c>
      <c r="C101" s="423">
        <v>5716</v>
      </c>
      <c r="D101" s="423">
        <f t="shared" si="1"/>
        <v>99</v>
      </c>
    </row>
    <row r="102" spans="1:4" ht="12.75">
      <c r="A102" t="s">
        <v>2890</v>
      </c>
      <c r="B102" t="s">
        <v>2194</v>
      </c>
      <c r="C102" s="423">
        <v>5716</v>
      </c>
      <c r="D102" s="423">
        <f t="shared" si="1"/>
        <v>100</v>
      </c>
    </row>
    <row r="103" spans="1:4" ht="12.75">
      <c r="A103" t="s">
        <v>2892</v>
      </c>
      <c r="B103" t="s">
        <v>2194</v>
      </c>
      <c r="C103" s="423">
        <v>5716</v>
      </c>
      <c r="D103" s="423">
        <f t="shared" si="1"/>
        <v>101</v>
      </c>
    </row>
    <row r="104" spans="1:4" ht="12.75">
      <c r="A104" t="s">
        <v>1308</v>
      </c>
      <c r="B104" t="s">
        <v>2194</v>
      </c>
      <c r="C104" s="423">
        <v>5716</v>
      </c>
      <c r="D104" s="423">
        <f t="shared" si="1"/>
        <v>102</v>
      </c>
    </row>
    <row r="105" spans="1:4" ht="12.75">
      <c r="A105" t="s">
        <v>1309</v>
      </c>
      <c r="B105" t="s">
        <v>2194</v>
      </c>
      <c r="C105" s="423">
        <v>5716</v>
      </c>
      <c r="D105" s="423">
        <f t="shared" si="1"/>
        <v>103</v>
      </c>
    </row>
    <row r="106" spans="1:4" ht="12.75">
      <c r="A106" t="s">
        <v>1310</v>
      </c>
      <c r="B106" t="s">
        <v>2194</v>
      </c>
      <c r="C106" s="423">
        <v>5716</v>
      </c>
      <c r="D106" s="423">
        <f t="shared" si="1"/>
        <v>104</v>
      </c>
    </row>
    <row r="107" spans="1:4" ht="12.75">
      <c r="A107" t="s">
        <v>1328</v>
      </c>
      <c r="B107" t="s">
        <v>2194</v>
      </c>
      <c r="C107" s="423">
        <v>5716</v>
      </c>
      <c r="D107" s="423">
        <f t="shared" si="1"/>
        <v>105</v>
      </c>
    </row>
    <row r="108" spans="1:4" ht="12.75">
      <c r="A108" t="s">
        <v>1343</v>
      </c>
      <c r="B108" t="s">
        <v>2194</v>
      </c>
      <c r="C108" s="423">
        <v>5716</v>
      </c>
      <c r="D108" s="423">
        <f t="shared" si="1"/>
        <v>106</v>
      </c>
    </row>
    <row r="109" spans="1:4" ht="12.75">
      <c r="A109" t="s">
        <v>2896</v>
      </c>
      <c r="B109" t="s">
        <v>2194</v>
      </c>
      <c r="C109" s="423">
        <v>5716</v>
      </c>
      <c r="D109" s="423">
        <f t="shared" si="1"/>
        <v>107</v>
      </c>
    </row>
    <row r="110" spans="1:4" ht="12.75">
      <c r="A110" t="s">
        <v>1349</v>
      </c>
      <c r="B110" t="s">
        <v>2194</v>
      </c>
      <c r="C110" s="423">
        <v>5716</v>
      </c>
      <c r="D110" s="423">
        <f t="shared" si="1"/>
        <v>108</v>
      </c>
    </row>
    <row r="111" spans="1:4" ht="12.75">
      <c r="A111" t="s">
        <v>1353</v>
      </c>
      <c r="B111" t="s">
        <v>2194</v>
      </c>
      <c r="C111" s="423">
        <v>5716</v>
      </c>
      <c r="D111" s="423">
        <f t="shared" si="1"/>
        <v>109</v>
      </c>
    </row>
    <row r="112" spans="1:4" ht="12.75">
      <c r="A112" t="s">
        <v>1355</v>
      </c>
      <c r="B112" t="s">
        <v>2194</v>
      </c>
      <c r="C112" s="423">
        <v>5716</v>
      </c>
      <c r="D112" s="423">
        <f t="shared" si="1"/>
        <v>110</v>
      </c>
    </row>
    <row r="113" spans="1:4" ht="12.75">
      <c r="A113" t="s">
        <v>2901</v>
      </c>
      <c r="B113" t="s">
        <v>2194</v>
      </c>
      <c r="C113" s="423">
        <v>5716</v>
      </c>
      <c r="D113" s="423">
        <f t="shared" si="1"/>
        <v>111</v>
      </c>
    </row>
    <row r="114" spans="1:4" ht="12.75">
      <c r="A114" t="s">
        <v>1361</v>
      </c>
      <c r="B114" t="s">
        <v>2194</v>
      </c>
      <c r="C114" s="423">
        <v>5716</v>
      </c>
      <c r="D114" s="423">
        <f t="shared" si="1"/>
        <v>112</v>
      </c>
    </row>
    <row r="115" spans="1:4" ht="12.75">
      <c r="A115" t="s">
        <v>2903</v>
      </c>
      <c r="B115" t="s">
        <v>2194</v>
      </c>
      <c r="C115" s="423">
        <v>5716</v>
      </c>
      <c r="D115" s="423">
        <f t="shared" si="1"/>
        <v>113</v>
      </c>
    </row>
    <row r="116" spans="1:4" ht="12.75">
      <c r="A116" t="s">
        <v>1385</v>
      </c>
      <c r="B116" t="s">
        <v>2194</v>
      </c>
      <c r="C116" s="423">
        <v>5716</v>
      </c>
      <c r="D116" s="423">
        <f t="shared" si="1"/>
        <v>114</v>
      </c>
    </row>
    <row r="117" spans="1:4" ht="12.75">
      <c r="A117" t="s">
        <v>1351</v>
      </c>
      <c r="B117" t="s">
        <v>2194</v>
      </c>
      <c r="C117" s="423">
        <v>5716</v>
      </c>
      <c r="D117" s="423">
        <f t="shared" si="1"/>
        <v>115</v>
      </c>
    </row>
    <row r="118" spans="1:4" ht="12.75">
      <c r="A118" t="s">
        <v>1398</v>
      </c>
      <c r="B118" t="s">
        <v>2194</v>
      </c>
      <c r="C118" s="423">
        <v>5716</v>
      </c>
      <c r="D118" s="423">
        <f t="shared" si="1"/>
        <v>116</v>
      </c>
    </row>
    <row r="119" spans="1:4" ht="12.75">
      <c r="A119" t="s">
        <v>2910</v>
      </c>
      <c r="B119" t="s">
        <v>2194</v>
      </c>
      <c r="C119" s="423">
        <v>5716</v>
      </c>
      <c r="D119" s="423">
        <f t="shared" si="1"/>
        <v>117</v>
      </c>
    </row>
    <row r="120" spans="1:4" ht="12.75">
      <c r="A120" t="s">
        <v>1409</v>
      </c>
      <c r="B120" t="s">
        <v>2194</v>
      </c>
      <c r="C120" s="423">
        <v>5716</v>
      </c>
      <c r="D120" s="423">
        <f t="shared" si="1"/>
        <v>118</v>
      </c>
    </row>
    <row r="121" spans="1:4" ht="12.75">
      <c r="A121" t="s">
        <v>2914</v>
      </c>
      <c r="B121" t="s">
        <v>2194</v>
      </c>
      <c r="C121" s="423">
        <v>5716</v>
      </c>
      <c r="D121" s="423">
        <f t="shared" si="1"/>
        <v>119</v>
      </c>
    </row>
    <row r="122" spans="1:4" ht="12.75">
      <c r="A122" t="s">
        <v>1413</v>
      </c>
      <c r="B122" t="s">
        <v>2194</v>
      </c>
      <c r="C122" s="423">
        <v>5716</v>
      </c>
      <c r="D122" s="423">
        <f t="shared" si="1"/>
        <v>120</v>
      </c>
    </row>
    <row r="123" spans="1:4" ht="12.75">
      <c r="A123" t="s">
        <v>2916</v>
      </c>
      <c r="B123" t="s">
        <v>2194</v>
      </c>
      <c r="C123" s="423">
        <v>5716</v>
      </c>
      <c r="D123" s="423">
        <f t="shared" si="1"/>
        <v>121</v>
      </c>
    </row>
    <row r="124" spans="1:4" ht="12.75">
      <c r="A124" t="s">
        <v>1420</v>
      </c>
      <c r="B124" t="s">
        <v>2194</v>
      </c>
      <c r="C124" s="423">
        <v>5716</v>
      </c>
      <c r="D124" s="423">
        <f t="shared" si="1"/>
        <v>122</v>
      </c>
    </row>
    <row r="125" spans="1:4" ht="12.75">
      <c r="A125" t="s">
        <v>2920</v>
      </c>
      <c r="B125" t="s">
        <v>2194</v>
      </c>
      <c r="C125" s="423">
        <v>5716</v>
      </c>
      <c r="D125" s="423">
        <f t="shared" si="1"/>
        <v>123</v>
      </c>
    </row>
    <row r="126" spans="1:4" ht="12.75">
      <c r="A126" t="s">
        <v>1436</v>
      </c>
      <c r="B126" t="s">
        <v>2194</v>
      </c>
      <c r="C126" s="423">
        <v>5716</v>
      </c>
      <c r="D126" s="423">
        <f t="shared" si="1"/>
        <v>124</v>
      </c>
    </row>
    <row r="127" spans="1:4" ht="12.75">
      <c r="A127" t="s">
        <v>941</v>
      </c>
      <c r="B127" t="s">
        <v>2194</v>
      </c>
      <c r="C127" s="423">
        <v>5716</v>
      </c>
      <c r="D127" s="423">
        <f t="shared" si="1"/>
        <v>125</v>
      </c>
    </row>
    <row r="128" spans="1:4" ht="12.75">
      <c r="A128" t="s">
        <v>2924</v>
      </c>
      <c r="B128" t="s">
        <v>2194</v>
      </c>
      <c r="C128" s="423">
        <v>5716</v>
      </c>
      <c r="D128" s="423">
        <f t="shared" si="1"/>
        <v>126</v>
      </c>
    </row>
    <row r="129" spans="1:4" ht="12.75">
      <c r="A129" t="s">
        <v>2925</v>
      </c>
      <c r="B129" t="s">
        <v>2194</v>
      </c>
      <c r="C129" s="423">
        <v>5716</v>
      </c>
      <c r="D129" s="423">
        <f t="shared" si="1"/>
        <v>127</v>
      </c>
    </row>
    <row r="130" spans="1:4" ht="12.75">
      <c r="A130" t="s">
        <v>1450</v>
      </c>
      <c r="B130" t="s">
        <v>2194</v>
      </c>
      <c r="C130" s="423">
        <v>5716</v>
      </c>
      <c r="D130" s="423">
        <f t="shared" si="1"/>
        <v>128</v>
      </c>
    </row>
    <row r="131" spans="1:4" ht="12.75">
      <c r="A131" t="s">
        <v>2927</v>
      </c>
      <c r="B131" t="s">
        <v>2194</v>
      </c>
      <c r="C131" s="423">
        <v>5716</v>
      </c>
      <c r="D131" s="423">
        <f t="shared" si="1"/>
        <v>129</v>
      </c>
    </row>
    <row r="132" spans="1:4" ht="12.75">
      <c r="A132" t="s">
        <v>1993</v>
      </c>
      <c r="B132" t="s">
        <v>2194</v>
      </c>
      <c r="C132" s="423">
        <v>5716</v>
      </c>
      <c r="D132" s="423">
        <f t="shared" si="1"/>
        <v>130</v>
      </c>
    </row>
    <row r="133" spans="1:4" ht="12.75">
      <c r="A133" t="s">
        <v>1463</v>
      </c>
      <c r="B133" t="s">
        <v>2194</v>
      </c>
      <c r="C133" s="423">
        <v>5716</v>
      </c>
      <c r="D133" s="423">
        <f aca="true" t="shared" si="2" ref="D133:D196">+D132+1</f>
        <v>131</v>
      </c>
    </row>
    <row r="134" spans="1:4" ht="12.75">
      <c r="A134" t="s">
        <v>1467</v>
      </c>
      <c r="B134" t="s">
        <v>2194</v>
      </c>
      <c r="C134" s="423">
        <v>5716</v>
      </c>
      <c r="D134" s="423">
        <f t="shared" si="2"/>
        <v>132</v>
      </c>
    </row>
    <row r="135" spans="1:4" ht="12.75">
      <c r="A135" t="s">
        <v>2929</v>
      </c>
      <c r="B135" t="s">
        <v>2194</v>
      </c>
      <c r="C135" s="423">
        <v>5716</v>
      </c>
      <c r="D135" s="423">
        <f t="shared" si="2"/>
        <v>133</v>
      </c>
    </row>
    <row r="136" spans="1:4" ht="12.75">
      <c r="A136" t="s">
        <v>2931</v>
      </c>
      <c r="B136" t="s">
        <v>2194</v>
      </c>
      <c r="C136" s="423">
        <v>5716</v>
      </c>
      <c r="D136" s="423">
        <f t="shared" si="2"/>
        <v>134</v>
      </c>
    </row>
    <row r="137" spans="1:4" ht="12.75">
      <c r="A137" t="s">
        <v>1492</v>
      </c>
      <c r="B137" t="s">
        <v>2194</v>
      </c>
      <c r="C137" s="423">
        <v>5716</v>
      </c>
      <c r="D137" s="423">
        <f t="shared" si="2"/>
        <v>135</v>
      </c>
    </row>
    <row r="138" spans="1:4" ht="12.75">
      <c r="A138" t="s">
        <v>2932</v>
      </c>
      <c r="B138" t="s">
        <v>2194</v>
      </c>
      <c r="C138" s="423">
        <v>5716</v>
      </c>
      <c r="D138" s="423">
        <f t="shared" si="2"/>
        <v>136</v>
      </c>
    </row>
    <row r="139" spans="1:4" ht="12.75">
      <c r="A139" t="s">
        <v>1499</v>
      </c>
      <c r="B139" t="s">
        <v>2194</v>
      </c>
      <c r="C139" s="423">
        <v>5716</v>
      </c>
      <c r="D139" s="423">
        <f t="shared" si="2"/>
        <v>137</v>
      </c>
    </row>
    <row r="140" spans="1:4" ht="12.75">
      <c r="A140" t="s">
        <v>2934</v>
      </c>
      <c r="B140" t="s">
        <v>2194</v>
      </c>
      <c r="C140" s="423">
        <v>5716</v>
      </c>
      <c r="D140" s="423">
        <f t="shared" si="2"/>
        <v>138</v>
      </c>
    </row>
    <row r="141" spans="1:4" ht="12.75">
      <c r="A141" t="s">
        <v>1509</v>
      </c>
      <c r="B141" t="s">
        <v>2194</v>
      </c>
      <c r="C141" s="423">
        <v>5716</v>
      </c>
      <c r="D141" s="423">
        <f t="shared" si="2"/>
        <v>139</v>
      </c>
    </row>
    <row r="142" spans="1:4" ht="12.75">
      <c r="A142" t="s">
        <v>2936</v>
      </c>
      <c r="B142" t="s">
        <v>2194</v>
      </c>
      <c r="C142" s="423">
        <v>5716</v>
      </c>
      <c r="D142" s="423">
        <f t="shared" si="2"/>
        <v>140</v>
      </c>
    </row>
    <row r="143" spans="1:4" ht="12.75">
      <c r="A143" t="s">
        <v>1520</v>
      </c>
      <c r="B143" t="s">
        <v>2194</v>
      </c>
      <c r="C143" s="423">
        <v>5716</v>
      </c>
      <c r="D143" s="423">
        <f t="shared" si="2"/>
        <v>141</v>
      </c>
    </row>
    <row r="144" spans="1:4" ht="12.75">
      <c r="A144" t="s">
        <v>2939</v>
      </c>
      <c r="B144" t="s">
        <v>2194</v>
      </c>
      <c r="C144" s="423">
        <v>5716</v>
      </c>
      <c r="D144" s="423">
        <f t="shared" si="2"/>
        <v>142</v>
      </c>
    </row>
    <row r="145" spans="1:4" ht="12.75">
      <c r="A145" t="s">
        <v>2940</v>
      </c>
      <c r="B145" t="s">
        <v>2194</v>
      </c>
      <c r="C145" s="423">
        <v>5716</v>
      </c>
      <c r="D145" s="423">
        <f t="shared" si="2"/>
        <v>143</v>
      </c>
    </row>
    <row r="146" spans="1:4" ht="12.75">
      <c r="A146" t="s">
        <v>1542</v>
      </c>
      <c r="B146" t="s">
        <v>2194</v>
      </c>
      <c r="C146" s="423">
        <v>5716</v>
      </c>
      <c r="D146" s="423">
        <f t="shared" si="2"/>
        <v>144</v>
      </c>
    </row>
    <row r="147" spans="1:4" ht="12.75">
      <c r="A147" t="s">
        <v>1545</v>
      </c>
      <c r="B147" t="s">
        <v>2194</v>
      </c>
      <c r="C147" s="423">
        <v>5716</v>
      </c>
      <c r="D147" s="423">
        <f t="shared" si="2"/>
        <v>145</v>
      </c>
    </row>
    <row r="148" spans="1:4" ht="12.75">
      <c r="A148" t="s">
        <v>2946</v>
      </c>
      <c r="B148" t="s">
        <v>2194</v>
      </c>
      <c r="C148" s="423">
        <v>5716</v>
      </c>
      <c r="D148" s="423">
        <f t="shared" si="2"/>
        <v>146</v>
      </c>
    </row>
    <row r="149" spans="1:4" ht="12.75">
      <c r="A149" t="s">
        <v>1578</v>
      </c>
      <c r="B149" t="s">
        <v>2194</v>
      </c>
      <c r="C149" s="423">
        <v>5716</v>
      </c>
      <c r="D149" s="423">
        <f t="shared" si="2"/>
        <v>147</v>
      </c>
    </row>
    <row r="150" spans="1:4" ht="12.75">
      <c r="A150" t="s">
        <v>1585</v>
      </c>
      <c r="B150" t="s">
        <v>2194</v>
      </c>
      <c r="C150" s="423">
        <v>5716</v>
      </c>
      <c r="D150" s="423">
        <f t="shared" si="2"/>
        <v>148</v>
      </c>
    </row>
    <row r="151" spans="1:4" ht="12.75">
      <c r="A151" t="s">
        <v>942</v>
      </c>
      <c r="B151" t="s">
        <v>2194</v>
      </c>
      <c r="C151" s="423">
        <v>5716</v>
      </c>
      <c r="D151" s="423">
        <f t="shared" si="2"/>
        <v>149</v>
      </c>
    </row>
    <row r="152" spans="1:4" ht="12.75">
      <c r="A152" t="s">
        <v>947</v>
      </c>
      <c r="B152" t="s">
        <v>2194</v>
      </c>
      <c r="C152" s="423">
        <v>5716</v>
      </c>
      <c r="D152" s="423">
        <f t="shared" si="2"/>
        <v>150</v>
      </c>
    </row>
    <row r="153" spans="1:4" ht="12.75">
      <c r="A153" t="s">
        <v>948</v>
      </c>
      <c r="B153" t="s">
        <v>2194</v>
      </c>
      <c r="C153" s="423">
        <v>5716</v>
      </c>
      <c r="D153" s="423">
        <f t="shared" si="2"/>
        <v>151</v>
      </c>
    </row>
    <row r="154" spans="1:4" ht="12.75">
      <c r="A154" t="s">
        <v>951</v>
      </c>
      <c r="B154" t="s">
        <v>2194</v>
      </c>
      <c r="C154" s="423">
        <v>5716</v>
      </c>
      <c r="D154" s="423">
        <f t="shared" si="2"/>
        <v>152</v>
      </c>
    </row>
    <row r="155" spans="1:4" ht="12.75">
      <c r="A155" t="s">
        <v>1592</v>
      </c>
      <c r="B155" t="s">
        <v>2194</v>
      </c>
      <c r="C155" s="423">
        <v>5716</v>
      </c>
      <c r="D155" s="423">
        <f t="shared" si="2"/>
        <v>153</v>
      </c>
    </row>
    <row r="156" spans="1:4" ht="12.75">
      <c r="A156" t="s">
        <v>1593</v>
      </c>
      <c r="B156" t="s">
        <v>2194</v>
      </c>
      <c r="C156" s="423">
        <v>5716</v>
      </c>
      <c r="D156" s="423">
        <f t="shared" si="2"/>
        <v>154</v>
      </c>
    </row>
    <row r="157" spans="1:4" ht="12.75">
      <c r="A157" t="s">
        <v>1599</v>
      </c>
      <c r="B157" t="s">
        <v>2194</v>
      </c>
      <c r="C157" s="423">
        <v>5716</v>
      </c>
      <c r="D157" s="423">
        <f t="shared" si="2"/>
        <v>155</v>
      </c>
    </row>
    <row r="158" spans="1:4" ht="12.75">
      <c r="A158" t="s">
        <v>1602</v>
      </c>
      <c r="B158" t="s">
        <v>2194</v>
      </c>
      <c r="C158" s="423">
        <v>5716</v>
      </c>
      <c r="D158" s="423">
        <f t="shared" si="2"/>
        <v>156</v>
      </c>
    </row>
    <row r="159" spans="1:4" ht="12.75">
      <c r="A159" t="s">
        <v>1604</v>
      </c>
      <c r="B159" t="s">
        <v>2194</v>
      </c>
      <c r="C159" s="423">
        <v>5716</v>
      </c>
      <c r="D159" s="423">
        <f t="shared" si="2"/>
        <v>157</v>
      </c>
    </row>
    <row r="160" spans="1:4" ht="12.75">
      <c r="A160" t="s">
        <v>1616</v>
      </c>
      <c r="B160" t="s">
        <v>2194</v>
      </c>
      <c r="C160" s="423">
        <v>5716</v>
      </c>
      <c r="D160" s="423">
        <f t="shared" si="2"/>
        <v>158</v>
      </c>
    </row>
    <row r="161" spans="1:4" ht="12.75">
      <c r="A161" t="s">
        <v>1627</v>
      </c>
      <c r="B161" t="s">
        <v>2194</v>
      </c>
      <c r="C161" s="423">
        <v>5716</v>
      </c>
      <c r="D161" s="423">
        <f t="shared" si="2"/>
        <v>159</v>
      </c>
    </row>
    <row r="162" spans="1:4" ht="12.75">
      <c r="A162" t="s">
        <v>1631</v>
      </c>
      <c r="B162" t="s">
        <v>2194</v>
      </c>
      <c r="C162" s="423">
        <v>5716</v>
      </c>
      <c r="D162" s="423">
        <f t="shared" si="2"/>
        <v>160</v>
      </c>
    </row>
    <row r="163" spans="1:4" ht="12.75">
      <c r="A163" t="s">
        <v>1652</v>
      </c>
      <c r="B163" t="s">
        <v>2194</v>
      </c>
      <c r="C163" s="423">
        <v>5716</v>
      </c>
      <c r="D163" s="423">
        <f t="shared" si="2"/>
        <v>161</v>
      </c>
    </row>
    <row r="164" spans="1:4" ht="12.75">
      <c r="A164" t="s">
        <v>1660</v>
      </c>
      <c r="B164" t="s">
        <v>2194</v>
      </c>
      <c r="C164" s="423">
        <v>5716</v>
      </c>
      <c r="D164" s="423">
        <f t="shared" si="2"/>
        <v>162</v>
      </c>
    </row>
    <row r="165" spans="1:4" ht="12.75">
      <c r="A165" t="s">
        <v>1665</v>
      </c>
      <c r="B165" t="s">
        <v>2194</v>
      </c>
      <c r="C165" s="423">
        <v>5716</v>
      </c>
      <c r="D165" s="423">
        <f t="shared" si="2"/>
        <v>163</v>
      </c>
    </row>
    <row r="166" spans="1:4" ht="12.75">
      <c r="A166" t="s">
        <v>1674</v>
      </c>
      <c r="B166" t="s">
        <v>2194</v>
      </c>
      <c r="C166" s="423">
        <v>5716</v>
      </c>
      <c r="D166" s="423">
        <f t="shared" si="2"/>
        <v>164</v>
      </c>
    </row>
    <row r="167" spans="1:4" ht="12.75">
      <c r="A167" t="s">
        <v>2956</v>
      </c>
      <c r="B167" t="s">
        <v>2194</v>
      </c>
      <c r="C167" s="423">
        <v>5716</v>
      </c>
      <c r="D167" s="423">
        <f t="shared" si="2"/>
        <v>165</v>
      </c>
    </row>
    <row r="168" spans="1:4" ht="12.75">
      <c r="A168" t="s">
        <v>1685</v>
      </c>
      <c r="B168" t="s">
        <v>2194</v>
      </c>
      <c r="C168" s="423">
        <v>5716</v>
      </c>
      <c r="D168" s="423">
        <f t="shared" si="2"/>
        <v>166</v>
      </c>
    </row>
    <row r="169" spans="1:4" ht="12.75">
      <c r="A169" t="s">
        <v>1733</v>
      </c>
      <c r="B169" t="s">
        <v>2194</v>
      </c>
      <c r="C169" s="423">
        <v>5716</v>
      </c>
      <c r="D169" s="423">
        <f t="shared" si="2"/>
        <v>167</v>
      </c>
    </row>
    <row r="170" spans="1:4" ht="12.75">
      <c r="A170" t="s">
        <v>1072</v>
      </c>
      <c r="B170" t="s">
        <v>2194</v>
      </c>
      <c r="C170" s="423">
        <v>5716</v>
      </c>
      <c r="D170" s="423">
        <f t="shared" si="2"/>
        <v>168</v>
      </c>
    </row>
    <row r="171" spans="1:4" ht="12.75">
      <c r="A171" t="s">
        <v>2975</v>
      </c>
      <c r="B171" t="s">
        <v>2194</v>
      </c>
      <c r="C171" s="423">
        <v>5716</v>
      </c>
      <c r="D171" s="423">
        <f t="shared" si="2"/>
        <v>169</v>
      </c>
    </row>
    <row r="172" spans="1:4" ht="12.75">
      <c r="A172" t="s">
        <v>1765</v>
      </c>
      <c r="B172" t="s">
        <v>2194</v>
      </c>
      <c r="C172" s="423">
        <v>5716</v>
      </c>
      <c r="D172" s="423">
        <f t="shared" si="2"/>
        <v>170</v>
      </c>
    </row>
    <row r="173" spans="1:4" ht="12.75">
      <c r="A173" t="s">
        <v>1768</v>
      </c>
      <c r="B173" t="s">
        <v>2194</v>
      </c>
      <c r="C173" s="423">
        <v>5716</v>
      </c>
      <c r="D173" s="423">
        <f t="shared" si="2"/>
        <v>171</v>
      </c>
    </row>
    <row r="174" spans="1:4" ht="12.75">
      <c r="A174" t="s">
        <v>1770</v>
      </c>
      <c r="B174" t="s">
        <v>2194</v>
      </c>
      <c r="C174" s="423">
        <v>5716</v>
      </c>
      <c r="D174" s="423">
        <f t="shared" si="2"/>
        <v>172</v>
      </c>
    </row>
    <row r="175" spans="1:4" ht="12.75">
      <c r="A175" t="s">
        <v>2979</v>
      </c>
      <c r="B175" t="s">
        <v>2194</v>
      </c>
      <c r="C175" s="423">
        <v>5716</v>
      </c>
      <c r="D175" s="423">
        <f t="shared" si="2"/>
        <v>173</v>
      </c>
    </row>
    <row r="176" spans="1:4" ht="12.75">
      <c r="A176" t="s">
        <v>2980</v>
      </c>
      <c r="B176" t="s">
        <v>2194</v>
      </c>
      <c r="C176" s="423">
        <v>5716</v>
      </c>
      <c r="D176" s="423">
        <f t="shared" si="2"/>
        <v>174</v>
      </c>
    </row>
    <row r="177" spans="1:4" ht="12.75">
      <c r="A177" t="s">
        <v>1788</v>
      </c>
      <c r="B177" t="s">
        <v>2194</v>
      </c>
      <c r="C177" s="423">
        <v>5716</v>
      </c>
      <c r="D177" s="423">
        <f t="shared" si="2"/>
        <v>175</v>
      </c>
    </row>
    <row r="178" spans="1:4" ht="12.75">
      <c r="A178" t="s">
        <v>1791</v>
      </c>
      <c r="B178" t="s">
        <v>2194</v>
      </c>
      <c r="C178" s="423">
        <v>5716</v>
      </c>
      <c r="D178" s="423">
        <f t="shared" si="2"/>
        <v>176</v>
      </c>
    </row>
    <row r="179" spans="1:4" ht="12.75">
      <c r="A179" t="s">
        <v>1795</v>
      </c>
      <c r="B179" t="s">
        <v>2194</v>
      </c>
      <c r="C179" s="423">
        <v>5716</v>
      </c>
      <c r="D179" s="423">
        <f t="shared" si="2"/>
        <v>177</v>
      </c>
    </row>
    <row r="180" spans="1:4" ht="12.75">
      <c r="A180" t="s">
        <v>2983</v>
      </c>
      <c r="B180" t="s">
        <v>2194</v>
      </c>
      <c r="C180" s="423">
        <v>5716</v>
      </c>
      <c r="D180" s="423">
        <f t="shared" si="2"/>
        <v>178</v>
      </c>
    </row>
    <row r="181" spans="1:4" ht="12.75">
      <c r="A181" t="s">
        <v>1820</v>
      </c>
      <c r="B181" t="s">
        <v>2194</v>
      </c>
      <c r="C181" s="423">
        <v>5716</v>
      </c>
      <c r="D181" s="423">
        <f t="shared" si="2"/>
        <v>179</v>
      </c>
    </row>
    <row r="182" spans="1:4" ht="12.75">
      <c r="A182" t="s">
        <v>2987</v>
      </c>
      <c r="B182" t="s">
        <v>2194</v>
      </c>
      <c r="C182" s="423">
        <v>5716</v>
      </c>
      <c r="D182" s="423">
        <f t="shared" si="2"/>
        <v>180</v>
      </c>
    </row>
    <row r="183" spans="1:4" ht="12.75">
      <c r="A183" t="s">
        <v>2988</v>
      </c>
      <c r="B183" t="s">
        <v>2194</v>
      </c>
      <c r="C183" s="423">
        <v>5716</v>
      </c>
      <c r="D183" s="423">
        <f t="shared" si="2"/>
        <v>181</v>
      </c>
    </row>
    <row r="184" spans="1:4" ht="12.75">
      <c r="A184" t="s">
        <v>2989</v>
      </c>
      <c r="B184" t="s">
        <v>2194</v>
      </c>
      <c r="C184" s="423">
        <v>5716</v>
      </c>
      <c r="D184" s="423">
        <f t="shared" si="2"/>
        <v>182</v>
      </c>
    </row>
    <row r="185" spans="1:4" ht="12.75">
      <c r="A185" t="s">
        <v>1827</v>
      </c>
      <c r="B185" t="s">
        <v>2194</v>
      </c>
      <c r="C185" s="423">
        <v>5716</v>
      </c>
      <c r="D185" s="423">
        <f t="shared" si="2"/>
        <v>183</v>
      </c>
    </row>
    <row r="186" spans="1:4" ht="12.75">
      <c r="A186" t="s">
        <v>2990</v>
      </c>
      <c r="B186" t="s">
        <v>2194</v>
      </c>
      <c r="C186" s="423">
        <v>5716</v>
      </c>
      <c r="D186" s="423">
        <f t="shared" si="2"/>
        <v>184</v>
      </c>
    </row>
    <row r="187" spans="1:4" ht="12.75">
      <c r="A187" t="s">
        <v>1835</v>
      </c>
      <c r="B187" t="s">
        <v>2194</v>
      </c>
      <c r="C187" s="423">
        <v>5716</v>
      </c>
      <c r="D187" s="423">
        <f t="shared" si="2"/>
        <v>185</v>
      </c>
    </row>
    <row r="188" spans="1:4" ht="12.75">
      <c r="A188" t="s">
        <v>1838</v>
      </c>
      <c r="B188" t="s">
        <v>2194</v>
      </c>
      <c r="C188" s="423">
        <v>5716</v>
      </c>
      <c r="D188" s="423">
        <f t="shared" si="2"/>
        <v>186</v>
      </c>
    </row>
    <row r="189" spans="1:4" ht="12.75">
      <c r="A189" t="s">
        <v>1842</v>
      </c>
      <c r="B189" t="s">
        <v>2194</v>
      </c>
      <c r="C189" s="423">
        <v>5716</v>
      </c>
      <c r="D189" s="423">
        <f t="shared" si="2"/>
        <v>187</v>
      </c>
    </row>
    <row r="190" spans="1:4" ht="12.75">
      <c r="A190" t="s">
        <v>1845</v>
      </c>
      <c r="B190" t="s">
        <v>2194</v>
      </c>
      <c r="C190" s="423">
        <v>5716</v>
      </c>
      <c r="D190" s="423">
        <f t="shared" si="2"/>
        <v>188</v>
      </c>
    </row>
    <row r="191" spans="1:4" ht="12.75">
      <c r="A191" t="s">
        <v>1849</v>
      </c>
      <c r="B191" t="s">
        <v>2194</v>
      </c>
      <c r="C191" s="423">
        <v>5716</v>
      </c>
      <c r="D191" s="423">
        <f t="shared" si="2"/>
        <v>189</v>
      </c>
    </row>
    <row r="192" spans="1:4" ht="12.75">
      <c r="A192" t="s">
        <v>1852</v>
      </c>
      <c r="B192" t="s">
        <v>2194</v>
      </c>
      <c r="C192" s="423">
        <v>5716</v>
      </c>
      <c r="D192" s="423">
        <f t="shared" si="2"/>
        <v>190</v>
      </c>
    </row>
    <row r="193" spans="1:4" ht="12.75">
      <c r="A193" t="s">
        <v>1854</v>
      </c>
      <c r="B193" t="s">
        <v>2194</v>
      </c>
      <c r="C193" s="423">
        <v>5716</v>
      </c>
      <c r="D193" s="423">
        <f t="shared" si="2"/>
        <v>191</v>
      </c>
    </row>
    <row r="194" spans="1:4" ht="12.75">
      <c r="A194" t="s">
        <v>1856</v>
      </c>
      <c r="B194" t="s">
        <v>2194</v>
      </c>
      <c r="C194" s="423">
        <v>5716</v>
      </c>
      <c r="D194" s="423">
        <f t="shared" si="2"/>
        <v>192</v>
      </c>
    </row>
    <row r="195" spans="1:4" ht="12.75">
      <c r="A195" t="s">
        <v>1860</v>
      </c>
      <c r="B195" t="s">
        <v>2194</v>
      </c>
      <c r="C195" s="423">
        <v>5716</v>
      </c>
      <c r="D195" s="423">
        <f t="shared" si="2"/>
        <v>193</v>
      </c>
    </row>
    <row r="196" spans="1:4" ht="12.75">
      <c r="A196" t="s">
        <v>1861</v>
      </c>
      <c r="B196" t="s">
        <v>2194</v>
      </c>
      <c r="C196" s="423">
        <v>5716</v>
      </c>
      <c r="D196" s="423">
        <f t="shared" si="2"/>
        <v>194</v>
      </c>
    </row>
    <row r="197" spans="1:4" ht="12.75">
      <c r="A197" t="s">
        <v>1868</v>
      </c>
      <c r="B197" t="s">
        <v>2194</v>
      </c>
      <c r="C197" s="423">
        <v>5716</v>
      </c>
      <c r="D197" s="423">
        <f aca="true" t="shared" si="3" ref="D197:D260">+D196+1</f>
        <v>195</v>
      </c>
    </row>
    <row r="198" spans="1:4" ht="12.75">
      <c r="A198" t="s">
        <v>1878</v>
      </c>
      <c r="B198" t="s">
        <v>2194</v>
      </c>
      <c r="C198" s="423">
        <v>5716</v>
      </c>
      <c r="D198" s="423">
        <f t="shared" si="3"/>
        <v>196</v>
      </c>
    </row>
    <row r="199" spans="1:4" ht="12.75">
      <c r="A199" t="s">
        <v>1881</v>
      </c>
      <c r="B199" t="s">
        <v>2194</v>
      </c>
      <c r="C199" s="423">
        <v>5716</v>
      </c>
      <c r="D199" s="423">
        <f t="shared" si="3"/>
        <v>197</v>
      </c>
    </row>
    <row r="200" spans="1:4" ht="12.75">
      <c r="A200" t="s">
        <v>1883</v>
      </c>
      <c r="B200" t="s">
        <v>2194</v>
      </c>
      <c r="C200" s="423">
        <v>5716</v>
      </c>
      <c r="D200" s="423">
        <f t="shared" si="3"/>
        <v>198</v>
      </c>
    </row>
    <row r="201" spans="1:4" ht="12.75">
      <c r="A201" t="s">
        <v>1891</v>
      </c>
      <c r="B201" t="s">
        <v>2194</v>
      </c>
      <c r="C201" s="423">
        <v>5716</v>
      </c>
      <c r="D201" s="423">
        <f t="shared" si="3"/>
        <v>199</v>
      </c>
    </row>
    <row r="202" spans="1:4" ht="12.75">
      <c r="A202" t="s">
        <v>1893</v>
      </c>
      <c r="B202" t="s">
        <v>2194</v>
      </c>
      <c r="C202" s="423">
        <v>5716</v>
      </c>
      <c r="D202" s="423">
        <f t="shared" si="3"/>
        <v>200</v>
      </c>
    </row>
    <row r="203" spans="1:4" ht="12.75">
      <c r="A203" t="s">
        <v>1907</v>
      </c>
      <c r="B203" t="s">
        <v>2194</v>
      </c>
      <c r="C203" s="423">
        <v>5716</v>
      </c>
      <c r="D203" s="423">
        <f t="shared" si="3"/>
        <v>201</v>
      </c>
    </row>
    <row r="204" spans="1:4" ht="12.75">
      <c r="A204" t="s">
        <v>1908</v>
      </c>
      <c r="B204" t="s">
        <v>2194</v>
      </c>
      <c r="C204" s="423">
        <v>5716</v>
      </c>
      <c r="D204" s="423">
        <f t="shared" si="3"/>
        <v>202</v>
      </c>
    </row>
    <row r="205" spans="1:4" ht="12.75">
      <c r="A205" t="s">
        <v>1926</v>
      </c>
      <c r="B205" t="s">
        <v>2194</v>
      </c>
      <c r="C205" s="423">
        <v>5716</v>
      </c>
      <c r="D205" s="423">
        <f t="shared" si="3"/>
        <v>203</v>
      </c>
    </row>
    <row r="206" spans="1:4" ht="12.75">
      <c r="A206" t="s">
        <v>1934</v>
      </c>
      <c r="B206" t="s">
        <v>2194</v>
      </c>
      <c r="C206" s="423">
        <v>5716</v>
      </c>
      <c r="D206" s="423">
        <f t="shared" si="3"/>
        <v>204</v>
      </c>
    </row>
    <row r="207" spans="1:4" ht="12.75">
      <c r="A207" t="s">
        <v>1935</v>
      </c>
      <c r="B207" t="s">
        <v>2194</v>
      </c>
      <c r="C207" s="423">
        <v>5716</v>
      </c>
      <c r="D207" s="423">
        <f t="shared" si="3"/>
        <v>205</v>
      </c>
    </row>
    <row r="208" spans="1:4" ht="12.75">
      <c r="A208" t="s">
        <v>1941</v>
      </c>
      <c r="B208" t="s">
        <v>2194</v>
      </c>
      <c r="C208" s="423">
        <v>5716</v>
      </c>
      <c r="D208" s="423">
        <f t="shared" si="3"/>
        <v>206</v>
      </c>
    </row>
    <row r="209" spans="1:4" ht="12.75">
      <c r="A209" t="s">
        <v>1944</v>
      </c>
      <c r="B209" t="s">
        <v>2194</v>
      </c>
      <c r="C209" s="423">
        <v>5716</v>
      </c>
      <c r="D209" s="423">
        <f t="shared" si="3"/>
        <v>207</v>
      </c>
    </row>
    <row r="210" spans="1:4" ht="12.75">
      <c r="A210" t="s">
        <v>1948</v>
      </c>
      <c r="B210" t="s">
        <v>2194</v>
      </c>
      <c r="C210" s="423">
        <v>5716</v>
      </c>
      <c r="D210" s="423">
        <f t="shared" si="3"/>
        <v>208</v>
      </c>
    </row>
    <row r="211" spans="1:4" ht="12.75">
      <c r="A211" t="s">
        <v>1947</v>
      </c>
      <c r="B211" t="s">
        <v>2194</v>
      </c>
      <c r="C211" s="423">
        <v>5716</v>
      </c>
      <c r="D211" s="423">
        <f t="shared" si="3"/>
        <v>209</v>
      </c>
    </row>
    <row r="212" spans="1:4" ht="12.75">
      <c r="A212" t="s">
        <v>1960</v>
      </c>
      <c r="B212" t="s">
        <v>2194</v>
      </c>
      <c r="C212" s="423">
        <v>5716</v>
      </c>
      <c r="D212" s="423">
        <f t="shared" si="3"/>
        <v>210</v>
      </c>
    </row>
    <row r="213" spans="1:4" ht="12.75">
      <c r="A213" t="s">
        <v>1962</v>
      </c>
      <c r="B213" t="s">
        <v>2194</v>
      </c>
      <c r="C213" s="423">
        <v>5716</v>
      </c>
      <c r="D213" s="423">
        <f t="shared" si="3"/>
        <v>211</v>
      </c>
    </row>
    <row r="214" spans="1:4" ht="12.75">
      <c r="A214" t="s">
        <v>953</v>
      </c>
      <c r="B214" t="s">
        <v>2194</v>
      </c>
      <c r="C214" s="423">
        <v>5716</v>
      </c>
      <c r="D214" s="423">
        <f t="shared" si="3"/>
        <v>212</v>
      </c>
    </row>
    <row r="215" spans="1:4" ht="12.75">
      <c r="A215" t="s">
        <v>954</v>
      </c>
      <c r="B215" t="s">
        <v>2194</v>
      </c>
      <c r="C215" s="423">
        <v>5716</v>
      </c>
      <c r="D215" s="423">
        <f t="shared" si="3"/>
        <v>213</v>
      </c>
    </row>
    <row r="216" spans="1:4" ht="12.75">
      <c r="A216" t="s">
        <v>956</v>
      </c>
      <c r="B216" t="s">
        <v>2194</v>
      </c>
      <c r="C216" s="423">
        <v>5716</v>
      </c>
      <c r="D216" s="423">
        <f t="shared" si="3"/>
        <v>214</v>
      </c>
    </row>
    <row r="217" spans="1:4" ht="12.75">
      <c r="A217" t="s">
        <v>957</v>
      </c>
      <c r="B217" t="s">
        <v>2194</v>
      </c>
      <c r="C217" s="423">
        <v>5716</v>
      </c>
      <c r="D217" s="423">
        <f t="shared" si="3"/>
        <v>215</v>
      </c>
    </row>
    <row r="218" spans="1:4" ht="12.75">
      <c r="A218" t="s">
        <v>958</v>
      </c>
      <c r="B218" t="s">
        <v>2194</v>
      </c>
      <c r="C218" s="423">
        <v>5716</v>
      </c>
      <c r="D218" s="423">
        <f t="shared" si="3"/>
        <v>216</v>
      </c>
    </row>
    <row r="219" spans="1:4" ht="12.75">
      <c r="A219" t="s">
        <v>976</v>
      </c>
      <c r="B219" t="s">
        <v>2194</v>
      </c>
      <c r="C219" s="423">
        <v>5716</v>
      </c>
      <c r="D219" s="423">
        <f t="shared" si="3"/>
        <v>217</v>
      </c>
    </row>
    <row r="220" spans="1:4" ht="12.75">
      <c r="A220" t="s">
        <v>959</v>
      </c>
      <c r="B220" t="s">
        <v>2194</v>
      </c>
      <c r="C220" s="423">
        <v>5716</v>
      </c>
      <c r="D220" s="423">
        <f t="shared" si="3"/>
        <v>218</v>
      </c>
    </row>
    <row r="221" spans="1:4" ht="12.75">
      <c r="A221" t="s">
        <v>960</v>
      </c>
      <c r="B221" t="s">
        <v>2194</v>
      </c>
      <c r="C221" s="423">
        <v>5716</v>
      </c>
      <c r="D221" s="423">
        <f t="shared" si="3"/>
        <v>219</v>
      </c>
    </row>
    <row r="222" spans="1:4" ht="12.75">
      <c r="A222" t="s">
        <v>961</v>
      </c>
      <c r="B222" t="s">
        <v>2194</v>
      </c>
      <c r="C222" s="423">
        <v>5716</v>
      </c>
      <c r="D222" s="423">
        <f t="shared" si="3"/>
        <v>220</v>
      </c>
    </row>
    <row r="223" spans="1:4" ht="12.75">
      <c r="A223" t="s">
        <v>962</v>
      </c>
      <c r="B223" t="s">
        <v>2194</v>
      </c>
      <c r="C223" s="423">
        <v>5716</v>
      </c>
      <c r="D223" s="423">
        <f t="shared" si="3"/>
        <v>221</v>
      </c>
    </row>
    <row r="224" spans="1:4" ht="12.75">
      <c r="A224" t="s">
        <v>963</v>
      </c>
      <c r="B224" t="s">
        <v>2194</v>
      </c>
      <c r="C224" s="423">
        <v>5716</v>
      </c>
      <c r="D224" s="423">
        <f t="shared" si="3"/>
        <v>222</v>
      </c>
    </row>
    <row r="225" spans="1:4" ht="12.75">
      <c r="A225" t="s">
        <v>964</v>
      </c>
      <c r="B225" t="s">
        <v>2194</v>
      </c>
      <c r="C225" s="423">
        <v>5716</v>
      </c>
      <c r="D225" s="423">
        <f t="shared" si="3"/>
        <v>223</v>
      </c>
    </row>
    <row r="226" spans="1:4" ht="12.75">
      <c r="A226" t="s">
        <v>965</v>
      </c>
      <c r="B226" t="s">
        <v>2194</v>
      </c>
      <c r="C226" s="423">
        <v>5716</v>
      </c>
      <c r="D226" s="423">
        <f t="shared" si="3"/>
        <v>224</v>
      </c>
    </row>
    <row r="227" spans="1:4" ht="12.75">
      <c r="A227" t="s">
        <v>966</v>
      </c>
      <c r="B227" t="s">
        <v>2194</v>
      </c>
      <c r="C227" s="423">
        <v>5716</v>
      </c>
      <c r="D227" s="423">
        <f t="shared" si="3"/>
        <v>225</v>
      </c>
    </row>
    <row r="228" spans="1:4" ht="12.75">
      <c r="A228" t="s">
        <v>967</v>
      </c>
      <c r="B228" t="s">
        <v>2194</v>
      </c>
      <c r="C228" s="423">
        <v>5716</v>
      </c>
      <c r="D228" s="423">
        <f t="shared" si="3"/>
        <v>226</v>
      </c>
    </row>
    <row r="229" spans="1:4" ht="12.75">
      <c r="A229" t="s">
        <v>968</v>
      </c>
      <c r="B229" t="s">
        <v>2194</v>
      </c>
      <c r="C229" s="423">
        <v>5716</v>
      </c>
      <c r="D229" s="423">
        <f t="shared" si="3"/>
        <v>227</v>
      </c>
    </row>
    <row r="230" spans="1:4" ht="12.75">
      <c r="A230" t="s">
        <v>969</v>
      </c>
      <c r="B230" t="s">
        <v>2194</v>
      </c>
      <c r="C230" s="423">
        <v>5716</v>
      </c>
      <c r="D230" s="423">
        <f t="shared" si="3"/>
        <v>228</v>
      </c>
    </row>
    <row r="231" spans="1:4" ht="12.75">
      <c r="A231" t="s">
        <v>970</v>
      </c>
      <c r="B231" t="s">
        <v>2194</v>
      </c>
      <c r="C231" s="423">
        <v>5716</v>
      </c>
      <c r="D231" s="423">
        <f t="shared" si="3"/>
        <v>229</v>
      </c>
    </row>
    <row r="232" spans="1:4" ht="12.75">
      <c r="A232" t="s">
        <v>971</v>
      </c>
      <c r="B232" t="s">
        <v>2194</v>
      </c>
      <c r="C232" s="423">
        <v>5716</v>
      </c>
      <c r="D232" s="423">
        <f t="shared" si="3"/>
        <v>230</v>
      </c>
    </row>
    <row r="233" spans="1:4" ht="12.75">
      <c r="A233" t="s">
        <v>2123</v>
      </c>
      <c r="B233" t="s">
        <v>2194</v>
      </c>
      <c r="C233" s="423">
        <v>5716</v>
      </c>
      <c r="D233" s="423">
        <f t="shared" si="3"/>
        <v>231</v>
      </c>
    </row>
    <row r="234" spans="1:4" ht="12.75">
      <c r="A234" t="s">
        <v>977</v>
      </c>
      <c r="B234" t="s">
        <v>2194</v>
      </c>
      <c r="C234" s="423">
        <v>5716</v>
      </c>
      <c r="D234" s="423">
        <f t="shared" si="3"/>
        <v>232</v>
      </c>
    </row>
    <row r="235" spans="1:4" ht="12.75">
      <c r="A235" t="s">
        <v>972</v>
      </c>
      <c r="B235" t="s">
        <v>2194</v>
      </c>
      <c r="C235" s="423">
        <v>5716</v>
      </c>
      <c r="D235" s="423">
        <f t="shared" si="3"/>
        <v>233</v>
      </c>
    </row>
    <row r="236" spans="1:4" ht="12.75">
      <c r="A236" t="s">
        <v>978</v>
      </c>
      <c r="B236" t="s">
        <v>2194</v>
      </c>
      <c r="C236" s="423">
        <v>5716</v>
      </c>
      <c r="D236" s="423">
        <f t="shared" si="3"/>
        <v>234</v>
      </c>
    </row>
    <row r="237" spans="1:4" ht="12.75">
      <c r="A237" t="s">
        <v>973</v>
      </c>
      <c r="B237" t="s">
        <v>2194</v>
      </c>
      <c r="C237" s="423">
        <v>5716</v>
      </c>
      <c r="D237" s="423">
        <f t="shared" si="3"/>
        <v>235</v>
      </c>
    </row>
    <row r="238" spans="1:4" ht="12.75">
      <c r="A238" t="s">
        <v>974</v>
      </c>
      <c r="B238" t="s">
        <v>2194</v>
      </c>
      <c r="C238" s="423">
        <v>5716</v>
      </c>
      <c r="D238" s="423">
        <f t="shared" si="3"/>
        <v>236</v>
      </c>
    </row>
    <row r="239" spans="1:4" ht="12.75">
      <c r="A239" t="s">
        <v>975</v>
      </c>
      <c r="B239" t="s">
        <v>2194</v>
      </c>
      <c r="C239" s="423">
        <v>5716</v>
      </c>
      <c r="D239" s="423">
        <f t="shared" si="3"/>
        <v>237</v>
      </c>
    </row>
    <row r="240" spans="1:4" ht="12.75">
      <c r="A240" t="s">
        <v>837</v>
      </c>
      <c r="B240" t="s">
        <v>2194</v>
      </c>
      <c r="C240" s="423">
        <v>5716</v>
      </c>
      <c r="D240" s="423">
        <f t="shared" si="3"/>
        <v>238</v>
      </c>
    </row>
    <row r="241" spans="1:4" ht="12.75">
      <c r="A241" t="s">
        <v>838</v>
      </c>
      <c r="B241" t="s">
        <v>2194</v>
      </c>
      <c r="C241" s="423">
        <v>5716</v>
      </c>
      <c r="D241" s="423">
        <f t="shared" si="3"/>
        <v>239</v>
      </c>
    </row>
    <row r="242" spans="1:4" ht="12.75">
      <c r="A242" t="s">
        <v>839</v>
      </c>
      <c r="B242" t="s">
        <v>2194</v>
      </c>
      <c r="C242" s="423">
        <v>5716</v>
      </c>
      <c r="D242" s="423">
        <f t="shared" si="3"/>
        <v>240</v>
      </c>
    </row>
    <row r="243" spans="1:4" ht="12.75">
      <c r="A243" t="s">
        <v>840</v>
      </c>
      <c r="B243" t="s">
        <v>2194</v>
      </c>
      <c r="C243" s="423">
        <v>5716</v>
      </c>
      <c r="D243" s="423">
        <f t="shared" si="3"/>
        <v>241</v>
      </c>
    </row>
    <row r="244" spans="1:4" ht="12.75">
      <c r="A244" t="s">
        <v>841</v>
      </c>
      <c r="B244" t="s">
        <v>2194</v>
      </c>
      <c r="C244" s="423">
        <v>5716</v>
      </c>
      <c r="D244" s="423">
        <f t="shared" si="3"/>
        <v>242</v>
      </c>
    </row>
    <row r="245" spans="1:4" ht="12.75">
      <c r="A245" t="s">
        <v>842</v>
      </c>
      <c r="B245" t="s">
        <v>2194</v>
      </c>
      <c r="C245" s="423">
        <v>5716</v>
      </c>
      <c r="D245" s="423">
        <f t="shared" si="3"/>
        <v>243</v>
      </c>
    </row>
    <row r="246" spans="1:4" ht="12.75">
      <c r="A246" t="s">
        <v>843</v>
      </c>
      <c r="B246" t="s">
        <v>2194</v>
      </c>
      <c r="C246" s="423">
        <v>5716</v>
      </c>
      <c r="D246" s="423">
        <f t="shared" si="3"/>
        <v>244</v>
      </c>
    </row>
    <row r="247" spans="1:4" ht="12.75">
      <c r="A247" t="s">
        <v>844</v>
      </c>
      <c r="B247" t="s">
        <v>2194</v>
      </c>
      <c r="C247" s="423">
        <v>5716</v>
      </c>
      <c r="D247" s="423">
        <f t="shared" si="3"/>
        <v>245</v>
      </c>
    </row>
    <row r="248" spans="1:4" ht="12.75">
      <c r="A248" t="s">
        <v>845</v>
      </c>
      <c r="B248" t="s">
        <v>2194</v>
      </c>
      <c r="C248" s="423">
        <v>5716</v>
      </c>
      <c r="D248" s="423">
        <f t="shared" si="3"/>
        <v>246</v>
      </c>
    </row>
    <row r="249" spans="1:4" ht="12.75">
      <c r="A249" t="s">
        <v>846</v>
      </c>
      <c r="B249" t="s">
        <v>2194</v>
      </c>
      <c r="C249" s="423">
        <v>5716</v>
      </c>
      <c r="D249" s="423">
        <f t="shared" si="3"/>
        <v>247</v>
      </c>
    </row>
    <row r="250" spans="1:4" ht="12.75">
      <c r="A250" t="s">
        <v>847</v>
      </c>
      <c r="B250" t="s">
        <v>2194</v>
      </c>
      <c r="C250" s="423">
        <v>5716</v>
      </c>
      <c r="D250" s="423">
        <f t="shared" si="3"/>
        <v>248</v>
      </c>
    </row>
    <row r="251" spans="1:4" ht="12.75">
      <c r="A251" t="s">
        <v>848</v>
      </c>
      <c r="B251" t="s">
        <v>2194</v>
      </c>
      <c r="C251" s="423">
        <v>5716</v>
      </c>
      <c r="D251" s="423">
        <f t="shared" si="3"/>
        <v>249</v>
      </c>
    </row>
    <row r="252" spans="1:4" ht="12.75">
      <c r="A252" t="s">
        <v>849</v>
      </c>
      <c r="B252" t="s">
        <v>2194</v>
      </c>
      <c r="C252" s="423">
        <v>5716</v>
      </c>
      <c r="D252" s="423">
        <f t="shared" si="3"/>
        <v>250</v>
      </c>
    </row>
    <row r="253" spans="1:4" ht="12.75">
      <c r="A253" t="s">
        <v>850</v>
      </c>
      <c r="B253" t="s">
        <v>2194</v>
      </c>
      <c r="C253" s="423">
        <v>5716</v>
      </c>
      <c r="D253" s="423">
        <f t="shared" si="3"/>
        <v>251</v>
      </c>
    </row>
    <row r="254" spans="1:4" ht="12.75">
      <c r="A254" t="s">
        <v>851</v>
      </c>
      <c r="B254" t="s">
        <v>2194</v>
      </c>
      <c r="C254" s="423">
        <v>5716</v>
      </c>
      <c r="D254" s="423">
        <f t="shared" si="3"/>
        <v>252</v>
      </c>
    </row>
    <row r="255" spans="1:4" ht="12.75">
      <c r="A255" t="s">
        <v>852</v>
      </c>
      <c r="B255" t="s">
        <v>2194</v>
      </c>
      <c r="C255" s="423">
        <v>5716</v>
      </c>
      <c r="D255" s="423">
        <f t="shared" si="3"/>
        <v>253</v>
      </c>
    </row>
    <row r="256" spans="1:4" ht="12.75">
      <c r="A256" t="s">
        <v>979</v>
      </c>
      <c r="B256" t="s">
        <v>2194</v>
      </c>
      <c r="C256" s="423">
        <v>5716</v>
      </c>
      <c r="D256" s="423">
        <f t="shared" si="3"/>
        <v>254</v>
      </c>
    </row>
    <row r="257" spans="1:4" ht="12.75">
      <c r="A257" t="s">
        <v>853</v>
      </c>
      <c r="B257" t="s">
        <v>2194</v>
      </c>
      <c r="C257" s="423">
        <v>5716</v>
      </c>
      <c r="D257" s="423">
        <f t="shared" si="3"/>
        <v>255</v>
      </c>
    </row>
    <row r="258" spans="1:4" ht="12.75">
      <c r="A258" t="s">
        <v>854</v>
      </c>
      <c r="B258" t="s">
        <v>2194</v>
      </c>
      <c r="C258" s="423">
        <v>5716</v>
      </c>
      <c r="D258" s="423">
        <f t="shared" si="3"/>
        <v>256</v>
      </c>
    </row>
    <row r="259" spans="1:4" ht="12.75">
      <c r="A259" t="s">
        <v>855</v>
      </c>
      <c r="B259" t="s">
        <v>2194</v>
      </c>
      <c r="C259" s="423">
        <v>5716</v>
      </c>
      <c r="D259" s="423">
        <f t="shared" si="3"/>
        <v>257</v>
      </c>
    </row>
    <row r="260" spans="1:4" ht="12.75">
      <c r="A260" t="s">
        <v>856</v>
      </c>
      <c r="B260" t="s">
        <v>2194</v>
      </c>
      <c r="C260" s="423">
        <v>5716</v>
      </c>
      <c r="D260" s="423">
        <f t="shared" si="3"/>
        <v>258</v>
      </c>
    </row>
    <row r="261" spans="1:4" ht="12.75">
      <c r="A261" t="s">
        <v>857</v>
      </c>
      <c r="B261" t="s">
        <v>2194</v>
      </c>
      <c r="C261" s="423">
        <v>5716</v>
      </c>
      <c r="D261" s="423">
        <f aca="true" t="shared" si="4" ref="D261:D324">+D260+1</f>
        <v>259</v>
      </c>
    </row>
    <row r="262" spans="1:4" ht="12.75">
      <c r="A262" t="s">
        <v>858</v>
      </c>
      <c r="B262" t="s">
        <v>2194</v>
      </c>
      <c r="C262" s="423">
        <v>5716</v>
      </c>
      <c r="D262" s="423">
        <f t="shared" si="4"/>
        <v>260</v>
      </c>
    </row>
    <row r="263" spans="1:4" ht="12.75">
      <c r="A263" t="s">
        <v>859</v>
      </c>
      <c r="B263" t="s">
        <v>2194</v>
      </c>
      <c r="C263" s="423">
        <v>5716</v>
      </c>
      <c r="D263" s="423">
        <f t="shared" si="4"/>
        <v>261</v>
      </c>
    </row>
    <row r="264" spans="1:4" ht="12.75">
      <c r="A264" t="s">
        <v>860</v>
      </c>
      <c r="B264" t="s">
        <v>2194</v>
      </c>
      <c r="C264" s="423">
        <v>5716</v>
      </c>
      <c r="D264" s="423">
        <f t="shared" si="4"/>
        <v>262</v>
      </c>
    </row>
    <row r="265" spans="1:4" ht="12.75">
      <c r="A265" t="s">
        <v>980</v>
      </c>
      <c r="B265" t="s">
        <v>2194</v>
      </c>
      <c r="C265" s="423">
        <v>5716</v>
      </c>
      <c r="D265" s="423">
        <f t="shared" si="4"/>
        <v>263</v>
      </c>
    </row>
    <row r="266" spans="1:4" ht="12.75">
      <c r="A266" t="s">
        <v>861</v>
      </c>
      <c r="B266" t="s">
        <v>2194</v>
      </c>
      <c r="C266" s="423">
        <v>5716</v>
      </c>
      <c r="D266" s="423">
        <f t="shared" si="4"/>
        <v>264</v>
      </c>
    </row>
    <row r="267" spans="1:4" ht="12.75">
      <c r="A267" t="s">
        <v>862</v>
      </c>
      <c r="B267" t="s">
        <v>2194</v>
      </c>
      <c r="C267" s="423">
        <v>5716</v>
      </c>
      <c r="D267" s="423">
        <f t="shared" si="4"/>
        <v>265</v>
      </c>
    </row>
    <row r="268" spans="1:4" ht="12.75">
      <c r="A268" t="s">
        <v>981</v>
      </c>
      <c r="B268" t="s">
        <v>2194</v>
      </c>
      <c r="C268" s="423">
        <v>5716</v>
      </c>
      <c r="D268" s="423">
        <f t="shared" si="4"/>
        <v>266</v>
      </c>
    </row>
    <row r="269" spans="1:4" ht="12.75">
      <c r="A269" t="s">
        <v>982</v>
      </c>
      <c r="B269" t="s">
        <v>2194</v>
      </c>
      <c r="C269" s="423">
        <v>5716</v>
      </c>
      <c r="D269" s="423">
        <f t="shared" si="4"/>
        <v>267</v>
      </c>
    </row>
    <row r="270" spans="1:4" ht="12.75">
      <c r="A270" t="s">
        <v>983</v>
      </c>
      <c r="B270" t="s">
        <v>2194</v>
      </c>
      <c r="C270" s="423">
        <v>5716</v>
      </c>
      <c r="D270" s="423">
        <f t="shared" si="4"/>
        <v>268</v>
      </c>
    </row>
    <row r="271" spans="1:4" ht="12.75">
      <c r="A271" t="s">
        <v>863</v>
      </c>
      <c r="B271" t="s">
        <v>2194</v>
      </c>
      <c r="C271" s="423">
        <v>5716</v>
      </c>
      <c r="D271" s="423">
        <f t="shared" si="4"/>
        <v>269</v>
      </c>
    </row>
    <row r="272" spans="1:4" ht="12.75">
      <c r="A272" t="s">
        <v>984</v>
      </c>
      <c r="B272" t="s">
        <v>2194</v>
      </c>
      <c r="C272" s="423">
        <v>5716</v>
      </c>
      <c r="D272" s="423">
        <f t="shared" si="4"/>
        <v>270</v>
      </c>
    </row>
    <row r="273" spans="1:4" ht="12.75">
      <c r="A273" t="s">
        <v>985</v>
      </c>
      <c r="B273" t="s">
        <v>2194</v>
      </c>
      <c r="C273" s="423">
        <v>5716</v>
      </c>
      <c r="D273" s="423">
        <f t="shared" si="4"/>
        <v>271</v>
      </c>
    </row>
    <row r="274" spans="1:4" ht="12.75">
      <c r="A274" t="s">
        <v>864</v>
      </c>
      <c r="B274" t="s">
        <v>2194</v>
      </c>
      <c r="C274" s="423">
        <v>5716</v>
      </c>
      <c r="D274" s="423">
        <f t="shared" si="4"/>
        <v>272</v>
      </c>
    </row>
    <row r="275" spans="1:4" ht="12.75">
      <c r="A275" t="s">
        <v>986</v>
      </c>
      <c r="B275" t="s">
        <v>2194</v>
      </c>
      <c r="C275" s="423">
        <v>5716</v>
      </c>
      <c r="D275" s="423">
        <f t="shared" si="4"/>
        <v>273</v>
      </c>
    </row>
    <row r="276" spans="1:4" ht="12.75">
      <c r="A276" t="s">
        <v>865</v>
      </c>
      <c r="B276" t="s">
        <v>2194</v>
      </c>
      <c r="C276" s="423">
        <v>5716</v>
      </c>
      <c r="D276" s="423">
        <f t="shared" si="4"/>
        <v>274</v>
      </c>
    </row>
    <row r="277" spans="1:4" ht="12.75">
      <c r="A277" t="s">
        <v>866</v>
      </c>
      <c r="B277" t="s">
        <v>2194</v>
      </c>
      <c r="C277" s="423">
        <v>5716</v>
      </c>
      <c r="D277" s="423">
        <f t="shared" si="4"/>
        <v>275</v>
      </c>
    </row>
    <row r="278" spans="1:4" ht="12.75">
      <c r="A278" t="s">
        <v>867</v>
      </c>
      <c r="B278" t="s">
        <v>2194</v>
      </c>
      <c r="C278" s="423">
        <v>5716</v>
      </c>
      <c r="D278" s="423">
        <f t="shared" si="4"/>
        <v>276</v>
      </c>
    </row>
    <row r="279" spans="1:4" ht="12.75">
      <c r="A279" t="s">
        <v>987</v>
      </c>
      <c r="B279" t="s">
        <v>2194</v>
      </c>
      <c r="C279" s="423">
        <v>5716</v>
      </c>
      <c r="D279" s="423">
        <f t="shared" si="4"/>
        <v>277</v>
      </c>
    </row>
    <row r="280" spans="1:4" ht="12.75">
      <c r="A280" t="s">
        <v>988</v>
      </c>
      <c r="B280" t="s">
        <v>2194</v>
      </c>
      <c r="C280" s="423">
        <v>5716</v>
      </c>
      <c r="D280" s="423">
        <f t="shared" si="4"/>
        <v>278</v>
      </c>
    </row>
    <row r="281" spans="1:4" ht="12.75">
      <c r="A281" t="s">
        <v>989</v>
      </c>
      <c r="B281" t="s">
        <v>2194</v>
      </c>
      <c r="C281" s="423">
        <v>5716</v>
      </c>
      <c r="D281" s="423">
        <f t="shared" si="4"/>
        <v>279</v>
      </c>
    </row>
    <row r="282" spans="1:4" ht="12.75">
      <c r="A282" t="s">
        <v>990</v>
      </c>
      <c r="B282" t="s">
        <v>2194</v>
      </c>
      <c r="C282" s="423">
        <v>5716</v>
      </c>
      <c r="D282" s="423">
        <f t="shared" si="4"/>
        <v>280</v>
      </c>
    </row>
    <row r="283" spans="1:4" ht="12.75">
      <c r="A283" t="s">
        <v>991</v>
      </c>
      <c r="B283" t="s">
        <v>2194</v>
      </c>
      <c r="C283" s="423">
        <v>5716</v>
      </c>
      <c r="D283" s="423">
        <f t="shared" si="4"/>
        <v>281</v>
      </c>
    </row>
    <row r="284" spans="1:4" ht="12.75">
      <c r="A284" t="s">
        <v>992</v>
      </c>
      <c r="B284" t="s">
        <v>2194</v>
      </c>
      <c r="C284" s="423">
        <v>5716</v>
      </c>
      <c r="D284" s="423">
        <f t="shared" si="4"/>
        <v>282</v>
      </c>
    </row>
    <row r="285" spans="1:4" ht="12.75">
      <c r="A285" t="s">
        <v>993</v>
      </c>
      <c r="B285" t="s">
        <v>2194</v>
      </c>
      <c r="C285" s="423">
        <v>5716</v>
      </c>
      <c r="D285" s="423">
        <f t="shared" si="4"/>
        <v>283</v>
      </c>
    </row>
    <row r="286" spans="1:4" ht="12.75">
      <c r="A286" t="s">
        <v>868</v>
      </c>
      <c r="B286" t="s">
        <v>2194</v>
      </c>
      <c r="C286" s="423">
        <v>5716</v>
      </c>
      <c r="D286" s="423">
        <f t="shared" si="4"/>
        <v>284</v>
      </c>
    </row>
    <row r="287" spans="1:4" ht="12.75">
      <c r="A287" t="s">
        <v>869</v>
      </c>
      <c r="B287" t="s">
        <v>2194</v>
      </c>
      <c r="C287" s="423">
        <v>5716</v>
      </c>
      <c r="D287" s="423">
        <f t="shared" si="4"/>
        <v>285</v>
      </c>
    </row>
    <row r="288" spans="1:4" ht="12.75">
      <c r="A288" t="s">
        <v>870</v>
      </c>
      <c r="B288" t="s">
        <v>2194</v>
      </c>
      <c r="C288" s="423">
        <v>5716</v>
      </c>
      <c r="D288" s="423">
        <f t="shared" si="4"/>
        <v>286</v>
      </c>
    </row>
    <row r="289" spans="1:4" ht="12.75">
      <c r="A289" t="s">
        <v>871</v>
      </c>
      <c r="B289" t="s">
        <v>2194</v>
      </c>
      <c r="C289" s="423">
        <v>5716</v>
      </c>
      <c r="D289" s="423">
        <f t="shared" si="4"/>
        <v>287</v>
      </c>
    </row>
    <row r="290" spans="1:4" ht="12.75">
      <c r="A290" t="s">
        <v>872</v>
      </c>
      <c r="B290" t="s">
        <v>2194</v>
      </c>
      <c r="C290" s="423">
        <v>5716</v>
      </c>
      <c r="D290" s="423">
        <f t="shared" si="4"/>
        <v>288</v>
      </c>
    </row>
    <row r="291" spans="1:4" ht="12.75">
      <c r="A291" t="s">
        <v>873</v>
      </c>
      <c r="B291" t="s">
        <v>2194</v>
      </c>
      <c r="C291" s="423">
        <v>5716</v>
      </c>
      <c r="D291" s="423">
        <f t="shared" si="4"/>
        <v>289</v>
      </c>
    </row>
    <row r="292" spans="1:4" ht="12.75">
      <c r="A292" t="s">
        <v>874</v>
      </c>
      <c r="B292" t="s">
        <v>2194</v>
      </c>
      <c r="C292" s="423">
        <v>5716</v>
      </c>
      <c r="D292" s="423">
        <f t="shared" si="4"/>
        <v>290</v>
      </c>
    </row>
    <row r="293" spans="1:4" ht="12.75">
      <c r="A293" t="s">
        <v>875</v>
      </c>
      <c r="B293" t="s">
        <v>2194</v>
      </c>
      <c r="C293" s="423">
        <v>5716</v>
      </c>
      <c r="D293" s="423">
        <f t="shared" si="4"/>
        <v>291</v>
      </c>
    </row>
    <row r="294" spans="1:4" ht="12.75">
      <c r="A294" t="s">
        <v>876</v>
      </c>
      <c r="B294" t="s">
        <v>2194</v>
      </c>
      <c r="C294" s="423">
        <v>5716</v>
      </c>
      <c r="D294" s="423">
        <f t="shared" si="4"/>
        <v>292</v>
      </c>
    </row>
    <row r="295" spans="1:4" ht="12.75">
      <c r="A295" t="s">
        <v>877</v>
      </c>
      <c r="B295" t="s">
        <v>2194</v>
      </c>
      <c r="C295" s="423">
        <v>5716</v>
      </c>
      <c r="D295" s="423">
        <f t="shared" si="4"/>
        <v>293</v>
      </c>
    </row>
    <row r="296" spans="1:4" ht="12.75">
      <c r="A296" t="s">
        <v>878</v>
      </c>
      <c r="B296" t="s">
        <v>2194</v>
      </c>
      <c r="C296" s="423">
        <v>5716</v>
      </c>
      <c r="D296" s="423">
        <f t="shared" si="4"/>
        <v>294</v>
      </c>
    </row>
    <row r="297" spans="1:4" ht="12.75">
      <c r="A297" t="s">
        <v>994</v>
      </c>
      <c r="B297" t="s">
        <v>2194</v>
      </c>
      <c r="C297" s="423">
        <v>5716</v>
      </c>
      <c r="D297" s="423">
        <f t="shared" si="4"/>
        <v>295</v>
      </c>
    </row>
    <row r="298" spans="1:4" ht="12.75">
      <c r="A298" t="s">
        <v>879</v>
      </c>
      <c r="B298" t="s">
        <v>2194</v>
      </c>
      <c r="C298" s="423">
        <v>5716</v>
      </c>
      <c r="D298" s="423">
        <f t="shared" si="4"/>
        <v>296</v>
      </c>
    </row>
    <row r="299" spans="1:4" ht="12.75">
      <c r="A299" t="s">
        <v>880</v>
      </c>
      <c r="B299" t="s">
        <v>2194</v>
      </c>
      <c r="C299" s="423">
        <v>5716</v>
      </c>
      <c r="D299" s="423">
        <f t="shared" si="4"/>
        <v>297</v>
      </c>
    </row>
    <row r="300" spans="1:4" ht="12.75">
      <c r="A300" t="s">
        <v>881</v>
      </c>
      <c r="B300" t="s">
        <v>2194</v>
      </c>
      <c r="C300" s="423">
        <v>5716</v>
      </c>
      <c r="D300" s="423">
        <f t="shared" si="4"/>
        <v>298</v>
      </c>
    </row>
    <row r="301" spans="1:4" ht="12.75">
      <c r="A301" t="s">
        <v>995</v>
      </c>
      <c r="B301" t="s">
        <v>2194</v>
      </c>
      <c r="C301" s="423">
        <v>5716</v>
      </c>
      <c r="D301" s="423">
        <f t="shared" si="4"/>
        <v>299</v>
      </c>
    </row>
    <row r="302" spans="1:4" ht="12.75">
      <c r="A302" t="s">
        <v>2923</v>
      </c>
      <c r="B302" t="s">
        <v>2194</v>
      </c>
      <c r="C302" s="423">
        <v>5716</v>
      </c>
      <c r="D302" s="423">
        <f t="shared" si="4"/>
        <v>300</v>
      </c>
    </row>
    <row r="303" spans="1:4" ht="12.75">
      <c r="A303" t="s">
        <v>996</v>
      </c>
      <c r="B303" t="s">
        <v>2194</v>
      </c>
      <c r="C303" s="423">
        <v>5716</v>
      </c>
      <c r="D303" s="423">
        <f t="shared" si="4"/>
        <v>301</v>
      </c>
    </row>
    <row r="304" spans="1:4" ht="12.75">
      <c r="A304" t="s">
        <v>882</v>
      </c>
      <c r="B304" t="s">
        <v>2194</v>
      </c>
      <c r="C304" s="423">
        <v>5716</v>
      </c>
      <c r="D304" s="423">
        <f t="shared" si="4"/>
        <v>302</v>
      </c>
    </row>
    <row r="305" spans="1:4" ht="12.75">
      <c r="A305" t="s">
        <v>883</v>
      </c>
      <c r="B305" t="s">
        <v>2194</v>
      </c>
      <c r="C305" s="423">
        <v>5716</v>
      </c>
      <c r="D305" s="423">
        <f t="shared" si="4"/>
        <v>303</v>
      </c>
    </row>
    <row r="306" spans="1:4" ht="12.75">
      <c r="A306" t="s">
        <v>884</v>
      </c>
      <c r="B306" t="s">
        <v>2194</v>
      </c>
      <c r="C306" s="423">
        <v>5716</v>
      </c>
      <c r="D306" s="423">
        <f t="shared" si="4"/>
        <v>304</v>
      </c>
    </row>
    <row r="307" spans="1:4" ht="12.75">
      <c r="A307" t="s">
        <v>885</v>
      </c>
      <c r="B307" t="s">
        <v>2194</v>
      </c>
      <c r="C307" s="423">
        <v>5716</v>
      </c>
      <c r="D307" s="423">
        <f t="shared" si="4"/>
        <v>305</v>
      </c>
    </row>
    <row r="308" spans="1:4" ht="12.75">
      <c r="A308" t="s">
        <v>886</v>
      </c>
      <c r="B308" t="s">
        <v>2194</v>
      </c>
      <c r="C308" s="423">
        <v>5716</v>
      </c>
      <c r="D308" s="423">
        <f t="shared" si="4"/>
        <v>306</v>
      </c>
    </row>
    <row r="309" spans="1:4" ht="12.75">
      <c r="A309" t="s">
        <v>887</v>
      </c>
      <c r="B309" t="s">
        <v>2194</v>
      </c>
      <c r="C309" s="423">
        <v>5716</v>
      </c>
      <c r="D309" s="423">
        <f t="shared" si="4"/>
        <v>307</v>
      </c>
    </row>
    <row r="310" spans="1:4" ht="12.75">
      <c r="A310" t="s">
        <v>888</v>
      </c>
      <c r="B310" t="s">
        <v>2194</v>
      </c>
      <c r="C310" s="423">
        <v>5716</v>
      </c>
      <c r="D310" s="423">
        <f t="shared" si="4"/>
        <v>308</v>
      </c>
    </row>
    <row r="311" spans="1:4" ht="12.75">
      <c r="A311" t="s">
        <v>889</v>
      </c>
      <c r="B311" t="s">
        <v>2194</v>
      </c>
      <c r="C311" s="423">
        <v>5716</v>
      </c>
      <c r="D311" s="423">
        <f t="shared" si="4"/>
        <v>309</v>
      </c>
    </row>
    <row r="312" spans="1:4" ht="12.75">
      <c r="A312" t="s">
        <v>890</v>
      </c>
      <c r="B312" t="s">
        <v>2194</v>
      </c>
      <c r="C312" s="423">
        <v>5716</v>
      </c>
      <c r="D312" s="423">
        <f t="shared" si="4"/>
        <v>310</v>
      </c>
    </row>
    <row r="313" spans="1:4" ht="12.75">
      <c r="A313" t="s">
        <v>997</v>
      </c>
      <c r="B313" t="s">
        <v>2194</v>
      </c>
      <c r="C313" s="423">
        <v>5716</v>
      </c>
      <c r="D313" s="423">
        <f t="shared" si="4"/>
        <v>311</v>
      </c>
    </row>
    <row r="314" spans="1:4" ht="12.75">
      <c r="A314" t="s">
        <v>998</v>
      </c>
      <c r="B314" t="s">
        <v>2194</v>
      </c>
      <c r="C314" s="423">
        <v>5716</v>
      </c>
      <c r="D314" s="423">
        <f t="shared" si="4"/>
        <v>312</v>
      </c>
    </row>
    <row r="315" spans="1:4" ht="12.75">
      <c r="A315" t="s">
        <v>891</v>
      </c>
      <c r="B315" t="s">
        <v>2194</v>
      </c>
      <c r="C315" s="423">
        <v>5716</v>
      </c>
      <c r="D315" s="423">
        <f t="shared" si="4"/>
        <v>313</v>
      </c>
    </row>
    <row r="316" spans="1:4" ht="12.75">
      <c r="A316" t="s">
        <v>892</v>
      </c>
      <c r="B316" t="s">
        <v>2194</v>
      </c>
      <c r="C316" s="423">
        <v>5716</v>
      </c>
      <c r="D316" s="423">
        <f t="shared" si="4"/>
        <v>314</v>
      </c>
    </row>
    <row r="317" spans="1:4" ht="12.75">
      <c r="A317" t="s">
        <v>999</v>
      </c>
      <c r="B317" t="s">
        <v>2194</v>
      </c>
      <c r="C317" s="423">
        <v>5716</v>
      </c>
      <c r="D317" s="423">
        <f t="shared" si="4"/>
        <v>315</v>
      </c>
    </row>
    <row r="318" spans="1:4" ht="12.75">
      <c r="A318" t="s">
        <v>1000</v>
      </c>
      <c r="B318" t="s">
        <v>2194</v>
      </c>
      <c r="C318" s="423">
        <v>5716</v>
      </c>
      <c r="D318" s="423">
        <f t="shared" si="4"/>
        <v>316</v>
      </c>
    </row>
    <row r="319" spans="1:4" ht="12.75">
      <c r="A319" t="s">
        <v>1001</v>
      </c>
      <c r="B319" t="s">
        <v>2194</v>
      </c>
      <c r="C319" s="423">
        <v>5716</v>
      </c>
      <c r="D319" s="423">
        <f t="shared" si="4"/>
        <v>317</v>
      </c>
    </row>
    <row r="320" spans="1:4" ht="12.75">
      <c r="A320" t="s">
        <v>893</v>
      </c>
      <c r="B320" t="s">
        <v>2194</v>
      </c>
      <c r="C320" s="423">
        <v>5716</v>
      </c>
      <c r="D320" s="423">
        <f t="shared" si="4"/>
        <v>318</v>
      </c>
    </row>
    <row r="321" spans="1:4" ht="12.75">
      <c r="A321" t="s">
        <v>894</v>
      </c>
      <c r="B321" t="s">
        <v>2194</v>
      </c>
      <c r="C321" s="423">
        <v>5716</v>
      </c>
      <c r="D321" s="423">
        <f t="shared" si="4"/>
        <v>319</v>
      </c>
    </row>
    <row r="322" spans="1:4" ht="12.75">
      <c r="A322" t="s">
        <v>895</v>
      </c>
      <c r="B322" t="s">
        <v>2194</v>
      </c>
      <c r="C322" s="423">
        <v>5716</v>
      </c>
      <c r="D322" s="423">
        <f t="shared" si="4"/>
        <v>320</v>
      </c>
    </row>
    <row r="323" spans="1:4" ht="12.75">
      <c r="A323" t="s">
        <v>896</v>
      </c>
      <c r="B323" t="s">
        <v>2194</v>
      </c>
      <c r="C323" s="423">
        <v>5716</v>
      </c>
      <c r="D323" s="423">
        <f t="shared" si="4"/>
        <v>321</v>
      </c>
    </row>
    <row r="324" spans="1:4" ht="12.75">
      <c r="A324" t="s">
        <v>897</v>
      </c>
      <c r="B324" t="s">
        <v>2194</v>
      </c>
      <c r="C324" s="423">
        <v>5716</v>
      </c>
      <c r="D324" s="423">
        <f t="shared" si="4"/>
        <v>322</v>
      </c>
    </row>
    <row r="325" spans="1:4" ht="12.75">
      <c r="A325" t="s">
        <v>898</v>
      </c>
      <c r="B325" t="s">
        <v>2194</v>
      </c>
      <c r="C325" s="423">
        <v>5716</v>
      </c>
      <c r="D325" s="423">
        <f aca="true" t="shared" si="5" ref="D325:D388">+D324+1</f>
        <v>323</v>
      </c>
    </row>
    <row r="326" spans="1:4" ht="12.75">
      <c r="A326" t="s">
        <v>899</v>
      </c>
      <c r="B326" t="s">
        <v>2194</v>
      </c>
      <c r="C326" s="423">
        <v>5716</v>
      </c>
      <c r="D326" s="423">
        <f t="shared" si="5"/>
        <v>324</v>
      </c>
    </row>
    <row r="327" spans="1:4" ht="12.75">
      <c r="A327" t="s">
        <v>900</v>
      </c>
      <c r="B327" t="s">
        <v>2194</v>
      </c>
      <c r="C327" s="423">
        <v>5716</v>
      </c>
      <c r="D327" s="423">
        <f t="shared" si="5"/>
        <v>325</v>
      </c>
    </row>
    <row r="328" spans="1:4" ht="12.75">
      <c r="A328" t="s">
        <v>901</v>
      </c>
      <c r="B328" t="s">
        <v>2194</v>
      </c>
      <c r="C328" s="423">
        <v>5716</v>
      </c>
      <c r="D328" s="423">
        <f t="shared" si="5"/>
        <v>326</v>
      </c>
    </row>
    <row r="329" spans="1:4" ht="12.75">
      <c r="A329" t="s">
        <v>903</v>
      </c>
      <c r="B329" t="s">
        <v>2194</v>
      </c>
      <c r="C329" s="423">
        <v>5716</v>
      </c>
      <c r="D329" s="423">
        <f t="shared" si="5"/>
        <v>327</v>
      </c>
    </row>
    <row r="330" spans="1:4" ht="12.75">
      <c r="A330" t="s">
        <v>904</v>
      </c>
      <c r="B330" t="s">
        <v>2194</v>
      </c>
      <c r="C330" s="423">
        <v>5716</v>
      </c>
      <c r="D330" s="423">
        <f t="shared" si="5"/>
        <v>328</v>
      </c>
    </row>
    <row r="331" spans="1:4" ht="12.75">
      <c r="A331" t="s">
        <v>905</v>
      </c>
      <c r="B331" t="s">
        <v>2194</v>
      </c>
      <c r="C331" s="423">
        <v>5716</v>
      </c>
      <c r="D331" s="423">
        <f t="shared" si="5"/>
        <v>329</v>
      </c>
    </row>
    <row r="332" spans="1:4" ht="12.75">
      <c r="A332" t="s">
        <v>907</v>
      </c>
      <c r="B332" t="s">
        <v>2194</v>
      </c>
      <c r="C332" s="423">
        <v>5716</v>
      </c>
      <c r="D332" s="423">
        <f t="shared" si="5"/>
        <v>330</v>
      </c>
    </row>
    <row r="333" spans="1:4" ht="12.75">
      <c r="A333" t="s">
        <v>908</v>
      </c>
      <c r="B333" t="s">
        <v>2194</v>
      </c>
      <c r="C333" s="423">
        <v>5716</v>
      </c>
      <c r="D333" s="423">
        <f t="shared" si="5"/>
        <v>331</v>
      </c>
    </row>
    <row r="334" spans="1:4" ht="12.75">
      <c r="A334" t="s">
        <v>909</v>
      </c>
      <c r="B334" t="s">
        <v>2194</v>
      </c>
      <c r="C334" s="423">
        <v>5716</v>
      </c>
      <c r="D334" s="423">
        <f t="shared" si="5"/>
        <v>332</v>
      </c>
    </row>
    <row r="335" spans="1:4" ht="12.75">
      <c r="A335" t="s">
        <v>910</v>
      </c>
      <c r="B335" t="s">
        <v>2194</v>
      </c>
      <c r="C335" s="423">
        <v>5716</v>
      </c>
      <c r="D335" s="423">
        <f t="shared" si="5"/>
        <v>333</v>
      </c>
    </row>
    <row r="336" spans="1:4" ht="12.75">
      <c r="A336" t="s">
        <v>911</v>
      </c>
      <c r="B336" t="s">
        <v>2194</v>
      </c>
      <c r="C336" s="423">
        <v>5716</v>
      </c>
      <c r="D336" s="423">
        <f t="shared" si="5"/>
        <v>334</v>
      </c>
    </row>
    <row r="337" spans="1:4" ht="12.75">
      <c r="A337" t="s">
        <v>912</v>
      </c>
      <c r="B337" t="s">
        <v>2194</v>
      </c>
      <c r="C337" s="423">
        <v>5716</v>
      </c>
      <c r="D337" s="423">
        <f t="shared" si="5"/>
        <v>335</v>
      </c>
    </row>
    <row r="338" spans="1:4" ht="12.75">
      <c r="A338" t="s">
        <v>913</v>
      </c>
      <c r="B338" t="s">
        <v>2194</v>
      </c>
      <c r="C338" s="423">
        <v>5716</v>
      </c>
      <c r="D338" s="423">
        <f t="shared" si="5"/>
        <v>336</v>
      </c>
    </row>
    <row r="339" spans="1:4" ht="12.75">
      <c r="A339" t="s">
        <v>914</v>
      </c>
      <c r="B339" t="s">
        <v>2194</v>
      </c>
      <c r="C339" s="423">
        <v>5716</v>
      </c>
      <c r="D339" s="423">
        <f t="shared" si="5"/>
        <v>337</v>
      </c>
    </row>
    <row r="340" spans="1:4" ht="12.75">
      <c r="A340" t="s">
        <v>1002</v>
      </c>
      <c r="B340" t="s">
        <v>2194</v>
      </c>
      <c r="C340" s="423">
        <v>5716</v>
      </c>
      <c r="D340" s="423">
        <f t="shared" si="5"/>
        <v>338</v>
      </c>
    </row>
    <row r="341" spans="1:4" ht="12.75">
      <c r="A341" t="s">
        <v>902</v>
      </c>
      <c r="B341" t="s">
        <v>2194</v>
      </c>
      <c r="C341" s="423">
        <v>5716</v>
      </c>
      <c r="D341" s="423">
        <f t="shared" si="5"/>
        <v>339</v>
      </c>
    </row>
    <row r="342" spans="1:4" ht="12.75">
      <c r="A342" t="s">
        <v>906</v>
      </c>
      <c r="B342" t="s">
        <v>2194</v>
      </c>
      <c r="C342" s="423">
        <v>5716</v>
      </c>
      <c r="D342" s="423">
        <f t="shared" si="5"/>
        <v>340</v>
      </c>
    </row>
    <row r="343" spans="1:4" ht="12.75">
      <c r="A343" t="s">
        <v>915</v>
      </c>
      <c r="B343" t="s">
        <v>2194</v>
      </c>
      <c r="C343" s="423">
        <v>5716</v>
      </c>
      <c r="D343" s="423">
        <f t="shared" si="5"/>
        <v>341</v>
      </c>
    </row>
    <row r="344" spans="1:4" ht="12.75">
      <c r="A344" t="s">
        <v>916</v>
      </c>
      <c r="B344" t="s">
        <v>2194</v>
      </c>
      <c r="C344" s="423">
        <v>5716</v>
      </c>
      <c r="D344" s="423">
        <f t="shared" si="5"/>
        <v>342</v>
      </c>
    </row>
    <row r="345" spans="1:4" ht="12.75">
      <c r="A345" t="s">
        <v>917</v>
      </c>
      <c r="B345" t="s">
        <v>2194</v>
      </c>
      <c r="C345" s="423">
        <v>5716</v>
      </c>
      <c r="D345" s="423">
        <f t="shared" si="5"/>
        <v>343</v>
      </c>
    </row>
    <row r="346" spans="1:4" ht="12.75">
      <c r="A346" t="s">
        <v>918</v>
      </c>
      <c r="B346" t="s">
        <v>2194</v>
      </c>
      <c r="C346" s="423">
        <v>5716</v>
      </c>
      <c r="D346" s="423">
        <f t="shared" si="5"/>
        <v>344</v>
      </c>
    </row>
    <row r="347" spans="1:4" ht="12.75">
      <c r="A347" t="s">
        <v>919</v>
      </c>
      <c r="B347" t="s">
        <v>2194</v>
      </c>
      <c r="C347" s="423">
        <v>5716</v>
      </c>
      <c r="D347" s="423">
        <f t="shared" si="5"/>
        <v>345</v>
      </c>
    </row>
    <row r="348" spans="1:4" ht="12.75">
      <c r="A348" t="s">
        <v>920</v>
      </c>
      <c r="B348" t="s">
        <v>2194</v>
      </c>
      <c r="C348" s="423">
        <v>5716</v>
      </c>
      <c r="D348" s="423">
        <f t="shared" si="5"/>
        <v>346</v>
      </c>
    </row>
    <row r="349" spans="1:4" ht="12.75">
      <c r="A349" t="s">
        <v>921</v>
      </c>
      <c r="B349" t="s">
        <v>2194</v>
      </c>
      <c r="C349" s="423">
        <v>5716</v>
      </c>
      <c r="D349" s="423">
        <f t="shared" si="5"/>
        <v>347</v>
      </c>
    </row>
    <row r="350" spans="1:4" ht="12.75">
      <c r="A350" t="s">
        <v>922</v>
      </c>
      <c r="B350" t="s">
        <v>2194</v>
      </c>
      <c r="C350" s="423">
        <v>5716</v>
      </c>
      <c r="D350" s="423">
        <f t="shared" si="5"/>
        <v>348</v>
      </c>
    </row>
    <row r="351" spans="1:4" ht="12.75">
      <c r="A351" t="s">
        <v>923</v>
      </c>
      <c r="B351" t="s">
        <v>2194</v>
      </c>
      <c r="C351" s="423">
        <v>5716</v>
      </c>
      <c r="D351" s="423">
        <f t="shared" si="5"/>
        <v>349</v>
      </c>
    </row>
    <row r="352" spans="1:4" ht="12.75">
      <c r="A352" t="s">
        <v>924</v>
      </c>
      <c r="B352" t="s">
        <v>2194</v>
      </c>
      <c r="C352" s="423">
        <v>5716</v>
      </c>
      <c r="D352" s="423">
        <f t="shared" si="5"/>
        <v>350</v>
      </c>
    </row>
    <row r="353" spans="1:4" ht="12.75">
      <c r="A353" t="s">
        <v>925</v>
      </c>
      <c r="B353" t="s">
        <v>2194</v>
      </c>
      <c r="C353" s="423">
        <v>5716</v>
      </c>
      <c r="D353" s="423">
        <f t="shared" si="5"/>
        <v>351</v>
      </c>
    </row>
    <row r="354" spans="1:4" ht="12.75">
      <c r="A354" t="s">
        <v>926</v>
      </c>
      <c r="B354" t="s">
        <v>2194</v>
      </c>
      <c r="C354" s="423">
        <v>5716</v>
      </c>
      <c r="D354" s="423">
        <f t="shared" si="5"/>
        <v>352</v>
      </c>
    </row>
    <row r="355" spans="1:4" ht="12.75">
      <c r="A355" t="s">
        <v>927</v>
      </c>
      <c r="B355" t="s">
        <v>2194</v>
      </c>
      <c r="C355" s="423">
        <v>5716</v>
      </c>
      <c r="D355" s="423">
        <f t="shared" si="5"/>
        <v>353</v>
      </c>
    </row>
    <row r="356" spans="1:4" ht="12.75">
      <c r="A356" t="s">
        <v>928</v>
      </c>
      <c r="B356" t="s">
        <v>2194</v>
      </c>
      <c r="C356" s="423">
        <v>5716</v>
      </c>
      <c r="D356" s="423">
        <f t="shared" si="5"/>
        <v>354</v>
      </c>
    </row>
    <row r="357" spans="1:4" ht="12.75">
      <c r="A357" t="s">
        <v>929</v>
      </c>
      <c r="B357" t="s">
        <v>2194</v>
      </c>
      <c r="C357" s="423">
        <v>5716</v>
      </c>
      <c r="D357" s="423">
        <f t="shared" si="5"/>
        <v>355</v>
      </c>
    </row>
    <row r="358" spans="1:4" ht="12.75">
      <c r="A358" t="s">
        <v>930</v>
      </c>
      <c r="B358" t="s">
        <v>2194</v>
      </c>
      <c r="C358" s="423">
        <v>5716</v>
      </c>
      <c r="D358" s="423">
        <f t="shared" si="5"/>
        <v>356</v>
      </c>
    </row>
    <row r="359" spans="1:4" ht="12.75">
      <c r="A359" t="s">
        <v>931</v>
      </c>
      <c r="B359" t="s">
        <v>2194</v>
      </c>
      <c r="C359" s="423">
        <v>5716</v>
      </c>
      <c r="D359" s="423">
        <f t="shared" si="5"/>
        <v>357</v>
      </c>
    </row>
    <row r="360" spans="1:4" ht="12.75">
      <c r="A360" t="s">
        <v>932</v>
      </c>
      <c r="B360" t="s">
        <v>2194</v>
      </c>
      <c r="C360" s="423">
        <v>5716</v>
      </c>
      <c r="D360" s="423">
        <f t="shared" si="5"/>
        <v>358</v>
      </c>
    </row>
    <row r="361" spans="1:4" ht="12.75">
      <c r="A361" t="s">
        <v>933</v>
      </c>
      <c r="B361" t="s">
        <v>2194</v>
      </c>
      <c r="C361" s="423">
        <v>5716</v>
      </c>
      <c r="D361" s="423">
        <f t="shared" si="5"/>
        <v>359</v>
      </c>
    </row>
    <row r="362" spans="1:4" ht="12.75">
      <c r="A362" t="s">
        <v>934</v>
      </c>
      <c r="B362" t="s">
        <v>2194</v>
      </c>
      <c r="C362" s="423">
        <v>5716</v>
      </c>
      <c r="D362" s="423">
        <f t="shared" si="5"/>
        <v>360</v>
      </c>
    </row>
    <row r="363" spans="1:4" ht="12.75">
      <c r="A363" t="s">
        <v>935</v>
      </c>
      <c r="B363" t="s">
        <v>2194</v>
      </c>
      <c r="C363" s="423">
        <v>5716</v>
      </c>
      <c r="D363" s="423">
        <f t="shared" si="5"/>
        <v>361</v>
      </c>
    </row>
    <row r="364" spans="1:4" ht="12.75">
      <c r="A364" t="s">
        <v>936</v>
      </c>
      <c r="B364" t="s">
        <v>2194</v>
      </c>
      <c r="C364" s="423">
        <v>5716</v>
      </c>
      <c r="D364" s="423">
        <f t="shared" si="5"/>
        <v>362</v>
      </c>
    </row>
    <row r="365" spans="1:4" ht="12.75">
      <c r="A365" t="s">
        <v>937</v>
      </c>
      <c r="B365" t="s">
        <v>2194</v>
      </c>
      <c r="C365" s="423">
        <v>5716</v>
      </c>
      <c r="D365" s="423">
        <f t="shared" si="5"/>
        <v>363</v>
      </c>
    </row>
    <row r="366" spans="1:4" ht="12.75">
      <c r="A366" t="s">
        <v>938</v>
      </c>
      <c r="B366" t="s">
        <v>2194</v>
      </c>
      <c r="C366" s="423">
        <v>5716</v>
      </c>
      <c r="D366" s="423">
        <f t="shared" si="5"/>
        <v>364</v>
      </c>
    </row>
    <row r="367" spans="1:4" ht="12.75">
      <c r="A367" t="s">
        <v>939</v>
      </c>
      <c r="B367" t="s">
        <v>2194</v>
      </c>
      <c r="C367" s="423">
        <v>5716</v>
      </c>
      <c r="D367" s="423">
        <f t="shared" si="5"/>
        <v>365</v>
      </c>
    </row>
    <row r="368" spans="1:4" ht="12.75">
      <c r="A368" t="s">
        <v>1003</v>
      </c>
      <c r="B368" t="s">
        <v>2194</v>
      </c>
      <c r="C368" s="423">
        <v>5716</v>
      </c>
      <c r="D368" s="423">
        <f t="shared" si="5"/>
        <v>366</v>
      </c>
    </row>
    <row r="369" spans="1:4" ht="12.75">
      <c r="A369" t="s">
        <v>1004</v>
      </c>
      <c r="B369" t="s">
        <v>2194</v>
      </c>
      <c r="C369" s="423">
        <v>5716</v>
      </c>
      <c r="D369" s="423">
        <f t="shared" si="5"/>
        <v>367</v>
      </c>
    </row>
    <row r="370" spans="1:4" ht="12.75">
      <c r="A370" t="s">
        <v>1005</v>
      </c>
      <c r="B370" t="s">
        <v>2194</v>
      </c>
      <c r="C370" s="423">
        <v>5716</v>
      </c>
      <c r="D370" s="423">
        <f t="shared" si="5"/>
        <v>368</v>
      </c>
    </row>
    <row r="371" spans="1:4" ht="12.75">
      <c r="A371" t="s">
        <v>1006</v>
      </c>
      <c r="B371" t="s">
        <v>2194</v>
      </c>
      <c r="C371" s="423">
        <v>5716</v>
      </c>
      <c r="D371" s="423">
        <f t="shared" si="5"/>
        <v>369</v>
      </c>
    </row>
    <row r="372" spans="1:4" ht="12.75">
      <c r="A372" t="s">
        <v>1007</v>
      </c>
      <c r="B372" t="s">
        <v>2194</v>
      </c>
      <c r="C372" s="423">
        <v>5716</v>
      </c>
      <c r="D372" s="423">
        <f t="shared" si="5"/>
        <v>370</v>
      </c>
    </row>
    <row r="373" spans="1:4" ht="12.75">
      <c r="A373" t="s">
        <v>1008</v>
      </c>
      <c r="B373" t="s">
        <v>2194</v>
      </c>
      <c r="C373" s="423">
        <v>5716</v>
      </c>
      <c r="D373" s="423">
        <f t="shared" si="5"/>
        <v>371</v>
      </c>
    </row>
    <row r="374" spans="1:4" ht="12.75">
      <c r="A374" t="s">
        <v>1009</v>
      </c>
      <c r="B374" t="s">
        <v>2194</v>
      </c>
      <c r="C374" s="423">
        <v>5716</v>
      </c>
      <c r="D374" s="423">
        <f t="shared" si="5"/>
        <v>372</v>
      </c>
    </row>
    <row r="375" spans="1:4" ht="12.75">
      <c r="A375" t="s">
        <v>1010</v>
      </c>
      <c r="B375" t="s">
        <v>2194</v>
      </c>
      <c r="C375" s="423">
        <v>5716</v>
      </c>
      <c r="D375" s="423">
        <f t="shared" si="5"/>
        <v>373</v>
      </c>
    </row>
    <row r="376" spans="1:4" ht="12.75">
      <c r="A376" t="s">
        <v>1011</v>
      </c>
      <c r="B376" t="s">
        <v>2194</v>
      </c>
      <c r="C376" s="423">
        <v>5716</v>
      </c>
      <c r="D376" s="423">
        <f t="shared" si="5"/>
        <v>374</v>
      </c>
    </row>
    <row r="377" spans="1:4" ht="12.75">
      <c r="A377" t="s">
        <v>1012</v>
      </c>
      <c r="B377" t="s">
        <v>2194</v>
      </c>
      <c r="C377" s="423">
        <v>5716</v>
      </c>
      <c r="D377" s="423">
        <f t="shared" si="5"/>
        <v>375</v>
      </c>
    </row>
    <row r="378" spans="1:4" ht="12.75">
      <c r="A378" t="s">
        <v>1013</v>
      </c>
      <c r="B378" t="s">
        <v>2194</v>
      </c>
      <c r="C378" s="423">
        <v>5716</v>
      </c>
      <c r="D378" s="423">
        <f t="shared" si="5"/>
        <v>376</v>
      </c>
    </row>
    <row r="379" spans="1:4" ht="12.75">
      <c r="A379" t="s">
        <v>1014</v>
      </c>
      <c r="B379" t="s">
        <v>2194</v>
      </c>
      <c r="C379" s="423">
        <v>5716</v>
      </c>
      <c r="D379" s="423">
        <f t="shared" si="5"/>
        <v>377</v>
      </c>
    </row>
    <row r="380" spans="1:4" ht="12.75">
      <c r="A380" t="s">
        <v>1015</v>
      </c>
      <c r="B380" t="s">
        <v>2194</v>
      </c>
      <c r="C380" s="423">
        <v>5716</v>
      </c>
      <c r="D380" s="423">
        <f t="shared" si="5"/>
        <v>378</v>
      </c>
    </row>
    <row r="381" spans="1:4" ht="12.75">
      <c r="A381" t="s">
        <v>1016</v>
      </c>
      <c r="B381" t="s">
        <v>2194</v>
      </c>
      <c r="C381" s="423">
        <v>5716</v>
      </c>
      <c r="D381" s="423">
        <f t="shared" si="5"/>
        <v>379</v>
      </c>
    </row>
    <row r="382" spans="1:4" ht="12.75">
      <c r="A382" t="s">
        <v>1017</v>
      </c>
      <c r="B382" t="s">
        <v>2194</v>
      </c>
      <c r="C382" s="423">
        <v>5716</v>
      </c>
      <c r="D382" s="423">
        <f t="shared" si="5"/>
        <v>380</v>
      </c>
    </row>
    <row r="383" spans="1:4" ht="12.75">
      <c r="A383" t="s">
        <v>1018</v>
      </c>
      <c r="B383" t="s">
        <v>2194</v>
      </c>
      <c r="C383" s="423">
        <v>5716</v>
      </c>
      <c r="D383" s="423">
        <f t="shared" si="5"/>
        <v>381</v>
      </c>
    </row>
    <row r="384" spans="1:4" ht="12.75">
      <c r="A384" t="s">
        <v>1019</v>
      </c>
      <c r="B384" t="s">
        <v>2194</v>
      </c>
      <c r="C384" s="423">
        <v>5716</v>
      </c>
      <c r="D384" s="423">
        <f t="shared" si="5"/>
        <v>382</v>
      </c>
    </row>
    <row r="385" spans="1:4" ht="12.75">
      <c r="A385" t="s">
        <v>1020</v>
      </c>
      <c r="B385" t="s">
        <v>2194</v>
      </c>
      <c r="C385" s="423">
        <v>5716</v>
      </c>
      <c r="D385" s="423">
        <f t="shared" si="5"/>
        <v>383</v>
      </c>
    </row>
    <row r="386" spans="1:4" ht="12.75">
      <c r="A386" t="s">
        <v>1021</v>
      </c>
      <c r="B386" t="s">
        <v>2194</v>
      </c>
      <c r="C386" s="423">
        <v>5716</v>
      </c>
      <c r="D386" s="423">
        <f t="shared" si="5"/>
        <v>384</v>
      </c>
    </row>
    <row r="387" spans="1:4" ht="12.75">
      <c r="A387" t="s">
        <v>1022</v>
      </c>
      <c r="B387" t="s">
        <v>2194</v>
      </c>
      <c r="C387" s="423">
        <v>5716</v>
      </c>
      <c r="D387" s="423">
        <f t="shared" si="5"/>
        <v>385</v>
      </c>
    </row>
    <row r="388" spans="1:4" ht="12.75">
      <c r="A388" t="s">
        <v>1023</v>
      </c>
      <c r="B388" t="s">
        <v>2194</v>
      </c>
      <c r="C388" s="423">
        <v>5716</v>
      </c>
      <c r="D388" s="423">
        <f t="shared" si="5"/>
        <v>386</v>
      </c>
    </row>
    <row r="389" spans="1:4" ht="12.75">
      <c r="A389" t="s">
        <v>1024</v>
      </c>
      <c r="B389" t="s">
        <v>2194</v>
      </c>
      <c r="C389" s="423">
        <v>5716</v>
      </c>
      <c r="D389" s="423">
        <f aca="true" t="shared" si="6" ref="D389:D452">+D388+1</f>
        <v>387</v>
      </c>
    </row>
    <row r="390" spans="1:4" ht="12.75">
      <c r="A390" t="s">
        <v>1025</v>
      </c>
      <c r="B390" t="s">
        <v>2194</v>
      </c>
      <c r="C390" s="423">
        <v>5716</v>
      </c>
      <c r="D390" s="423">
        <f t="shared" si="6"/>
        <v>388</v>
      </c>
    </row>
    <row r="391" spans="1:4" ht="12.75">
      <c r="A391" t="s">
        <v>1026</v>
      </c>
      <c r="B391" t="s">
        <v>2194</v>
      </c>
      <c r="C391" s="423">
        <v>5716</v>
      </c>
      <c r="D391" s="423">
        <f t="shared" si="6"/>
        <v>389</v>
      </c>
    </row>
    <row r="392" spans="1:4" ht="12.75">
      <c r="A392" t="s">
        <v>1028</v>
      </c>
      <c r="B392" t="s">
        <v>2194</v>
      </c>
      <c r="C392" s="423">
        <v>5716</v>
      </c>
      <c r="D392" s="423">
        <f t="shared" si="6"/>
        <v>390</v>
      </c>
    </row>
    <row r="393" spans="1:4" ht="12.75">
      <c r="A393" t="s">
        <v>1029</v>
      </c>
      <c r="B393" t="s">
        <v>2194</v>
      </c>
      <c r="C393" s="423">
        <v>5716</v>
      </c>
      <c r="D393" s="423">
        <f t="shared" si="6"/>
        <v>391</v>
      </c>
    </row>
    <row r="394" spans="1:4" ht="12.75">
      <c r="A394" t="s">
        <v>1030</v>
      </c>
      <c r="B394" t="s">
        <v>2194</v>
      </c>
      <c r="C394" s="423">
        <v>5716</v>
      </c>
      <c r="D394" s="423">
        <f t="shared" si="6"/>
        <v>392</v>
      </c>
    </row>
    <row r="395" spans="1:4" ht="12.75">
      <c r="A395" t="s">
        <v>1031</v>
      </c>
      <c r="B395" t="s">
        <v>2194</v>
      </c>
      <c r="C395" s="423">
        <v>5716</v>
      </c>
      <c r="D395" s="423">
        <f t="shared" si="6"/>
        <v>393</v>
      </c>
    </row>
    <row r="396" spans="1:4" ht="12.75">
      <c r="A396" t="s">
        <v>1032</v>
      </c>
      <c r="B396" t="s">
        <v>2194</v>
      </c>
      <c r="C396" s="423">
        <v>5716</v>
      </c>
      <c r="D396" s="423">
        <f t="shared" si="6"/>
        <v>394</v>
      </c>
    </row>
    <row r="397" spans="1:4" ht="12.75">
      <c r="A397" t="s">
        <v>1033</v>
      </c>
      <c r="B397" t="s">
        <v>2194</v>
      </c>
      <c r="C397" s="423">
        <v>5716</v>
      </c>
      <c r="D397" s="423">
        <f t="shared" si="6"/>
        <v>395</v>
      </c>
    </row>
    <row r="398" spans="1:4" ht="12.75">
      <c r="A398" t="s">
        <v>1034</v>
      </c>
      <c r="B398" t="s">
        <v>2194</v>
      </c>
      <c r="C398" s="423">
        <v>5716</v>
      </c>
      <c r="D398" s="423">
        <f t="shared" si="6"/>
        <v>396</v>
      </c>
    </row>
    <row r="399" spans="1:4" ht="12.75">
      <c r="A399" t="s">
        <v>1035</v>
      </c>
      <c r="B399" t="s">
        <v>2194</v>
      </c>
      <c r="C399" s="423">
        <v>5716</v>
      </c>
      <c r="D399" s="423">
        <f t="shared" si="6"/>
        <v>397</v>
      </c>
    </row>
    <row r="400" spans="1:4" ht="12.75">
      <c r="A400" t="s">
        <v>1036</v>
      </c>
      <c r="B400" t="s">
        <v>2194</v>
      </c>
      <c r="C400" s="423">
        <v>5716</v>
      </c>
      <c r="D400" s="423">
        <f t="shared" si="6"/>
        <v>398</v>
      </c>
    </row>
    <row r="401" spans="1:4" ht="12.75">
      <c r="A401" t="s">
        <v>1037</v>
      </c>
      <c r="B401" t="s">
        <v>2195</v>
      </c>
      <c r="C401" s="423">
        <v>5718</v>
      </c>
      <c r="D401" s="423">
        <f t="shared" si="6"/>
        <v>399</v>
      </c>
    </row>
    <row r="402" spans="1:4" ht="12.75">
      <c r="A402" t="s">
        <v>1038</v>
      </c>
      <c r="B402" t="s">
        <v>2195</v>
      </c>
      <c r="C402" s="423">
        <v>5718</v>
      </c>
      <c r="D402" s="423">
        <f t="shared" si="6"/>
        <v>400</v>
      </c>
    </row>
    <row r="403" spans="1:4" ht="12.75">
      <c r="A403" t="s">
        <v>1039</v>
      </c>
      <c r="B403" t="s">
        <v>2195</v>
      </c>
      <c r="C403" s="423">
        <v>5718</v>
      </c>
      <c r="D403" s="423">
        <f t="shared" si="6"/>
        <v>401</v>
      </c>
    </row>
    <row r="404" spans="1:4" ht="12.75">
      <c r="A404" t="s">
        <v>1040</v>
      </c>
      <c r="B404" t="s">
        <v>2195</v>
      </c>
      <c r="C404" s="423">
        <v>5718</v>
      </c>
      <c r="D404" s="423">
        <f t="shared" si="6"/>
        <v>402</v>
      </c>
    </row>
    <row r="405" spans="1:4" ht="12.75">
      <c r="A405" t="s">
        <v>1041</v>
      </c>
      <c r="B405" t="s">
        <v>2195</v>
      </c>
      <c r="C405" s="423">
        <v>5718</v>
      </c>
      <c r="D405" s="423">
        <f t="shared" si="6"/>
        <v>403</v>
      </c>
    </row>
    <row r="406" spans="1:4" ht="12.75">
      <c r="A406" t="s">
        <v>1042</v>
      </c>
      <c r="B406" t="s">
        <v>2195</v>
      </c>
      <c r="C406" s="423">
        <v>5718</v>
      </c>
      <c r="D406" s="423">
        <f t="shared" si="6"/>
        <v>404</v>
      </c>
    </row>
    <row r="407" spans="1:4" ht="12.75">
      <c r="A407" t="s">
        <v>1043</v>
      </c>
      <c r="B407" t="s">
        <v>2195</v>
      </c>
      <c r="C407" s="423">
        <v>5718</v>
      </c>
      <c r="D407" s="423">
        <f t="shared" si="6"/>
        <v>405</v>
      </c>
    </row>
    <row r="408" spans="1:4" ht="12.75">
      <c r="A408" t="s">
        <v>1044</v>
      </c>
      <c r="B408" t="s">
        <v>2195</v>
      </c>
      <c r="C408" s="423">
        <v>5718</v>
      </c>
      <c r="D408" s="423">
        <f t="shared" si="6"/>
        <v>406</v>
      </c>
    </row>
    <row r="409" spans="1:4" ht="12.75">
      <c r="A409" t="s">
        <v>1045</v>
      </c>
      <c r="B409" t="s">
        <v>2195</v>
      </c>
      <c r="C409" s="423">
        <v>5718</v>
      </c>
      <c r="D409" s="423">
        <f t="shared" si="6"/>
        <v>407</v>
      </c>
    </row>
    <row r="410" spans="1:4" ht="12.75">
      <c r="A410" t="s">
        <v>1046</v>
      </c>
      <c r="B410" t="s">
        <v>2195</v>
      </c>
      <c r="C410" s="423">
        <v>5718</v>
      </c>
      <c r="D410" s="423">
        <f t="shared" si="6"/>
        <v>408</v>
      </c>
    </row>
    <row r="411" spans="1:4" ht="12.75">
      <c r="A411" t="s">
        <v>1047</v>
      </c>
      <c r="B411" t="s">
        <v>2195</v>
      </c>
      <c r="C411" s="423">
        <v>5718</v>
      </c>
      <c r="D411" s="423">
        <f t="shared" si="6"/>
        <v>409</v>
      </c>
    </row>
    <row r="412" spans="1:4" ht="12.75">
      <c r="A412" t="s">
        <v>1048</v>
      </c>
      <c r="B412" t="s">
        <v>2195</v>
      </c>
      <c r="C412" s="423">
        <v>5718</v>
      </c>
      <c r="D412" s="423">
        <f t="shared" si="6"/>
        <v>410</v>
      </c>
    </row>
    <row r="413" spans="1:4" ht="12.75">
      <c r="A413" t="s">
        <v>2012</v>
      </c>
      <c r="B413" t="s">
        <v>2195</v>
      </c>
      <c r="C413" s="423">
        <v>5718</v>
      </c>
      <c r="D413" s="423">
        <f t="shared" si="6"/>
        <v>411</v>
      </c>
    </row>
    <row r="414" spans="1:4" ht="12.75">
      <c r="A414" t="s">
        <v>2013</v>
      </c>
      <c r="B414" t="s">
        <v>2195</v>
      </c>
      <c r="C414" s="423">
        <v>5718</v>
      </c>
      <c r="D414" s="423">
        <f t="shared" si="6"/>
        <v>412</v>
      </c>
    </row>
    <row r="415" spans="1:4" ht="12.75">
      <c r="A415" t="s">
        <v>2014</v>
      </c>
      <c r="B415" t="s">
        <v>2195</v>
      </c>
      <c r="C415" s="423">
        <v>5718</v>
      </c>
      <c r="D415" s="423">
        <f t="shared" si="6"/>
        <v>413</v>
      </c>
    </row>
    <row r="416" spans="1:4" ht="12.75">
      <c r="A416" t="s">
        <v>2015</v>
      </c>
      <c r="B416" t="s">
        <v>2195</v>
      </c>
      <c r="C416" s="423">
        <v>5718</v>
      </c>
      <c r="D416" s="423">
        <f t="shared" si="6"/>
        <v>414</v>
      </c>
    </row>
    <row r="417" spans="1:4" ht="12.75">
      <c r="A417" t="s">
        <v>2016</v>
      </c>
      <c r="B417" t="s">
        <v>2195</v>
      </c>
      <c r="C417" s="423">
        <v>5718</v>
      </c>
      <c r="D417" s="423">
        <f t="shared" si="6"/>
        <v>415</v>
      </c>
    </row>
    <row r="418" spans="1:4" ht="12.75">
      <c r="A418" t="s">
        <v>2017</v>
      </c>
      <c r="B418" t="s">
        <v>2195</v>
      </c>
      <c r="C418" s="423">
        <v>5718</v>
      </c>
      <c r="D418" s="423">
        <f t="shared" si="6"/>
        <v>416</v>
      </c>
    </row>
    <row r="419" spans="1:4" ht="12.75">
      <c r="A419" t="s">
        <v>2018</v>
      </c>
      <c r="B419" t="s">
        <v>2195</v>
      </c>
      <c r="C419" s="423">
        <v>5718</v>
      </c>
      <c r="D419" s="423">
        <f t="shared" si="6"/>
        <v>417</v>
      </c>
    </row>
    <row r="420" spans="1:4" ht="12.75">
      <c r="A420" t="s">
        <v>2019</v>
      </c>
      <c r="B420" t="s">
        <v>2195</v>
      </c>
      <c r="C420" s="423">
        <v>5718</v>
      </c>
      <c r="D420" s="423">
        <f t="shared" si="6"/>
        <v>418</v>
      </c>
    </row>
    <row r="421" spans="1:4" ht="12.75">
      <c r="A421" t="s">
        <v>2020</v>
      </c>
      <c r="B421" t="s">
        <v>2195</v>
      </c>
      <c r="C421" s="423">
        <v>5718</v>
      </c>
      <c r="D421" s="423">
        <f t="shared" si="6"/>
        <v>419</v>
      </c>
    </row>
    <row r="422" spans="1:4" ht="12.75">
      <c r="A422" t="s">
        <v>2021</v>
      </c>
      <c r="B422" t="s">
        <v>2195</v>
      </c>
      <c r="C422" s="423">
        <v>5718</v>
      </c>
      <c r="D422" s="423">
        <f t="shared" si="6"/>
        <v>420</v>
      </c>
    </row>
    <row r="423" spans="1:4" ht="12.75">
      <c r="A423" t="s">
        <v>2022</v>
      </c>
      <c r="B423" t="s">
        <v>2195</v>
      </c>
      <c r="C423" s="423">
        <v>5718</v>
      </c>
      <c r="D423" s="423">
        <f t="shared" si="6"/>
        <v>421</v>
      </c>
    </row>
    <row r="424" spans="1:4" ht="12.75">
      <c r="A424" t="s">
        <v>2023</v>
      </c>
      <c r="B424" t="s">
        <v>2195</v>
      </c>
      <c r="C424" s="423">
        <v>5718</v>
      </c>
      <c r="D424" s="423">
        <f t="shared" si="6"/>
        <v>422</v>
      </c>
    </row>
    <row r="425" spans="1:4" ht="12.75">
      <c r="A425" t="s">
        <v>2024</v>
      </c>
      <c r="B425" t="s">
        <v>2195</v>
      </c>
      <c r="C425" s="423">
        <v>5718</v>
      </c>
      <c r="D425" s="423">
        <f t="shared" si="6"/>
        <v>423</v>
      </c>
    </row>
    <row r="426" spans="1:4" ht="12.75">
      <c r="A426" t="s">
        <v>2025</v>
      </c>
      <c r="B426" t="s">
        <v>2195</v>
      </c>
      <c r="C426" s="423">
        <v>5718</v>
      </c>
      <c r="D426" s="423">
        <f t="shared" si="6"/>
        <v>424</v>
      </c>
    </row>
    <row r="427" spans="1:4" ht="12.75">
      <c r="A427" t="s">
        <v>2026</v>
      </c>
      <c r="B427" t="s">
        <v>2195</v>
      </c>
      <c r="C427" s="423">
        <v>5718</v>
      </c>
      <c r="D427" s="423">
        <f t="shared" si="6"/>
        <v>425</v>
      </c>
    </row>
    <row r="428" spans="1:4" ht="12.75">
      <c r="A428" t="s">
        <v>2027</v>
      </c>
      <c r="B428" t="s">
        <v>2195</v>
      </c>
      <c r="C428" s="423">
        <v>5718</v>
      </c>
      <c r="D428" s="423">
        <f t="shared" si="6"/>
        <v>426</v>
      </c>
    </row>
    <row r="429" spans="1:4" ht="12.75">
      <c r="A429" t="s">
        <v>2029</v>
      </c>
      <c r="B429" t="s">
        <v>2195</v>
      </c>
      <c r="C429" s="423">
        <v>5718</v>
      </c>
      <c r="D429" s="423">
        <f t="shared" si="6"/>
        <v>427</v>
      </c>
    </row>
    <row r="430" spans="1:4" ht="12.75">
      <c r="A430" t="s">
        <v>2030</v>
      </c>
      <c r="B430" t="s">
        <v>2195</v>
      </c>
      <c r="C430" s="423">
        <v>5718</v>
      </c>
      <c r="D430" s="423">
        <f t="shared" si="6"/>
        <v>428</v>
      </c>
    </row>
    <row r="431" spans="1:4" ht="12.75">
      <c r="A431" t="s">
        <v>2031</v>
      </c>
      <c r="B431" t="s">
        <v>2195</v>
      </c>
      <c r="C431" s="423">
        <v>5718</v>
      </c>
      <c r="D431" s="423">
        <f t="shared" si="6"/>
        <v>429</v>
      </c>
    </row>
    <row r="432" spans="1:4" ht="12.75">
      <c r="A432" t="s">
        <v>2033</v>
      </c>
      <c r="B432" t="s">
        <v>2195</v>
      </c>
      <c r="C432" s="423">
        <v>5718</v>
      </c>
      <c r="D432" s="423">
        <f t="shared" si="6"/>
        <v>430</v>
      </c>
    </row>
    <row r="433" spans="1:4" ht="12.75">
      <c r="A433" t="s">
        <v>2034</v>
      </c>
      <c r="B433" t="s">
        <v>2195</v>
      </c>
      <c r="C433" s="423">
        <v>5718</v>
      </c>
      <c r="D433" s="423">
        <f t="shared" si="6"/>
        <v>431</v>
      </c>
    </row>
    <row r="434" spans="1:4" ht="12.75">
      <c r="A434" t="s">
        <v>2035</v>
      </c>
      <c r="B434" t="s">
        <v>2195</v>
      </c>
      <c r="C434" s="423">
        <v>5718</v>
      </c>
      <c r="D434" s="423">
        <f t="shared" si="6"/>
        <v>432</v>
      </c>
    </row>
    <row r="435" spans="1:4" ht="12.75">
      <c r="A435" t="s">
        <v>1271</v>
      </c>
      <c r="B435" t="s">
        <v>2195</v>
      </c>
      <c r="C435" s="423">
        <v>5718</v>
      </c>
      <c r="D435" s="423">
        <f t="shared" si="6"/>
        <v>433</v>
      </c>
    </row>
    <row r="436" spans="1:4" ht="12.75">
      <c r="A436" t="s">
        <v>2036</v>
      </c>
      <c r="B436" t="s">
        <v>2195</v>
      </c>
      <c r="C436" s="423">
        <v>5718</v>
      </c>
      <c r="D436" s="423">
        <f t="shared" si="6"/>
        <v>434</v>
      </c>
    </row>
    <row r="437" spans="1:4" ht="12.75">
      <c r="A437" t="s">
        <v>2038</v>
      </c>
      <c r="B437" t="s">
        <v>2195</v>
      </c>
      <c r="C437" s="423">
        <v>5718</v>
      </c>
      <c r="D437" s="423">
        <f t="shared" si="6"/>
        <v>435</v>
      </c>
    </row>
    <row r="438" spans="1:4" ht="12.75">
      <c r="A438" t="s">
        <v>2039</v>
      </c>
      <c r="B438" t="s">
        <v>2195</v>
      </c>
      <c r="C438" s="423">
        <v>5718</v>
      </c>
      <c r="D438" s="423">
        <f t="shared" si="6"/>
        <v>436</v>
      </c>
    </row>
    <row r="439" spans="1:4" ht="12.75">
      <c r="A439" t="s">
        <v>2041</v>
      </c>
      <c r="B439" t="s">
        <v>2195</v>
      </c>
      <c r="C439" s="423">
        <v>5718</v>
      </c>
      <c r="D439" s="423">
        <f t="shared" si="6"/>
        <v>437</v>
      </c>
    </row>
    <row r="440" spans="1:4" ht="12.75">
      <c r="A440" t="s">
        <v>2042</v>
      </c>
      <c r="B440" t="s">
        <v>2195</v>
      </c>
      <c r="C440" s="423">
        <v>5718</v>
      </c>
      <c r="D440" s="423">
        <f t="shared" si="6"/>
        <v>438</v>
      </c>
    </row>
    <row r="441" spans="1:4" ht="12.75">
      <c r="A441" t="s">
        <v>2043</v>
      </c>
      <c r="B441" t="s">
        <v>2195</v>
      </c>
      <c r="C441" s="423">
        <v>5718</v>
      </c>
      <c r="D441" s="423">
        <f t="shared" si="6"/>
        <v>439</v>
      </c>
    </row>
    <row r="442" spans="1:4" ht="12.75">
      <c r="A442" t="s">
        <v>2047</v>
      </c>
      <c r="B442" t="s">
        <v>2195</v>
      </c>
      <c r="C442" s="423">
        <v>5718</v>
      </c>
      <c r="D442" s="423">
        <f t="shared" si="6"/>
        <v>440</v>
      </c>
    </row>
    <row r="443" spans="1:4" ht="12.75">
      <c r="A443" t="s">
        <v>2048</v>
      </c>
      <c r="B443" t="s">
        <v>2195</v>
      </c>
      <c r="C443" s="423">
        <v>5718</v>
      </c>
      <c r="D443" s="423">
        <f t="shared" si="6"/>
        <v>441</v>
      </c>
    </row>
    <row r="444" spans="1:4" ht="12.75">
      <c r="A444" t="s">
        <v>2049</v>
      </c>
      <c r="B444" t="s">
        <v>2195</v>
      </c>
      <c r="C444" s="423">
        <v>5718</v>
      </c>
      <c r="D444" s="423">
        <f t="shared" si="6"/>
        <v>442</v>
      </c>
    </row>
    <row r="445" spans="1:4" ht="12.75">
      <c r="A445" t="s">
        <v>2050</v>
      </c>
      <c r="B445" t="s">
        <v>2195</v>
      </c>
      <c r="C445" s="423">
        <v>5718</v>
      </c>
      <c r="D445" s="423">
        <f t="shared" si="6"/>
        <v>443</v>
      </c>
    </row>
    <row r="446" spans="1:4" ht="12.75">
      <c r="A446" t="s">
        <v>2051</v>
      </c>
      <c r="B446" t="s">
        <v>2195</v>
      </c>
      <c r="C446" s="423">
        <v>5718</v>
      </c>
      <c r="D446" s="423">
        <f t="shared" si="6"/>
        <v>444</v>
      </c>
    </row>
    <row r="447" spans="1:4" ht="12.75">
      <c r="A447" t="s">
        <v>2052</v>
      </c>
      <c r="B447" t="s">
        <v>2195</v>
      </c>
      <c r="C447" s="423">
        <v>5718</v>
      </c>
      <c r="D447" s="423">
        <f t="shared" si="6"/>
        <v>445</v>
      </c>
    </row>
    <row r="448" spans="1:4" ht="12.75">
      <c r="A448" t="s">
        <v>2053</v>
      </c>
      <c r="B448" t="s">
        <v>2195</v>
      </c>
      <c r="C448" s="423">
        <v>5718</v>
      </c>
      <c r="D448" s="423">
        <f t="shared" si="6"/>
        <v>446</v>
      </c>
    </row>
    <row r="449" spans="1:4" ht="12.75">
      <c r="A449" t="s">
        <v>2054</v>
      </c>
      <c r="B449" t="s">
        <v>2195</v>
      </c>
      <c r="C449" s="423">
        <v>5718</v>
      </c>
      <c r="D449" s="423">
        <f t="shared" si="6"/>
        <v>447</v>
      </c>
    </row>
    <row r="450" spans="1:4" ht="12.75">
      <c r="A450" t="s">
        <v>2055</v>
      </c>
      <c r="B450" t="s">
        <v>2195</v>
      </c>
      <c r="C450" s="423">
        <v>5718</v>
      </c>
      <c r="D450" s="423">
        <f t="shared" si="6"/>
        <v>448</v>
      </c>
    </row>
    <row r="451" spans="1:4" ht="12.75">
      <c r="A451" t="s">
        <v>2056</v>
      </c>
      <c r="B451" t="s">
        <v>2195</v>
      </c>
      <c r="C451" s="423">
        <v>5718</v>
      </c>
      <c r="D451" s="423">
        <f t="shared" si="6"/>
        <v>449</v>
      </c>
    </row>
    <row r="452" spans="1:4" ht="12.75">
      <c r="A452" t="s">
        <v>2057</v>
      </c>
      <c r="B452" t="s">
        <v>2195</v>
      </c>
      <c r="C452" s="423">
        <v>5718</v>
      </c>
      <c r="D452" s="423">
        <f t="shared" si="6"/>
        <v>450</v>
      </c>
    </row>
    <row r="453" spans="1:4" ht="12.75">
      <c r="A453" t="s">
        <v>2059</v>
      </c>
      <c r="B453" t="s">
        <v>2195</v>
      </c>
      <c r="C453" s="423">
        <v>5718</v>
      </c>
      <c r="D453" s="423">
        <f aca="true" t="shared" si="7" ref="D453:D516">+D452+1</f>
        <v>451</v>
      </c>
    </row>
    <row r="454" spans="1:4" ht="12.75">
      <c r="A454" t="s">
        <v>2060</v>
      </c>
      <c r="B454" t="s">
        <v>2195</v>
      </c>
      <c r="C454" s="423">
        <v>5718</v>
      </c>
      <c r="D454" s="423">
        <f t="shared" si="7"/>
        <v>452</v>
      </c>
    </row>
    <row r="455" spans="1:4" ht="12.75">
      <c r="A455" t="s">
        <v>2061</v>
      </c>
      <c r="B455" t="s">
        <v>2195</v>
      </c>
      <c r="C455" s="423">
        <v>5718</v>
      </c>
      <c r="D455" s="423">
        <f t="shared" si="7"/>
        <v>453</v>
      </c>
    </row>
    <row r="456" spans="1:4" ht="12.75">
      <c r="A456" t="s">
        <v>2062</v>
      </c>
      <c r="B456" t="s">
        <v>2195</v>
      </c>
      <c r="C456" s="423">
        <v>5718</v>
      </c>
      <c r="D456" s="423">
        <f t="shared" si="7"/>
        <v>454</v>
      </c>
    </row>
    <row r="457" spans="1:4" ht="12.75">
      <c r="A457" t="s">
        <v>2063</v>
      </c>
      <c r="B457" t="s">
        <v>2195</v>
      </c>
      <c r="C457" s="423">
        <v>5718</v>
      </c>
      <c r="D457" s="423">
        <f t="shared" si="7"/>
        <v>455</v>
      </c>
    </row>
    <row r="458" spans="1:4" ht="12.75">
      <c r="A458" t="s">
        <v>2064</v>
      </c>
      <c r="B458" t="s">
        <v>2195</v>
      </c>
      <c r="C458" s="423">
        <v>5718</v>
      </c>
      <c r="D458" s="423">
        <f t="shared" si="7"/>
        <v>456</v>
      </c>
    </row>
    <row r="459" spans="1:4" ht="12.75">
      <c r="A459" t="s">
        <v>2065</v>
      </c>
      <c r="B459" t="s">
        <v>2195</v>
      </c>
      <c r="C459" s="423">
        <v>5718</v>
      </c>
      <c r="D459" s="423">
        <f t="shared" si="7"/>
        <v>457</v>
      </c>
    </row>
    <row r="460" spans="1:4" ht="12.75">
      <c r="A460" t="s">
        <v>2066</v>
      </c>
      <c r="B460" t="s">
        <v>2195</v>
      </c>
      <c r="C460" s="423">
        <v>5718</v>
      </c>
      <c r="D460" s="423">
        <f t="shared" si="7"/>
        <v>458</v>
      </c>
    </row>
    <row r="461" spans="1:4" ht="12.75">
      <c r="A461" t="s">
        <v>2067</v>
      </c>
      <c r="B461" t="s">
        <v>2195</v>
      </c>
      <c r="C461" s="423">
        <v>5718</v>
      </c>
      <c r="D461" s="423">
        <f t="shared" si="7"/>
        <v>459</v>
      </c>
    </row>
    <row r="462" spans="1:4" ht="12.75">
      <c r="A462" t="s">
        <v>2068</v>
      </c>
      <c r="B462" t="s">
        <v>2195</v>
      </c>
      <c r="C462" s="423">
        <v>5718</v>
      </c>
      <c r="D462" s="423">
        <f t="shared" si="7"/>
        <v>460</v>
      </c>
    </row>
    <row r="463" spans="1:4" ht="12.75">
      <c r="A463" t="s">
        <v>2069</v>
      </c>
      <c r="B463" t="s">
        <v>2195</v>
      </c>
      <c r="C463" s="423">
        <v>5718</v>
      </c>
      <c r="D463" s="423">
        <f t="shared" si="7"/>
        <v>461</v>
      </c>
    </row>
    <row r="464" spans="1:4" ht="12.75">
      <c r="A464" t="s">
        <v>2070</v>
      </c>
      <c r="B464" t="s">
        <v>2195</v>
      </c>
      <c r="C464" s="423">
        <v>5718</v>
      </c>
      <c r="D464" s="423">
        <f t="shared" si="7"/>
        <v>462</v>
      </c>
    </row>
    <row r="465" spans="1:4" ht="12.75">
      <c r="A465" t="s">
        <v>2071</v>
      </c>
      <c r="B465" t="s">
        <v>2195</v>
      </c>
      <c r="C465" s="423">
        <v>5718</v>
      </c>
      <c r="D465" s="423">
        <f t="shared" si="7"/>
        <v>463</v>
      </c>
    </row>
    <row r="466" spans="1:4" ht="12.75">
      <c r="A466" t="s">
        <v>2072</v>
      </c>
      <c r="B466" t="s">
        <v>2195</v>
      </c>
      <c r="C466" s="423">
        <v>5718</v>
      </c>
      <c r="D466" s="423">
        <f t="shared" si="7"/>
        <v>464</v>
      </c>
    </row>
    <row r="467" spans="1:4" ht="12.75">
      <c r="A467" t="s">
        <v>2073</v>
      </c>
      <c r="B467" t="s">
        <v>2195</v>
      </c>
      <c r="C467" s="423">
        <v>5718</v>
      </c>
      <c r="D467" s="423">
        <f t="shared" si="7"/>
        <v>465</v>
      </c>
    </row>
    <row r="468" spans="1:4" ht="12.75">
      <c r="A468" t="s">
        <v>2074</v>
      </c>
      <c r="B468" t="s">
        <v>2195</v>
      </c>
      <c r="C468" s="423">
        <v>5718</v>
      </c>
      <c r="D468" s="423">
        <f t="shared" si="7"/>
        <v>466</v>
      </c>
    </row>
    <row r="469" spans="1:4" ht="12.75">
      <c r="A469" t="s">
        <v>2075</v>
      </c>
      <c r="B469" t="s">
        <v>2195</v>
      </c>
      <c r="C469" s="423">
        <v>5718</v>
      </c>
      <c r="D469" s="423">
        <f t="shared" si="7"/>
        <v>467</v>
      </c>
    </row>
    <row r="470" spans="1:4" ht="12.75">
      <c r="A470" t="s">
        <v>2076</v>
      </c>
      <c r="B470" t="s">
        <v>2195</v>
      </c>
      <c r="C470" s="423">
        <v>5718</v>
      </c>
      <c r="D470" s="423">
        <f t="shared" si="7"/>
        <v>468</v>
      </c>
    </row>
    <row r="471" spans="1:4" ht="12.75">
      <c r="A471" t="s">
        <v>2077</v>
      </c>
      <c r="B471" t="s">
        <v>2195</v>
      </c>
      <c r="C471" s="423">
        <v>5718</v>
      </c>
      <c r="D471" s="423">
        <f t="shared" si="7"/>
        <v>469</v>
      </c>
    </row>
    <row r="472" spans="1:4" ht="12.75">
      <c r="A472" t="s">
        <v>2078</v>
      </c>
      <c r="B472" t="s">
        <v>2195</v>
      </c>
      <c r="C472" s="423">
        <v>5718</v>
      </c>
      <c r="D472" s="423">
        <f t="shared" si="7"/>
        <v>470</v>
      </c>
    </row>
    <row r="473" spans="1:4" ht="12.75">
      <c r="A473" t="s">
        <v>2079</v>
      </c>
      <c r="B473" t="s">
        <v>2195</v>
      </c>
      <c r="C473" s="423">
        <v>5718</v>
      </c>
      <c r="D473" s="423">
        <f t="shared" si="7"/>
        <v>471</v>
      </c>
    </row>
    <row r="474" spans="1:4" ht="12.75">
      <c r="A474" t="s">
        <v>2080</v>
      </c>
      <c r="B474" t="s">
        <v>2195</v>
      </c>
      <c r="C474" s="423">
        <v>5718</v>
      </c>
      <c r="D474" s="423">
        <f t="shared" si="7"/>
        <v>472</v>
      </c>
    </row>
    <row r="475" spans="1:4" ht="12.75">
      <c r="A475" t="s">
        <v>2081</v>
      </c>
      <c r="B475" t="s">
        <v>2195</v>
      </c>
      <c r="C475" s="423">
        <v>5718</v>
      </c>
      <c r="D475" s="423">
        <f t="shared" si="7"/>
        <v>473</v>
      </c>
    </row>
    <row r="476" spans="1:4" ht="12.75">
      <c r="A476" t="s">
        <v>2082</v>
      </c>
      <c r="B476" t="s">
        <v>2195</v>
      </c>
      <c r="C476" s="423">
        <v>5718</v>
      </c>
      <c r="D476" s="423">
        <f t="shared" si="7"/>
        <v>474</v>
      </c>
    </row>
    <row r="477" spans="1:4" ht="12.75">
      <c r="A477" t="s">
        <v>2083</v>
      </c>
      <c r="B477" t="s">
        <v>2195</v>
      </c>
      <c r="C477" s="423">
        <v>5718</v>
      </c>
      <c r="D477" s="423">
        <f t="shared" si="7"/>
        <v>475</v>
      </c>
    </row>
    <row r="478" spans="1:4" ht="12.75">
      <c r="A478" t="s">
        <v>2084</v>
      </c>
      <c r="B478" t="s">
        <v>2195</v>
      </c>
      <c r="C478" s="423">
        <v>5718</v>
      </c>
      <c r="D478" s="423">
        <f t="shared" si="7"/>
        <v>476</v>
      </c>
    </row>
    <row r="479" spans="1:4" ht="12.75">
      <c r="A479" t="s">
        <v>2085</v>
      </c>
      <c r="B479" t="s">
        <v>2195</v>
      </c>
      <c r="C479" s="423">
        <v>5718</v>
      </c>
      <c r="D479" s="423">
        <f t="shared" si="7"/>
        <v>477</v>
      </c>
    </row>
    <row r="480" spans="1:4" ht="12.75">
      <c r="A480" t="s">
        <v>1809</v>
      </c>
      <c r="B480" t="s">
        <v>2195</v>
      </c>
      <c r="C480" s="423">
        <v>5718</v>
      </c>
      <c r="D480" s="423">
        <f t="shared" si="7"/>
        <v>478</v>
      </c>
    </row>
    <row r="481" spans="1:4" ht="12.75">
      <c r="A481" t="s">
        <v>2086</v>
      </c>
      <c r="B481" t="s">
        <v>2195</v>
      </c>
      <c r="C481" s="423">
        <v>5718</v>
      </c>
      <c r="D481" s="423">
        <f t="shared" si="7"/>
        <v>479</v>
      </c>
    </row>
    <row r="482" spans="1:4" ht="12.75">
      <c r="A482" t="s">
        <v>2087</v>
      </c>
      <c r="B482" t="s">
        <v>2195</v>
      </c>
      <c r="C482" s="423">
        <v>5718</v>
      </c>
      <c r="D482" s="423">
        <f t="shared" si="7"/>
        <v>480</v>
      </c>
    </row>
    <row r="483" spans="1:4" ht="12.75">
      <c r="A483" t="s">
        <v>2088</v>
      </c>
      <c r="B483" t="s">
        <v>2195</v>
      </c>
      <c r="C483" s="423">
        <v>5718</v>
      </c>
      <c r="D483" s="423">
        <f t="shared" si="7"/>
        <v>481</v>
      </c>
    </row>
    <row r="484" spans="1:4" ht="12.75">
      <c r="A484" t="s">
        <v>2089</v>
      </c>
      <c r="B484" t="s">
        <v>2195</v>
      </c>
      <c r="C484" s="423">
        <v>5718</v>
      </c>
      <c r="D484" s="423">
        <f t="shared" si="7"/>
        <v>482</v>
      </c>
    </row>
    <row r="485" spans="1:4" ht="12.75">
      <c r="A485" t="s">
        <v>2090</v>
      </c>
      <c r="B485" t="s">
        <v>2195</v>
      </c>
      <c r="C485" s="423">
        <v>5718</v>
      </c>
      <c r="D485" s="423">
        <f t="shared" si="7"/>
        <v>483</v>
      </c>
    </row>
    <row r="486" spans="1:4" ht="12.75">
      <c r="A486" t="s">
        <v>2093</v>
      </c>
      <c r="B486" t="s">
        <v>2195</v>
      </c>
      <c r="C486" s="423">
        <v>5718</v>
      </c>
      <c r="D486" s="423">
        <f t="shared" si="7"/>
        <v>484</v>
      </c>
    </row>
    <row r="487" spans="1:4" ht="12.75">
      <c r="A487" t="s">
        <v>2094</v>
      </c>
      <c r="B487" t="s">
        <v>2195</v>
      </c>
      <c r="C487" s="423">
        <v>5718</v>
      </c>
      <c r="D487" s="423">
        <f t="shared" si="7"/>
        <v>485</v>
      </c>
    </row>
    <row r="488" spans="1:4" ht="12.75">
      <c r="A488" t="s">
        <v>2095</v>
      </c>
      <c r="B488" t="s">
        <v>2195</v>
      </c>
      <c r="C488" s="423">
        <v>5718</v>
      </c>
      <c r="D488" s="423">
        <f t="shared" si="7"/>
        <v>486</v>
      </c>
    </row>
    <row r="489" spans="1:4" ht="12.75">
      <c r="A489" t="s">
        <v>2096</v>
      </c>
      <c r="B489" t="s">
        <v>2195</v>
      </c>
      <c r="C489" s="423">
        <v>5718</v>
      </c>
      <c r="D489" s="423">
        <f t="shared" si="7"/>
        <v>487</v>
      </c>
    </row>
    <row r="490" spans="1:4" ht="12.75">
      <c r="A490" t="s">
        <v>2097</v>
      </c>
      <c r="B490" t="s">
        <v>2195</v>
      </c>
      <c r="C490" s="423">
        <v>5718</v>
      </c>
      <c r="D490" s="423">
        <f t="shared" si="7"/>
        <v>488</v>
      </c>
    </row>
    <row r="491" spans="1:4" ht="12.75">
      <c r="A491" t="s">
        <v>2098</v>
      </c>
      <c r="B491" t="s">
        <v>2195</v>
      </c>
      <c r="C491" s="423">
        <v>5718</v>
      </c>
      <c r="D491" s="423">
        <f t="shared" si="7"/>
        <v>489</v>
      </c>
    </row>
    <row r="492" spans="1:4" ht="12.75">
      <c r="A492" t="s">
        <v>2091</v>
      </c>
      <c r="B492" t="s">
        <v>2195</v>
      </c>
      <c r="C492" s="423">
        <v>5718</v>
      </c>
      <c r="D492" s="423">
        <f t="shared" si="7"/>
        <v>490</v>
      </c>
    </row>
    <row r="493" spans="1:4" ht="12.75">
      <c r="A493" t="s">
        <v>2092</v>
      </c>
      <c r="B493" t="s">
        <v>2195</v>
      </c>
      <c r="C493" s="423">
        <v>5718</v>
      </c>
      <c r="D493" s="423">
        <f t="shared" si="7"/>
        <v>491</v>
      </c>
    </row>
    <row r="494" spans="1:4" ht="12.75">
      <c r="A494" t="s">
        <v>2100</v>
      </c>
      <c r="B494" t="s">
        <v>2195</v>
      </c>
      <c r="C494" s="423">
        <v>5718</v>
      </c>
      <c r="D494" s="423">
        <f t="shared" si="7"/>
        <v>492</v>
      </c>
    </row>
    <row r="495" spans="1:4" ht="12.75">
      <c r="A495" t="s">
        <v>2101</v>
      </c>
      <c r="B495" t="s">
        <v>2195</v>
      </c>
      <c r="C495" s="423">
        <v>5718</v>
      </c>
      <c r="D495" s="423">
        <f t="shared" si="7"/>
        <v>493</v>
      </c>
    </row>
    <row r="496" spans="1:4" ht="12.75">
      <c r="A496" t="s">
        <v>2103</v>
      </c>
      <c r="B496" t="s">
        <v>2195</v>
      </c>
      <c r="C496" s="423">
        <v>5718</v>
      </c>
      <c r="D496" s="423">
        <f t="shared" si="7"/>
        <v>494</v>
      </c>
    </row>
    <row r="497" spans="1:4" ht="12.75">
      <c r="A497" t="s">
        <v>2104</v>
      </c>
      <c r="B497" t="s">
        <v>2195</v>
      </c>
      <c r="C497" s="423">
        <v>5718</v>
      </c>
      <c r="D497" s="423">
        <f t="shared" si="7"/>
        <v>495</v>
      </c>
    </row>
    <row r="498" spans="1:4" ht="12.75">
      <c r="A498" t="s">
        <v>2105</v>
      </c>
      <c r="B498" t="s">
        <v>2195</v>
      </c>
      <c r="C498" s="423">
        <v>5718</v>
      </c>
      <c r="D498" s="423">
        <f t="shared" si="7"/>
        <v>496</v>
      </c>
    </row>
    <row r="499" spans="1:4" ht="12.75">
      <c r="A499" t="s">
        <v>2106</v>
      </c>
      <c r="B499" t="s">
        <v>2195</v>
      </c>
      <c r="C499" s="423">
        <v>5718</v>
      </c>
      <c r="D499" s="423">
        <f t="shared" si="7"/>
        <v>497</v>
      </c>
    </row>
    <row r="500" spans="1:4" ht="12.75">
      <c r="A500" t="s">
        <v>2107</v>
      </c>
      <c r="B500" t="s">
        <v>2195</v>
      </c>
      <c r="C500" s="423">
        <v>5718</v>
      </c>
      <c r="D500" s="423">
        <f t="shared" si="7"/>
        <v>498</v>
      </c>
    </row>
    <row r="501" spans="1:4" ht="12.75">
      <c r="A501" t="s">
        <v>2108</v>
      </c>
      <c r="B501" t="s">
        <v>2195</v>
      </c>
      <c r="C501" s="423">
        <v>5718</v>
      </c>
      <c r="D501" s="423">
        <f t="shared" si="7"/>
        <v>499</v>
      </c>
    </row>
    <row r="502" spans="1:4" ht="12.75">
      <c r="A502" t="s">
        <v>2109</v>
      </c>
      <c r="B502" t="s">
        <v>2195</v>
      </c>
      <c r="C502" s="423">
        <v>5718</v>
      </c>
      <c r="D502" s="423">
        <f t="shared" si="7"/>
        <v>500</v>
      </c>
    </row>
    <row r="503" spans="1:4" ht="12.75">
      <c r="A503" t="s">
        <v>2110</v>
      </c>
      <c r="B503" t="s">
        <v>2195</v>
      </c>
      <c r="C503" s="423">
        <v>5718</v>
      </c>
      <c r="D503" s="423">
        <f t="shared" si="7"/>
        <v>501</v>
      </c>
    </row>
    <row r="504" spans="1:4" ht="12.75">
      <c r="A504" t="s">
        <v>2112</v>
      </c>
      <c r="B504" t="s">
        <v>2195</v>
      </c>
      <c r="C504" s="423">
        <v>5718</v>
      </c>
      <c r="D504" s="423">
        <f t="shared" si="7"/>
        <v>502</v>
      </c>
    </row>
    <row r="505" spans="1:4" ht="12.75">
      <c r="A505" t="s">
        <v>2113</v>
      </c>
      <c r="B505" t="s">
        <v>2195</v>
      </c>
      <c r="C505" s="423">
        <v>5718</v>
      </c>
      <c r="D505" s="423">
        <f t="shared" si="7"/>
        <v>503</v>
      </c>
    </row>
    <row r="506" spans="1:4" ht="12.75">
      <c r="A506" t="s">
        <v>2114</v>
      </c>
      <c r="B506" t="s">
        <v>2195</v>
      </c>
      <c r="C506" s="423">
        <v>5718</v>
      </c>
      <c r="D506" s="423">
        <f t="shared" si="7"/>
        <v>504</v>
      </c>
    </row>
    <row r="507" spans="1:4" ht="12.75">
      <c r="A507" t="s">
        <v>2115</v>
      </c>
      <c r="B507" t="s">
        <v>2195</v>
      </c>
      <c r="C507" s="423">
        <v>5718</v>
      </c>
      <c r="D507" s="423">
        <f t="shared" si="7"/>
        <v>505</v>
      </c>
    </row>
    <row r="508" spans="1:4" ht="12.75">
      <c r="A508" t="s">
        <v>2116</v>
      </c>
      <c r="B508" t="s">
        <v>2195</v>
      </c>
      <c r="C508" s="423">
        <v>5718</v>
      </c>
      <c r="D508" s="423">
        <f t="shared" si="7"/>
        <v>506</v>
      </c>
    </row>
    <row r="509" spans="1:4" ht="12.75">
      <c r="A509" t="s">
        <v>2117</v>
      </c>
      <c r="B509" t="s">
        <v>2195</v>
      </c>
      <c r="C509" s="423">
        <v>5718</v>
      </c>
      <c r="D509" s="423">
        <f t="shared" si="7"/>
        <v>507</v>
      </c>
    </row>
    <row r="510" spans="1:4" ht="12.75">
      <c r="A510" t="s">
        <v>2118</v>
      </c>
      <c r="B510" t="s">
        <v>2195</v>
      </c>
      <c r="C510" s="423">
        <v>5718</v>
      </c>
      <c r="D510" s="423">
        <f t="shared" si="7"/>
        <v>508</v>
      </c>
    </row>
    <row r="511" spans="1:4" ht="12.75">
      <c r="A511" t="s">
        <v>2119</v>
      </c>
      <c r="B511" t="s">
        <v>2195</v>
      </c>
      <c r="C511" s="423">
        <v>5718</v>
      </c>
      <c r="D511" s="423">
        <f t="shared" si="7"/>
        <v>509</v>
      </c>
    </row>
    <row r="512" spans="1:4" ht="12.75">
      <c r="A512" t="s">
        <v>2120</v>
      </c>
      <c r="B512" t="s">
        <v>2195</v>
      </c>
      <c r="C512" s="423">
        <v>5718</v>
      </c>
      <c r="D512" s="423">
        <f t="shared" si="7"/>
        <v>510</v>
      </c>
    </row>
    <row r="513" spans="1:4" ht="12.75">
      <c r="A513" t="s">
        <v>2121</v>
      </c>
      <c r="B513" t="s">
        <v>2195</v>
      </c>
      <c r="C513" s="423">
        <v>5718</v>
      </c>
      <c r="D513" s="423">
        <f t="shared" si="7"/>
        <v>511</v>
      </c>
    </row>
    <row r="514" spans="1:4" ht="12.75">
      <c r="A514" t="s">
        <v>2122</v>
      </c>
      <c r="B514" t="s">
        <v>2195</v>
      </c>
      <c r="C514" s="423">
        <v>5718</v>
      </c>
      <c r="D514" s="423">
        <f t="shared" si="7"/>
        <v>512</v>
      </c>
    </row>
    <row r="515" spans="1:4" ht="12.75">
      <c r="A515" t="s">
        <v>1975</v>
      </c>
      <c r="B515" t="s">
        <v>2195</v>
      </c>
      <c r="C515" s="423">
        <v>5718</v>
      </c>
      <c r="D515" s="423">
        <f t="shared" si="7"/>
        <v>513</v>
      </c>
    </row>
    <row r="516" spans="1:4" ht="12.75">
      <c r="A516" t="s">
        <v>2124</v>
      </c>
      <c r="B516" t="s">
        <v>2195</v>
      </c>
      <c r="C516" s="423">
        <v>5718</v>
      </c>
      <c r="D516" s="423">
        <f t="shared" si="7"/>
        <v>514</v>
      </c>
    </row>
    <row r="517" spans="1:4" ht="12.75">
      <c r="A517" t="s">
        <v>2125</v>
      </c>
      <c r="B517" t="s">
        <v>2195</v>
      </c>
      <c r="C517" s="423">
        <v>5718</v>
      </c>
      <c r="D517" s="423">
        <f aca="true" t="shared" si="8" ref="D517:D580">+D516+1</f>
        <v>515</v>
      </c>
    </row>
    <row r="518" spans="1:4" ht="12.75">
      <c r="A518" t="s">
        <v>2126</v>
      </c>
      <c r="B518" t="s">
        <v>2195</v>
      </c>
      <c r="C518" s="423">
        <v>5718</v>
      </c>
      <c r="D518" s="423">
        <f t="shared" si="8"/>
        <v>516</v>
      </c>
    </row>
    <row r="519" spans="1:4" ht="12.75">
      <c r="A519" t="s">
        <v>2127</v>
      </c>
      <c r="B519" t="s">
        <v>2195</v>
      </c>
      <c r="C519" s="423">
        <v>5718</v>
      </c>
      <c r="D519" s="423">
        <f t="shared" si="8"/>
        <v>517</v>
      </c>
    </row>
    <row r="520" spans="1:4" ht="12.75">
      <c r="A520" t="s">
        <v>1976</v>
      </c>
      <c r="B520" t="s">
        <v>2195</v>
      </c>
      <c r="C520" s="423">
        <v>5718</v>
      </c>
      <c r="D520" s="423">
        <f t="shared" si="8"/>
        <v>518</v>
      </c>
    </row>
    <row r="521" spans="1:4" ht="12.75">
      <c r="A521" t="s">
        <v>2128</v>
      </c>
      <c r="B521" t="s">
        <v>2195</v>
      </c>
      <c r="C521" s="423">
        <v>5718</v>
      </c>
      <c r="D521" s="423">
        <f t="shared" si="8"/>
        <v>519</v>
      </c>
    </row>
    <row r="522" spans="1:4" ht="12.75">
      <c r="A522" t="s">
        <v>2129</v>
      </c>
      <c r="B522" t="s">
        <v>2195</v>
      </c>
      <c r="C522" s="423">
        <v>5718</v>
      </c>
      <c r="D522" s="423">
        <f t="shared" si="8"/>
        <v>520</v>
      </c>
    </row>
    <row r="523" spans="1:4" ht="12.75">
      <c r="A523" t="s">
        <v>2130</v>
      </c>
      <c r="B523" t="s">
        <v>2195</v>
      </c>
      <c r="C523" s="423">
        <v>5718</v>
      </c>
      <c r="D523" s="423">
        <f t="shared" si="8"/>
        <v>521</v>
      </c>
    </row>
    <row r="524" spans="1:4" ht="12.75">
      <c r="A524" t="s">
        <v>2131</v>
      </c>
      <c r="B524" t="s">
        <v>2195</v>
      </c>
      <c r="C524" s="423">
        <v>5718</v>
      </c>
      <c r="D524" s="423">
        <f t="shared" si="8"/>
        <v>522</v>
      </c>
    </row>
    <row r="525" spans="1:4" ht="12.75">
      <c r="A525" t="s">
        <v>2132</v>
      </c>
      <c r="B525" t="s">
        <v>2195</v>
      </c>
      <c r="C525" s="423">
        <v>5718</v>
      </c>
      <c r="D525" s="423">
        <f t="shared" si="8"/>
        <v>523</v>
      </c>
    </row>
    <row r="526" spans="1:4" ht="12.75">
      <c r="A526" t="s">
        <v>2133</v>
      </c>
      <c r="B526" t="s">
        <v>2195</v>
      </c>
      <c r="C526" s="423">
        <v>5718</v>
      </c>
      <c r="D526" s="423">
        <f t="shared" si="8"/>
        <v>524</v>
      </c>
    </row>
    <row r="527" spans="1:4" ht="12.75">
      <c r="A527" t="s">
        <v>2134</v>
      </c>
      <c r="B527" t="s">
        <v>2195</v>
      </c>
      <c r="C527" s="423">
        <v>5718</v>
      </c>
      <c r="D527" s="423">
        <f t="shared" si="8"/>
        <v>525</v>
      </c>
    </row>
    <row r="528" spans="1:4" ht="12.75">
      <c r="A528" t="s">
        <v>2135</v>
      </c>
      <c r="B528" t="s">
        <v>2195</v>
      </c>
      <c r="C528" s="423">
        <v>5718</v>
      </c>
      <c r="D528" s="423">
        <f t="shared" si="8"/>
        <v>526</v>
      </c>
    </row>
    <row r="529" spans="1:4" ht="12.75">
      <c r="A529" t="s">
        <v>2136</v>
      </c>
      <c r="B529" t="s">
        <v>2195</v>
      </c>
      <c r="C529" s="423">
        <v>5718</v>
      </c>
      <c r="D529" s="423">
        <f t="shared" si="8"/>
        <v>527</v>
      </c>
    </row>
    <row r="530" spans="1:4" ht="12.75">
      <c r="A530" t="s">
        <v>2137</v>
      </c>
      <c r="B530" t="s">
        <v>2195</v>
      </c>
      <c r="C530" s="423">
        <v>5718</v>
      </c>
      <c r="D530" s="423">
        <f t="shared" si="8"/>
        <v>528</v>
      </c>
    </row>
    <row r="531" spans="1:4" ht="12.75">
      <c r="A531" t="s">
        <v>2138</v>
      </c>
      <c r="B531" t="s">
        <v>2195</v>
      </c>
      <c r="C531" s="423">
        <v>5718</v>
      </c>
      <c r="D531" s="423">
        <f t="shared" si="8"/>
        <v>529</v>
      </c>
    </row>
    <row r="532" spans="1:4" ht="12.75">
      <c r="A532" t="s">
        <v>2139</v>
      </c>
      <c r="B532" t="s">
        <v>2195</v>
      </c>
      <c r="C532" s="423">
        <v>5718</v>
      </c>
      <c r="D532" s="423">
        <f t="shared" si="8"/>
        <v>530</v>
      </c>
    </row>
    <row r="533" spans="1:4" ht="12.75">
      <c r="A533" t="s">
        <v>2140</v>
      </c>
      <c r="B533" t="s">
        <v>2195</v>
      </c>
      <c r="C533" s="423">
        <v>5718</v>
      </c>
      <c r="D533" s="423">
        <f t="shared" si="8"/>
        <v>531</v>
      </c>
    </row>
    <row r="534" spans="1:4" ht="12.75">
      <c r="A534" t="s">
        <v>2141</v>
      </c>
      <c r="B534" t="s">
        <v>2195</v>
      </c>
      <c r="C534" s="423">
        <v>5718</v>
      </c>
      <c r="D534" s="423">
        <f t="shared" si="8"/>
        <v>532</v>
      </c>
    </row>
    <row r="535" spans="1:4" ht="12.75">
      <c r="A535" t="s">
        <v>2142</v>
      </c>
      <c r="B535" t="s">
        <v>2195</v>
      </c>
      <c r="C535" s="423">
        <v>5718</v>
      </c>
      <c r="D535" s="423">
        <f t="shared" si="8"/>
        <v>533</v>
      </c>
    </row>
    <row r="536" spans="1:4" ht="12.75">
      <c r="A536" t="s">
        <v>2143</v>
      </c>
      <c r="B536" t="s">
        <v>2195</v>
      </c>
      <c r="C536" s="423">
        <v>5718</v>
      </c>
      <c r="D536" s="423">
        <f t="shared" si="8"/>
        <v>534</v>
      </c>
    </row>
    <row r="537" spans="1:4" ht="12.75">
      <c r="A537" t="s">
        <v>2144</v>
      </c>
      <c r="B537" t="s">
        <v>2195</v>
      </c>
      <c r="C537" s="423">
        <v>5718</v>
      </c>
      <c r="D537" s="423">
        <f t="shared" si="8"/>
        <v>535</v>
      </c>
    </row>
    <row r="538" spans="1:4" ht="12.75">
      <c r="A538" t="s">
        <v>2145</v>
      </c>
      <c r="B538" t="s">
        <v>2195</v>
      </c>
      <c r="C538" s="423">
        <v>5718</v>
      </c>
      <c r="D538" s="423">
        <f t="shared" si="8"/>
        <v>536</v>
      </c>
    </row>
    <row r="539" spans="1:4" ht="12.75">
      <c r="A539" t="s">
        <v>2146</v>
      </c>
      <c r="B539" t="s">
        <v>2195</v>
      </c>
      <c r="C539" s="423">
        <v>5718</v>
      </c>
      <c r="D539" s="423">
        <f t="shared" si="8"/>
        <v>537</v>
      </c>
    </row>
    <row r="540" spans="1:4" ht="12.75">
      <c r="A540" t="s">
        <v>2147</v>
      </c>
      <c r="B540" t="s">
        <v>2195</v>
      </c>
      <c r="C540" s="423">
        <v>5718</v>
      </c>
      <c r="D540" s="423">
        <f t="shared" si="8"/>
        <v>538</v>
      </c>
    </row>
    <row r="541" spans="1:4" ht="12.75">
      <c r="A541" t="s">
        <v>2148</v>
      </c>
      <c r="B541" t="s">
        <v>2195</v>
      </c>
      <c r="C541" s="423">
        <v>5718</v>
      </c>
      <c r="D541" s="423">
        <f t="shared" si="8"/>
        <v>539</v>
      </c>
    </row>
    <row r="542" spans="1:4" ht="12.75">
      <c r="A542" t="s">
        <v>2149</v>
      </c>
      <c r="B542" t="s">
        <v>2195</v>
      </c>
      <c r="C542" s="423">
        <v>5718</v>
      </c>
      <c r="D542" s="423">
        <f t="shared" si="8"/>
        <v>540</v>
      </c>
    </row>
    <row r="543" spans="1:4" ht="12.75">
      <c r="A543" t="s">
        <v>2150</v>
      </c>
      <c r="B543" t="s">
        <v>2195</v>
      </c>
      <c r="C543" s="423">
        <v>5718</v>
      </c>
      <c r="D543" s="423">
        <f t="shared" si="8"/>
        <v>541</v>
      </c>
    </row>
    <row r="544" spans="1:4" ht="12.75">
      <c r="A544" t="s">
        <v>2151</v>
      </c>
      <c r="B544" t="s">
        <v>2195</v>
      </c>
      <c r="C544" s="423">
        <v>5718</v>
      </c>
      <c r="D544" s="423">
        <f t="shared" si="8"/>
        <v>542</v>
      </c>
    </row>
    <row r="545" spans="1:4" ht="12.75">
      <c r="A545" t="s">
        <v>2152</v>
      </c>
      <c r="B545" t="s">
        <v>2195</v>
      </c>
      <c r="C545" s="423">
        <v>5718</v>
      </c>
      <c r="D545" s="423">
        <f t="shared" si="8"/>
        <v>543</v>
      </c>
    </row>
    <row r="546" spans="1:4" ht="12.75">
      <c r="A546" t="s">
        <v>2153</v>
      </c>
      <c r="B546" t="s">
        <v>2195</v>
      </c>
      <c r="C546" s="423">
        <v>5718</v>
      </c>
      <c r="D546" s="423">
        <f t="shared" si="8"/>
        <v>544</v>
      </c>
    </row>
    <row r="547" spans="1:4" ht="12.75">
      <c r="A547" t="s">
        <v>2156</v>
      </c>
      <c r="B547" t="s">
        <v>2195</v>
      </c>
      <c r="C547" s="423">
        <v>5718</v>
      </c>
      <c r="D547" s="423">
        <f t="shared" si="8"/>
        <v>545</v>
      </c>
    </row>
    <row r="548" spans="1:4" ht="12.75">
      <c r="A548" t="s">
        <v>2157</v>
      </c>
      <c r="B548" t="s">
        <v>2195</v>
      </c>
      <c r="C548" s="423">
        <v>5718</v>
      </c>
      <c r="D548" s="423">
        <f t="shared" si="8"/>
        <v>546</v>
      </c>
    </row>
    <row r="549" spans="1:4" ht="12.75">
      <c r="A549" t="s">
        <v>2159</v>
      </c>
      <c r="B549" t="s">
        <v>2195</v>
      </c>
      <c r="C549" s="423">
        <v>5718</v>
      </c>
      <c r="D549" s="423">
        <f t="shared" si="8"/>
        <v>547</v>
      </c>
    </row>
    <row r="550" spans="1:4" ht="12.75">
      <c r="A550" t="s">
        <v>2160</v>
      </c>
      <c r="B550" t="s">
        <v>2195</v>
      </c>
      <c r="C550" s="423">
        <v>5718</v>
      </c>
      <c r="D550" s="423">
        <f t="shared" si="8"/>
        <v>548</v>
      </c>
    </row>
    <row r="551" spans="1:4" ht="12.75">
      <c r="A551" t="s">
        <v>2161</v>
      </c>
      <c r="B551" t="s">
        <v>2195</v>
      </c>
      <c r="C551" s="423">
        <v>5718</v>
      </c>
      <c r="D551" s="423">
        <f t="shared" si="8"/>
        <v>549</v>
      </c>
    </row>
    <row r="552" spans="1:4" ht="12.75">
      <c r="A552" t="s">
        <v>2162</v>
      </c>
      <c r="B552" t="s">
        <v>2195</v>
      </c>
      <c r="C552" s="423">
        <v>5718</v>
      </c>
      <c r="D552" s="423">
        <f t="shared" si="8"/>
        <v>550</v>
      </c>
    </row>
    <row r="553" spans="1:4" ht="12.75">
      <c r="A553" t="s">
        <v>2163</v>
      </c>
      <c r="B553" t="s">
        <v>2195</v>
      </c>
      <c r="C553" s="423">
        <v>5718</v>
      </c>
      <c r="D553" s="423">
        <f t="shared" si="8"/>
        <v>551</v>
      </c>
    </row>
    <row r="554" spans="1:4" ht="12.75">
      <c r="A554" t="s">
        <v>2164</v>
      </c>
      <c r="B554" t="s">
        <v>2195</v>
      </c>
      <c r="C554" s="423">
        <v>5718</v>
      </c>
      <c r="D554" s="423">
        <f t="shared" si="8"/>
        <v>552</v>
      </c>
    </row>
    <row r="555" spans="1:4" ht="12.75">
      <c r="A555" t="s">
        <v>2165</v>
      </c>
      <c r="B555" t="s">
        <v>2195</v>
      </c>
      <c r="C555" s="423">
        <v>5718</v>
      </c>
      <c r="D555" s="423">
        <f t="shared" si="8"/>
        <v>553</v>
      </c>
    </row>
    <row r="556" spans="1:4" ht="12.75">
      <c r="A556" t="s">
        <v>1700</v>
      </c>
      <c r="B556" t="s">
        <v>2195</v>
      </c>
      <c r="C556" s="423">
        <v>5718</v>
      </c>
      <c r="D556" s="423">
        <f t="shared" si="8"/>
        <v>554</v>
      </c>
    </row>
    <row r="557" spans="1:4" ht="12.75">
      <c r="A557" t="s">
        <v>2166</v>
      </c>
      <c r="B557" t="s">
        <v>2195</v>
      </c>
      <c r="C557" s="423">
        <v>5718</v>
      </c>
      <c r="D557" s="423">
        <f t="shared" si="8"/>
        <v>555</v>
      </c>
    </row>
    <row r="558" spans="1:4" ht="12.75">
      <c r="A558" t="s">
        <v>2167</v>
      </c>
      <c r="B558" t="s">
        <v>2195</v>
      </c>
      <c r="C558" s="423">
        <v>5718</v>
      </c>
      <c r="D558" s="423">
        <f t="shared" si="8"/>
        <v>556</v>
      </c>
    </row>
    <row r="559" spans="1:4" ht="12.75">
      <c r="A559" t="s">
        <v>2168</v>
      </c>
      <c r="B559" t="s">
        <v>2195</v>
      </c>
      <c r="C559" s="423">
        <v>5718</v>
      </c>
      <c r="D559" s="423">
        <f t="shared" si="8"/>
        <v>557</v>
      </c>
    </row>
    <row r="560" spans="1:4" ht="12.75">
      <c r="A560" t="s">
        <v>2169</v>
      </c>
      <c r="B560" t="s">
        <v>2195</v>
      </c>
      <c r="C560" s="423">
        <v>5718</v>
      </c>
      <c r="D560" s="423">
        <f t="shared" si="8"/>
        <v>558</v>
      </c>
    </row>
    <row r="561" spans="1:4" ht="12.75">
      <c r="A561" t="s">
        <v>2172</v>
      </c>
      <c r="B561" t="s">
        <v>2195</v>
      </c>
      <c r="C561" s="423">
        <v>5718</v>
      </c>
      <c r="D561" s="423">
        <f t="shared" si="8"/>
        <v>559</v>
      </c>
    </row>
    <row r="562" spans="1:4" ht="12.75">
      <c r="A562" t="s">
        <v>2173</v>
      </c>
      <c r="B562" t="s">
        <v>2195</v>
      </c>
      <c r="C562" s="423">
        <v>5718</v>
      </c>
      <c r="D562" s="423">
        <f t="shared" si="8"/>
        <v>560</v>
      </c>
    </row>
    <row r="563" spans="1:4" ht="12.75">
      <c r="A563" t="s">
        <v>2174</v>
      </c>
      <c r="B563" t="s">
        <v>2195</v>
      </c>
      <c r="C563" s="423">
        <v>5718</v>
      </c>
      <c r="D563" s="423">
        <f t="shared" si="8"/>
        <v>561</v>
      </c>
    </row>
    <row r="564" spans="1:4" ht="12.75">
      <c r="A564" t="s">
        <v>2175</v>
      </c>
      <c r="B564" t="s">
        <v>2195</v>
      </c>
      <c r="C564" s="423">
        <v>5718</v>
      </c>
      <c r="D564" s="423">
        <f t="shared" si="8"/>
        <v>562</v>
      </c>
    </row>
    <row r="565" spans="1:4" ht="12.75">
      <c r="A565" t="s">
        <v>2176</v>
      </c>
      <c r="B565" t="s">
        <v>2195</v>
      </c>
      <c r="C565" s="423">
        <v>5718</v>
      </c>
      <c r="D565" s="423">
        <f t="shared" si="8"/>
        <v>563</v>
      </c>
    </row>
    <row r="566" spans="1:4" ht="12.75">
      <c r="A566" t="s">
        <v>2177</v>
      </c>
      <c r="B566" t="s">
        <v>2195</v>
      </c>
      <c r="C566" s="423">
        <v>5718</v>
      </c>
      <c r="D566" s="423">
        <f t="shared" si="8"/>
        <v>564</v>
      </c>
    </row>
    <row r="567" spans="1:4" ht="12.75">
      <c r="A567" t="s">
        <v>2178</v>
      </c>
      <c r="B567" t="s">
        <v>2195</v>
      </c>
      <c r="C567" s="423">
        <v>5718</v>
      </c>
      <c r="D567" s="423">
        <f t="shared" si="8"/>
        <v>565</v>
      </c>
    </row>
    <row r="568" spans="1:4" ht="12.75">
      <c r="A568" t="s">
        <v>2179</v>
      </c>
      <c r="B568" t="s">
        <v>2195</v>
      </c>
      <c r="C568" s="423">
        <v>5718</v>
      </c>
      <c r="D568" s="423">
        <f t="shared" si="8"/>
        <v>566</v>
      </c>
    </row>
    <row r="569" spans="1:4" ht="12.75">
      <c r="A569" t="s">
        <v>2180</v>
      </c>
      <c r="B569" t="s">
        <v>2195</v>
      </c>
      <c r="C569" s="423">
        <v>5718</v>
      </c>
      <c r="D569" s="423">
        <f t="shared" si="8"/>
        <v>567</v>
      </c>
    </row>
    <row r="570" spans="1:4" ht="12.75">
      <c r="A570" t="s">
        <v>2181</v>
      </c>
      <c r="B570" t="s">
        <v>2195</v>
      </c>
      <c r="C570" s="423">
        <v>5718</v>
      </c>
      <c r="D570" s="423">
        <f t="shared" si="8"/>
        <v>568</v>
      </c>
    </row>
    <row r="571" spans="1:4" ht="12.75">
      <c r="A571" t="s">
        <v>2183</v>
      </c>
      <c r="B571" t="s">
        <v>2195</v>
      </c>
      <c r="C571" s="423">
        <v>5718</v>
      </c>
      <c r="D571" s="423">
        <f t="shared" si="8"/>
        <v>569</v>
      </c>
    </row>
    <row r="572" spans="1:4" ht="12.75">
      <c r="A572" t="s">
        <v>2184</v>
      </c>
      <c r="B572" t="s">
        <v>2195</v>
      </c>
      <c r="C572" s="423">
        <v>5718</v>
      </c>
      <c r="D572" s="423">
        <f t="shared" si="8"/>
        <v>570</v>
      </c>
    </row>
    <row r="573" spans="1:4" ht="12.75">
      <c r="A573" t="s">
        <v>2185</v>
      </c>
      <c r="B573" t="s">
        <v>2195</v>
      </c>
      <c r="C573" s="423">
        <v>5718</v>
      </c>
      <c r="D573" s="423">
        <f t="shared" si="8"/>
        <v>571</v>
      </c>
    </row>
    <row r="574" spans="1:4" ht="12.75">
      <c r="A574" t="s">
        <v>2186</v>
      </c>
      <c r="B574" t="s">
        <v>2195</v>
      </c>
      <c r="C574" s="423">
        <v>5718</v>
      </c>
      <c r="D574" s="423">
        <f t="shared" si="8"/>
        <v>572</v>
      </c>
    </row>
    <row r="575" spans="1:4" ht="12.75">
      <c r="A575" t="s">
        <v>2187</v>
      </c>
      <c r="B575" t="s">
        <v>2195</v>
      </c>
      <c r="C575" s="423">
        <v>5718</v>
      </c>
      <c r="D575" s="423">
        <f t="shared" si="8"/>
        <v>573</v>
      </c>
    </row>
    <row r="576" spans="1:4" ht="12.75">
      <c r="A576" t="s">
        <v>2188</v>
      </c>
      <c r="B576" t="s">
        <v>2195</v>
      </c>
      <c r="C576" s="423">
        <v>5718</v>
      </c>
      <c r="D576" s="423">
        <f t="shared" si="8"/>
        <v>574</v>
      </c>
    </row>
    <row r="577" spans="1:4" ht="12.75">
      <c r="A577" t="s">
        <v>2189</v>
      </c>
      <c r="B577" t="s">
        <v>2195</v>
      </c>
      <c r="C577" s="423">
        <v>5718</v>
      </c>
      <c r="D577" s="423">
        <f t="shared" si="8"/>
        <v>575</v>
      </c>
    </row>
    <row r="578" spans="1:4" ht="12.75">
      <c r="A578" t="s">
        <v>2190</v>
      </c>
      <c r="B578" t="s">
        <v>2195</v>
      </c>
      <c r="C578" s="423">
        <v>5718</v>
      </c>
      <c r="D578" s="423">
        <f t="shared" si="8"/>
        <v>576</v>
      </c>
    </row>
    <row r="579" spans="1:4" ht="12.75">
      <c r="A579" t="s">
        <v>2191</v>
      </c>
      <c r="B579" t="s">
        <v>2195</v>
      </c>
      <c r="C579" s="423">
        <v>5718</v>
      </c>
      <c r="D579" s="423">
        <f t="shared" si="8"/>
        <v>577</v>
      </c>
    </row>
    <row r="580" spans="1:4" ht="12.75">
      <c r="A580" t="s">
        <v>2192</v>
      </c>
      <c r="B580" t="s">
        <v>2195</v>
      </c>
      <c r="C580" s="423">
        <v>5718</v>
      </c>
      <c r="D580" s="423">
        <f t="shared" si="8"/>
        <v>578</v>
      </c>
    </row>
    <row r="581" spans="1:4" ht="12.75">
      <c r="A581" t="s">
        <v>2193</v>
      </c>
      <c r="B581" t="s">
        <v>2195</v>
      </c>
      <c r="C581" s="423">
        <v>5718</v>
      </c>
      <c r="D581" s="423">
        <f aca="true" t="shared" si="9" ref="D581:D644">+D580+1</f>
        <v>579</v>
      </c>
    </row>
    <row r="582" spans="1:4" ht="12.75">
      <c r="A582" t="s">
        <v>2199</v>
      </c>
      <c r="B582" t="s">
        <v>2195</v>
      </c>
      <c r="C582" s="423">
        <v>5718</v>
      </c>
      <c r="D582" s="423">
        <f t="shared" si="9"/>
        <v>580</v>
      </c>
    </row>
    <row r="583" spans="1:4" ht="12.75">
      <c r="A583" t="s">
        <v>2200</v>
      </c>
      <c r="B583" t="s">
        <v>2195</v>
      </c>
      <c r="C583" s="423">
        <v>5718</v>
      </c>
      <c r="D583" s="423">
        <f t="shared" si="9"/>
        <v>581</v>
      </c>
    </row>
    <row r="584" spans="1:4" ht="12.75">
      <c r="A584" t="s">
        <v>2201</v>
      </c>
      <c r="B584" t="s">
        <v>2195</v>
      </c>
      <c r="C584" s="423">
        <v>5718</v>
      </c>
      <c r="D584" s="423">
        <f t="shared" si="9"/>
        <v>582</v>
      </c>
    </row>
    <row r="585" spans="1:4" ht="12.75">
      <c r="A585" t="s">
        <v>2203</v>
      </c>
      <c r="B585" t="s">
        <v>2195</v>
      </c>
      <c r="C585" s="423">
        <v>5718</v>
      </c>
      <c r="D585" s="423">
        <f t="shared" si="9"/>
        <v>583</v>
      </c>
    </row>
    <row r="586" spans="1:4" ht="12.75">
      <c r="A586" t="s">
        <v>2204</v>
      </c>
      <c r="B586" t="s">
        <v>2195</v>
      </c>
      <c r="C586" s="423">
        <v>5718</v>
      </c>
      <c r="D586" s="423">
        <f t="shared" si="9"/>
        <v>584</v>
      </c>
    </row>
    <row r="587" spans="1:4" ht="12.75">
      <c r="A587" t="s">
        <v>2205</v>
      </c>
      <c r="B587" t="s">
        <v>2195</v>
      </c>
      <c r="C587" s="423">
        <v>5718</v>
      </c>
      <c r="D587" s="423">
        <f t="shared" si="9"/>
        <v>585</v>
      </c>
    </row>
    <row r="588" spans="1:4" ht="12.75">
      <c r="A588" t="s">
        <v>2206</v>
      </c>
      <c r="B588" t="s">
        <v>2195</v>
      </c>
      <c r="C588" s="423">
        <v>5718</v>
      </c>
      <c r="D588" s="423">
        <f t="shared" si="9"/>
        <v>586</v>
      </c>
    </row>
    <row r="589" spans="1:4" ht="12.75">
      <c r="A589" t="s">
        <v>2207</v>
      </c>
      <c r="B589" t="s">
        <v>2195</v>
      </c>
      <c r="C589" s="423">
        <v>5718</v>
      </c>
      <c r="D589" s="423">
        <f t="shared" si="9"/>
        <v>587</v>
      </c>
    </row>
    <row r="590" spans="1:4" ht="12.75">
      <c r="A590" t="s">
        <v>2208</v>
      </c>
      <c r="B590" t="s">
        <v>2195</v>
      </c>
      <c r="C590" s="423">
        <v>5718</v>
      </c>
      <c r="D590" s="423">
        <f t="shared" si="9"/>
        <v>588</v>
      </c>
    </row>
    <row r="591" spans="1:4" ht="12.75">
      <c r="A591" t="s">
        <v>2209</v>
      </c>
      <c r="B591" t="s">
        <v>2195</v>
      </c>
      <c r="C591" s="423">
        <v>5718</v>
      </c>
      <c r="D591" s="423">
        <f t="shared" si="9"/>
        <v>589</v>
      </c>
    </row>
    <row r="592" spans="1:4" ht="12.75">
      <c r="A592" t="s">
        <v>2210</v>
      </c>
      <c r="B592" t="s">
        <v>2195</v>
      </c>
      <c r="C592" s="423">
        <v>5718</v>
      </c>
      <c r="D592" s="423">
        <f t="shared" si="9"/>
        <v>590</v>
      </c>
    </row>
    <row r="593" spans="1:4" ht="12.75">
      <c r="A593" t="s">
        <v>2211</v>
      </c>
      <c r="B593" t="s">
        <v>2195</v>
      </c>
      <c r="C593" s="423">
        <v>5718</v>
      </c>
      <c r="D593" s="423">
        <f t="shared" si="9"/>
        <v>591</v>
      </c>
    </row>
    <row r="594" spans="1:4" ht="12.75">
      <c r="A594" t="s">
        <v>2212</v>
      </c>
      <c r="B594" t="s">
        <v>2195</v>
      </c>
      <c r="C594" s="423">
        <v>5718</v>
      </c>
      <c r="D594" s="423">
        <f t="shared" si="9"/>
        <v>592</v>
      </c>
    </row>
    <row r="595" spans="1:4" ht="12.75">
      <c r="A595" t="s">
        <v>2214</v>
      </c>
      <c r="B595" t="s">
        <v>2195</v>
      </c>
      <c r="C595" s="423">
        <v>5718</v>
      </c>
      <c r="D595" s="423">
        <f t="shared" si="9"/>
        <v>593</v>
      </c>
    </row>
    <row r="596" spans="1:4" ht="12.75">
      <c r="A596" t="s">
        <v>2215</v>
      </c>
      <c r="B596" t="s">
        <v>2195</v>
      </c>
      <c r="C596" s="423">
        <v>5718</v>
      </c>
      <c r="D596" s="423">
        <f t="shared" si="9"/>
        <v>594</v>
      </c>
    </row>
    <row r="597" spans="1:4" ht="12.75">
      <c r="A597" t="s">
        <v>2216</v>
      </c>
      <c r="B597" t="s">
        <v>2195</v>
      </c>
      <c r="C597" s="423">
        <v>5718</v>
      </c>
      <c r="D597" s="423">
        <f t="shared" si="9"/>
        <v>595</v>
      </c>
    </row>
    <row r="598" spans="1:4" ht="12.75">
      <c r="A598" t="s">
        <v>2220</v>
      </c>
      <c r="B598" t="s">
        <v>2195</v>
      </c>
      <c r="C598" s="423">
        <v>5718</v>
      </c>
      <c r="D598" s="423">
        <f t="shared" si="9"/>
        <v>596</v>
      </c>
    </row>
    <row r="599" spans="1:4" ht="12.75">
      <c r="A599" t="s">
        <v>2221</v>
      </c>
      <c r="B599" t="s">
        <v>2195</v>
      </c>
      <c r="C599" s="423">
        <v>5718</v>
      </c>
      <c r="D599" s="423">
        <f t="shared" si="9"/>
        <v>597</v>
      </c>
    </row>
    <row r="600" spans="1:4" ht="12.75">
      <c r="A600" t="s">
        <v>2222</v>
      </c>
      <c r="B600" t="s">
        <v>2195</v>
      </c>
      <c r="C600" s="423">
        <v>5718</v>
      </c>
      <c r="D600" s="423">
        <f t="shared" si="9"/>
        <v>598</v>
      </c>
    </row>
    <row r="601" spans="1:4" ht="12.75">
      <c r="A601" t="s">
        <v>2224</v>
      </c>
      <c r="B601" t="s">
        <v>2195</v>
      </c>
      <c r="C601" s="423">
        <v>5718</v>
      </c>
      <c r="D601" s="423">
        <f t="shared" si="9"/>
        <v>599</v>
      </c>
    </row>
    <row r="602" spans="1:4" ht="12.75">
      <c r="A602" t="s">
        <v>2225</v>
      </c>
      <c r="B602" t="s">
        <v>2195</v>
      </c>
      <c r="C602" s="423">
        <v>5718</v>
      </c>
      <c r="D602" s="423">
        <f t="shared" si="9"/>
        <v>600</v>
      </c>
    </row>
    <row r="603" spans="1:4" ht="12.75">
      <c r="A603" t="s">
        <v>2226</v>
      </c>
      <c r="B603" t="s">
        <v>2195</v>
      </c>
      <c r="C603" s="423">
        <v>5718</v>
      </c>
      <c r="D603" s="423">
        <f t="shared" si="9"/>
        <v>601</v>
      </c>
    </row>
    <row r="604" spans="1:4" ht="12.75">
      <c r="A604" t="s">
        <v>2227</v>
      </c>
      <c r="B604" t="s">
        <v>2195</v>
      </c>
      <c r="C604" s="423">
        <v>5718</v>
      </c>
      <c r="D604" s="423">
        <f t="shared" si="9"/>
        <v>602</v>
      </c>
    </row>
    <row r="605" spans="1:4" ht="12.75">
      <c r="A605" t="s">
        <v>2228</v>
      </c>
      <c r="B605" t="s">
        <v>2195</v>
      </c>
      <c r="C605" s="423">
        <v>5718</v>
      </c>
      <c r="D605" s="423">
        <f t="shared" si="9"/>
        <v>603</v>
      </c>
    </row>
    <row r="606" spans="1:4" ht="12.75">
      <c r="A606" t="s">
        <v>2229</v>
      </c>
      <c r="B606" t="s">
        <v>2195</v>
      </c>
      <c r="C606" s="423">
        <v>5718</v>
      </c>
      <c r="D606" s="423">
        <f t="shared" si="9"/>
        <v>604</v>
      </c>
    </row>
    <row r="607" spans="1:4" ht="12.75">
      <c r="A607" t="s">
        <v>2230</v>
      </c>
      <c r="B607" t="s">
        <v>2195</v>
      </c>
      <c r="C607" s="423">
        <v>5718</v>
      </c>
      <c r="D607" s="423">
        <f t="shared" si="9"/>
        <v>605</v>
      </c>
    </row>
    <row r="608" spans="1:4" ht="12.75">
      <c r="A608" t="s">
        <v>2231</v>
      </c>
      <c r="B608" t="s">
        <v>2195</v>
      </c>
      <c r="C608" s="423">
        <v>5718</v>
      </c>
      <c r="D608" s="423">
        <f t="shared" si="9"/>
        <v>606</v>
      </c>
    </row>
    <row r="609" spans="1:4" ht="12.75">
      <c r="A609" t="s">
        <v>2233</v>
      </c>
      <c r="B609" t="s">
        <v>2195</v>
      </c>
      <c r="C609" s="423">
        <v>5718</v>
      </c>
      <c r="D609" s="423">
        <f t="shared" si="9"/>
        <v>607</v>
      </c>
    </row>
    <row r="610" spans="1:4" ht="12.75">
      <c r="A610" t="s">
        <v>2234</v>
      </c>
      <c r="B610" t="s">
        <v>2195</v>
      </c>
      <c r="C610" s="423">
        <v>5718</v>
      </c>
      <c r="D610" s="423">
        <f t="shared" si="9"/>
        <v>608</v>
      </c>
    </row>
    <row r="611" spans="1:4" ht="12.75">
      <c r="A611" t="s">
        <v>2235</v>
      </c>
      <c r="B611" t="s">
        <v>2195</v>
      </c>
      <c r="C611" s="423">
        <v>5718</v>
      </c>
      <c r="D611" s="423">
        <f t="shared" si="9"/>
        <v>609</v>
      </c>
    </row>
    <row r="612" spans="1:4" ht="12.75">
      <c r="A612" t="s">
        <v>2236</v>
      </c>
      <c r="B612" t="s">
        <v>2195</v>
      </c>
      <c r="C612" s="423">
        <v>5718</v>
      </c>
      <c r="D612" s="423">
        <f t="shared" si="9"/>
        <v>610</v>
      </c>
    </row>
    <row r="613" spans="1:4" ht="12.75">
      <c r="A613" t="s">
        <v>2237</v>
      </c>
      <c r="B613" t="s">
        <v>2195</v>
      </c>
      <c r="C613" s="423">
        <v>5718</v>
      </c>
      <c r="D613" s="423">
        <f t="shared" si="9"/>
        <v>611</v>
      </c>
    </row>
    <row r="614" spans="1:4" ht="12.75">
      <c r="A614" t="s">
        <v>2238</v>
      </c>
      <c r="B614" t="s">
        <v>2195</v>
      </c>
      <c r="C614" s="423">
        <v>5718</v>
      </c>
      <c r="D614" s="423">
        <f t="shared" si="9"/>
        <v>612</v>
      </c>
    </row>
    <row r="615" spans="1:4" ht="12.75">
      <c r="A615" t="s">
        <v>2239</v>
      </c>
      <c r="B615" t="s">
        <v>2195</v>
      </c>
      <c r="C615" s="423">
        <v>5718</v>
      </c>
      <c r="D615" s="423">
        <f t="shared" si="9"/>
        <v>613</v>
      </c>
    </row>
    <row r="616" spans="1:4" ht="12.75">
      <c r="A616" t="s">
        <v>2240</v>
      </c>
      <c r="B616" t="s">
        <v>2195</v>
      </c>
      <c r="C616" s="423">
        <v>5718</v>
      </c>
      <c r="D616" s="423">
        <f t="shared" si="9"/>
        <v>614</v>
      </c>
    </row>
    <row r="617" spans="1:4" ht="12.75">
      <c r="A617" t="s">
        <v>2241</v>
      </c>
      <c r="B617" t="s">
        <v>2195</v>
      </c>
      <c r="C617" s="423">
        <v>5718</v>
      </c>
      <c r="D617" s="423">
        <f t="shared" si="9"/>
        <v>615</v>
      </c>
    </row>
    <row r="618" spans="1:4" ht="12.75">
      <c r="A618" t="s">
        <v>2242</v>
      </c>
      <c r="B618" t="s">
        <v>2195</v>
      </c>
      <c r="C618" s="423">
        <v>5718</v>
      </c>
      <c r="D618" s="423">
        <f t="shared" si="9"/>
        <v>616</v>
      </c>
    </row>
    <row r="619" spans="1:4" ht="12.75">
      <c r="A619" t="s">
        <v>2243</v>
      </c>
      <c r="B619" t="s">
        <v>2195</v>
      </c>
      <c r="C619" s="423">
        <v>5718</v>
      </c>
      <c r="D619" s="423">
        <f t="shared" si="9"/>
        <v>617</v>
      </c>
    </row>
    <row r="620" spans="1:4" ht="12.75">
      <c r="A620" t="s">
        <v>2244</v>
      </c>
      <c r="B620" t="s">
        <v>2195</v>
      </c>
      <c r="C620" s="423">
        <v>5718</v>
      </c>
      <c r="D620" s="423">
        <f t="shared" si="9"/>
        <v>618</v>
      </c>
    </row>
    <row r="621" spans="1:4" ht="12.75">
      <c r="A621" t="s">
        <v>2245</v>
      </c>
      <c r="B621" t="s">
        <v>2195</v>
      </c>
      <c r="C621" s="423">
        <v>5718</v>
      </c>
      <c r="D621" s="423">
        <f t="shared" si="9"/>
        <v>619</v>
      </c>
    </row>
    <row r="622" spans="1:4" ht="12.75">
      <c r="A622" t="s">
        <v>2246</v>
      </c>
      <c r="B622" t="s">
        <v>2195</v>
      </c>
      <c r="C622" s="423">
        <v>5718</v>
      </c>
      <c r="D622" s="423">
        <f t="shared" si="9"/>
        <v>620</v>
      </c>
    </row>
    <row r="623" spans="1:4" ht="12.75">
      <c r="A623" t="s">
        <v>2248</v>
      </c>
      <c r="B623" t="s">
        <v>2195</v>
      </c>
      <c r="C623" s="423">
        <v>5718</v>
      </c>
      <c r="D623" s="423">
        <f t="shared" si="9"/>
        <v>621</v>
      </c>
    </row>
    <row r="624" spans="1:4" ht="12.75">
      <c r="A624" t="s">
        <v>2249</v>
      </c>
      <c r="B624" t="s">
        <v>2195</v>
      </c>
      <c r="C624" s="423">
        <v>5718</v>
      </c>
      <c r="D624" s="423">
        <f t="shared" si="9"/>
        <v>622</v>
      </c>
    </row>
    <row r="625" spans="1:4" ht="12.75">
      <c r="A625" t="s">
        <v>2250</v>
      </c>
      <c r="B625" t="s">
        <v>2195</v>
      </c>
      <c r="C625" s="423">
        <v>5718</v>
      </c>
      <c r="D625" s="423">
        <f t="shared" si="9"/>
        <v>623</v>
      </c>
    </row>
    <row r="626" spans="1:4" ht="12.75">
      <c r="A626" t="s">
        <v>2251</v>
      </c>
      <c r="B626" t="s">
        <v>2195</v>
      </c>
      <c r="C626" s="423">
        <v>5718</v>
      </c>
      <c r="D626" s="423">
        <f t="shared" si="9"/>
        <v>624</v>
      </c>
    </row>
    <row r="627" spans="1:4" ht="12.75">
      <c r="A627" t="s">
        <v>2252</v>
      </c>
      <c r="B627" t="s">
        <v>2195</v>
      </c>
      <c r="C627" s="423">
        <v>5718</v>
      </c>
      <c r="D627" s="423">
        <f t="shared" si="9"/>
        <v>625</v>
      </c>
    </row>
    <row r="628" spans="1:4" ht="12.75">
      <c r="A628" t="s">
        <v>2253</v>
      </c>
      <c r="B628" t="s">
        <v>2195</v>
      </c>
      <c r="C628" s="423">
        <v>5718</v>
      </c>
      <c r="D628" s="423">
        <f t="shared" si="9"/>
        <v>626</v>
      </c>
    </row>
    <row r="629" spans="1:4" ht="12.75">
      <c r="A629" t="s">
        <v>2254</v>
      </c>
      <c r="B629" t="s">
        <v>2195</v>
      </c>
      <c r="C629" s="423">
        <v>5718</v>
      </c>
      <c r="D629" s="423">
        <f t="shared" si="9"/>
        <v>627</v>
      </c>
    </row>
    <row r="630" spans="1:4" ht="12.75">
      <c r="A630" t="s">
        <v>2255</v>
      </c>
      <c r="B630" t="s">
        <v>2195</v>
      </c>
      <c r="C630" s="423">
        <v>5718</v>
      </c>
      <c r="D630" s="423">
        <f t="shared" si="9"/>
        <v>628</v>
      </c>
    </row>
    <row r="631" spans="1:4" ht="12.75">
      <c r="A631" t="s">
        <v>2256</v>
      </c>
      <c r="B631" t="s">
        <v>2195</v>
      </c>
      <c r="C631" s="423">
        <v>5718</v>
      </c>
      <c r="D631" s="423">
        <f t="shared" si="9"/>
        <v>629</v>
      </c>
    </row>
    <row r="632" spans="1:4" ht="12.75">
      <c r="A632" t="s">
        <v>2257</v>
      </c>
      <c r="B632" t="s">
        <v>2195</v>
      </c>
      <c r="C632" s="423">
        <v>5718</v>
      </c>
      <c r="D632" s="423">
        <f t="shared" si="9"/>
        <v>630</v>
      </c>
    </row>
    <row r="633" spans="1:4" ht="12.75">
      <c r="A633" t="s">
        <v>2258</v>
      </c>
      <c r="B633" t="s">
        <v>2195</v>
      </c>
      <c r="C633" s="423">
        <v>5718</v>
      </c>
      <c r="D633" s="423">
        <f t="shared" si="9"/>
        <v>631</v>
      </c>
    </row>
    <row r="634" spans="1:4" ht="12.75">
      <c r="A634" t="s">
        <v>2259</v>
      </c>
      <c r="B634" t="s">
        <v>2195</v>
      </c>
      <c r="C634" s="423">
        <v>5718</v>
      </c>
      <c r="D634" s="423">
        <f t="shared" si="9"/>
        <v>632</v>
      </c>
    </row>
    <row r="635" spans="1:4" ht="12.75">
      <c r="A635" t="s">
        <v>2261</v>
      </c>
      <c r="B635" t="s">
        <v>2195</v>
      </c>
      <c r="C635" s="423">
        <v>5718</v>
      </c>
      <c r="D635" s="423">
        <f t="shared" si="9"/>
        <v>633</v>
      </c>
    </row>
    <row r="636" spans="1:4" ht="12.75">
      <c r="A636" t="s">
        <v>2262</v>
      </c>
      <c r="B636" t="s">
        <v>2195</v>
      </c>
      <c r="C636" s="423">
        <v>5718</v>
      </c>
      <c r="D636" s="423">
        <f t="shared" si="9"/>
        <v>634</v>
      </c>
    </row>
    <row r="637" spans="1:4" ht="12.75">
      <c r="A637" t="s">
        <v>2263</v>
      </c>
      <c r="B637" t="s">
        <v>2195</v>
      </c>
      <c r="C637" s="423">
        <v>5718</v>
      </c>
      <c r="D637" s="423">
        <f t="shared" si="9"/>
        <v>635</v>
      </c>
    </row>
    <row r="638" spans="1:4" ht="12.75">
      <c r="A638" t="s">
        <v>2264</v>
      </c>
      <c r="B638" t="s">
        <v>2195</v>
      </c>
      <c r="C638" s="423">
        <v>5718</v>
      </c>
      <c r="D638" s="423">
        <f t="shared" si="9"/>
        <v>636</v>
      </c>
    </row>
    <row r="639" spans="1:4" ht="12.75">
      <c r="A639" t="s">
        <v>2266</v>
      </c>
      <c r="B639" t="s">
        <v>2195</v>
      </c>
      <c r="C639" s="423">
        <v>5718</v>
      </c>
      <c r="D639" s="423">
        <f t="shared" si="9"/>
        <v>637</v>
      </c>
    </row>
    <row r="640" spans="1:4" ht="12.75">
      <c r="A640" t="s">
        <v>2267</v>
      </c>
      <c r="B640" t="s">
        <v>2195</v>
      </c>
      <c r="C640" s="423">
        <v>5718</v>
      </c>
      <c r="D640" s="423">
        <f t="shared" si="9"/>
        <v>638</v>
      </c>
    </row>
    <row r="641" spans="1:4" ht="12.75">
      <c r="A641" t="s">
        <v>2268</v>
      </c>
      <c r="B641" t="s">
        <v>2195</v>
      </c>
      <c r="C641" s="423">
        <v>5718</v>
      </c>
      <c r="D641" s="423">
        <f t="shared" si="9"/>
        <v>639</v>
      </c>
    </row>
    <row r="642" spans="1:4" ht="12.75">
      <c r="A642" t="s">
        <v>2269</v>
      </c>
      <c r="B642" t="s">
        <v>2195</v>
      </c>
      <c r="C642" s="423">
        <v>5718</v>
      </c>
      <c r="D642" s="423">
        <f t="shared" si="9"/>
        <v>640</v>
      </c>
    </row>
    <row r="643" spans="1:4" ht="12.75">
      <c r="A643" t="s">
        <v>2270</v>
      </c>
      <c r="B643" t="s">
        <v>2195</v>
      </c>
      <c r="C643" s="423">
        <v>5718</v>
      </c>
      <c r="D643" s="423">
        <f t="shared" si="9"/>
        <v>641</v>
      </c>
    </row>
    <row r="644" spans="1:4" ht="12.75">
      <c r="A644" t="s">
        <v>2271</v>
      </c>
      <c r="B644" t="s">
        <v>2195</v>
      </c>
      <c r="C644" s="423">
        <v>5718</v>
      </c>
      <c r="D644" s="423">
        <f t="shared" si="9"/>
        <v>642</v>
      </c>
    </row>
    <row r="645" spans="1:4" ht="12.75">
      <c r="A645" t="s">
        <v>2272</v>
      </c>
      <c r="B645" t="s">
        <v>2195</v>
      </c>
      <c r="C645" s="423">
        <v>5718</v>
      </c>
      <c r="D645" s="423">
        <f aca="true" t="shared" si="10" ref="D645:D708">+D644+1</f>
        <v>643</v>
      </c>
    </row>
    <row r="646" spans="1:4" ht="12.75">
      <c r="A646" t="s">
        <v>2273</v>
      </c>
      <c r="B646" t="s">
        <v>2195</v>
      </c>
      <c r="C646" s="423">
        <v>5718</v>
      </c>
      <c r="D646" s="423">
        <f t="shared" si="10"/>
        <v>644</v>
      </c>
    </row>
    <row r="647" spans="1:4" ht="12.75">
      <c r="A647" t="s">
        <v>2274</v>
      </c>
      <c r="B647" t="s">
        <v>2195</v>
      </c>
      <c r="C647" s="423">
        <v>5718</v>
      </c>
      <c r="D647" s="423">
        <f t="shared" si="10"/>
        <v>645</v>
      </c>
    </row>
    <row r="648" spans="1:4" ht="12.75">
      <c r="A648" t="s">
        <v>2285</v>
      </c>
      <c r="B648" t="s">
        <v>2195</v>
      </c>
      <c r="C648" s="423">
        <v>5718</v>
      </c>
      <c r="D648" s="423">
        <f t="shared" si="10"/>
        <v>646</v>
      </c>
    </row>
    <row r="649" spans="1:4" ht="12.75">
      <c r="A649" t="s">
        <v>2286</v>
      </c>
      <c r="B649" t="s">
        <v>2195</v>
      </c>
      <c r="C649" s="423">
        <v>5718</v>
      </c>
      <c r="D649" s="423">
        <f t="shared" si="10"/>
        <v>647</v>
      </c>
    </row>
    <row r="650" spans="1:4" ht="12.75">
      <c r="A650" t="s">
        <v>2287</v>
      </c>
      <c r="B650" t="s">
        <v>2195</v>
      </c>
      <c r="C650" s="423">
        <v>5718</v>
      </c>
      <c r="D650" s="423">
        <f t="shared" si="10"/>
        <v>648</v>
      </c>
    </row>
    <row r="651" spans="1:4" ht="12.75">
      <c r="A651" t="s">
        <v>2288</v>
      </c>
      <c r="B651" t="s">
        <v>2195</v>
      </c>
      <c r="C651" s="423">
        <v>5718</v>
      </c>
      <c r="D651" s="423">
        <f t="shared" si="10"/>
        <v>649</v>
      </c>
    </row>
    <row r="652" spans="1:4" ht="12.75">
      <c r="A652" t="s">
        <v>2289</v>
      </c>
      <c r="B652" t="s">
        <v>2195</v>
      </c>
      <c r="C652" s="423">
        <v>5718</v>
      </c>
      <c r="D652" s="423">
        <f t="shared" si="10"/>
        <v>650</v>
      </c>
    </row>
    <row r="653" spans="1:4" ht="12.75">
      <c r="A653" t="s">
        <v>2290</v>
      </c>
      <c r="B653" t="s">
        <v>2195</v>
      </c>
      <c r="C653" s="423">
        <v>5718</v>
      </c>
      <c r="D653" s="423">
        <f t="shared" si="10"/>
        <v>651</v>
      </c>
    </row>
    <row r="654" spans="1:4" ht="12.75">
      <c r="A654" t="s">
        <v>2291</v>
      </c>
      <c r="B654" t="s">
        <v>2195</v>
      </c>
      <c r="C654" s="423">
        <v>5718</v>
      </c>
      <c r="D654" s="423">
        <f t="shared" si="10"/>
        <v>652</v>
      </c>
    </row>
    <row r="655" spans="1:4" ht="12.75">
      <c r="A655" t="s">
        <v>2292</v>
      </c>
      <c r="B655" t="s">
        <v>2195</v>
      </c>
      <c r="C655" s="423">
        <v>5718</v>
      </c>
      <c r="D655" s="423">
        <f t="shared" si="10"/>
        <v>653</v>
      </c>
    </row>
    <row r="656" spans="1:4" ht="12.75">
      <c r="A656" t="s">
        <v>2293</v>
      </c>
      <c r="B656" t="s">
        <v>2195</v>
      </c>
      <c r="C656" s="423">
        <v>5718</v>
      </c>
      <c r="D656" s="423">
        <f t="shared" si="10"/>
        <v>654</v>
      </c>
    </row>
    <row r="657" spans="1:4" ht="12.75">
      <c r="A657" t="s">
        <v>2294</v>
      </c>
      <c r="B657" t="s">
        <v>2195</v>
      </c>
      <c r="C657" s="423">
        <v>5718</v>
      </c>
      <c r="D657" s="423">
        <f t="shared" si="10"/>
        <v>655</v>
      </c>
    </row>
    <row r="658" spans="1:4" ht="12.75">
      <c r="A658" t="s">
        <v>2295</v>
      </c>
      <c r="B658" t="s">
        <v>2195</v>
      </c>
      <c r="C658" s="423">
        <v>5718</v>
      </c>
      <c r="D658" s="423">
        <f t="shared" si="10"/>
        <v>656</v>
      </c>
    </row>
    <row r="659" spans="1:4" ht="12.75">
      <c r="A659" t="s">
        <v>2296</v>
      </c>
      <c r="B659" t="s">
        <v>2195</v>
      </c>
      <c r="C659" s="423">
        <v>5718</v>
      </c>
      <c r="D659" s="423">
        <f t="shared" si="10"/>
        <v>657</v>
      </c>
    </row>
    <row r="660" spans="1:4" ht="12.75">
      <c r="A660" t="s">
        <v>2298</v>
      </c>
      <c r="B660" t="s">
        <v>2195</v>
      </c>
      <c r="C660" s="423">
        <v>5718</v>
      </c>
      <c r="D660" s="423">
        <f t="shared" si="10"/>
        <v>658</v>
      </c>
    </row>
    <row r="661" spans="1:4" ht="12.75">
      <c r="A661" t="s">
        <v>2299</v>
      </c>
      <c r="B661" t="s">
        <v>2195</v>
      </c>
      <c r="C661" s="423">
        <v>5718</v>
      </c>
      <c r="D661" s="423">
        <f t="shared" si="10"/>
        <v>659</v>
      </c>
    </row>
    <row r="662" spans="1:4" ht="12.75">
      <c r="A662" t="s">
        <v>2300</v>
      </c>
      <c r="B662" t="s">
        <v>2195</v>
      </c>
      <c r="C662" s="423">
        <v>5718</v>
      </c>
      <c r="D662" s="423">
        <f t="shared" si="10"/>
        <v>660</v>
      </c>
    </row>
    <row r="663" spans="1:4" ht="12.75">
      <c r="A663" t="s">
        <v>2301</v>
      </c>
      <c r="B663" t="s">
        <v>2195</v>
      </c>
      <c r="C663" s="423">
        <v>5718</v>
      </c>
      <c r="D663" s="423">
        <f t="shared" si="10"/>
        <v>661</v>
      </c>
    </row>
    <row r="664" spans="1:4" ht="12.75">
      <c r="A664" t="s">
        <v>2303</v>
      </c>
      <c r="B664" t="s">
        <v>2195</v>
      </c>
      <c r="C664" s="423">
        <v>5718</v>
      </c>
      <c r="D664" s="423">
        <f t="shared" si="10"/>
        <v>662</v>
      </c>
    </row>
    <row r="665" spans="1:4" ht="12.75">
      <c r="A665" t="s">
        <v>2304</v>
      </c>
      <c r="B665" t="s">
        <v>2195</v>
      </c>
      <c r="C665" s="423">
        <v>5718</v>
      </c>
      <c r="D665" s="423">
        <f t="shared" si="10"/>
        <v>663</v>
      </c>
    </row>
    <row r="666" spans="1:4" ht="12.75">
      <c r="A666" t="s">
        <v>2305</v>
      </c>
      <c r="B666" t="s">
        <v>2195</v>
      </c>
      <c r="C666" s="423">
        <v>5718</v>
      </c>
      <c r="D666" s="423">
        <f t="shared" si="10"/>
        <v>664</v>
      </c>
    </row>
    <row r="667" spans="1:4" ht="12.75">
      <c r="A667" t="s">
        <v>2306</v>
      </c>
      <c r="B667" t="s">
        <v>2195</v>
      </c>
      <c r="C667" s="423">
        <v>5718</v>
      </c>
      <c r="D667" s="423">
        <f t="shared" si="10"/>
        <v>665</v>
      </c>
    </row>
    <row r="668" spans="1:4" ht="12.75">
      <c r="A668" t="s">
        <v>2308</v>
      </c>
      <c r="B668" t="s">
        <v>2195</v>
      </c>
      <c r="C668" s="423">
        <v>5718</v>
      </c>
      <c r="D668" s="423">
        <f t="shared" si="10"/>
        <v>666</v>
      </c>
    </row>
    <row r="669" spans="1:4" ht="12.75">
      <c r="A669" t="s">
        <v>2310</v>
      </c>
      <c r="B669" t="s">
        <v>2195</v>
      </c>
      <c r="C669" s="423">
        <v>5718</v>
      </c>
      <c r="D669" s="423">
        <f t="shared" si="10"/>
        <v>667</v>
      </c>
    </row>
    <row r="670" spans="1:4" ht="12.75">
      <c r="A670" t="s">
        <v>2311</v>
      </c>
      <c r="B670" t="s">
        <v>2195</v>
      </c>
      <c r="C670" s="423">
        <v>5718</v>
      </c>
      <c r="D670" s="423">
        <f t="shared" si="10"/>
        <v>668</v>
      </c>
    </row>
    <row r="671" spans="1:4" ht="12.75">
      <c r="A671" t="s">
        <v>2314</v>
      </c>
      <c r="B671" t="s">
        <v>2195</v>
      </c>
      <c r="C671" s="423">
        <v>5718</v>
      </c>
      <c r="D671" s="423">
        <f t="shared" si="10"/>
        <v>669</v>
      </c>
    </row>
    <row r="672" spans="1:4" ht="12.75">
      <c r="A672" t="s">
        <v>2316</v>
      </c>
      <c r="B672" t="s">
        <v>2195</v>
      </c>
      <c r="C672" s="423">
        <v>5718</v>
      </c>
      <c r="D672" s="423">
        <f t="shared" si="10"/>
        <v>670</v>
      </c>
    </row>
    <row r="673" spans="1:4" ht="12.75">
      <c r="A673" t="s">
        <v>2317</v>
      </c>
      <c r="B673" t="s">
        <v>2195</v>
      </c>
      <c r="C673" s="423">
        <v>5718</v>
      </c>
      <c r="D673" s="423">
        <f t="shared" si="10"/>
        <v>671</v>
      </c>
    </row>
    <row r="674" spans="1:4" ht="12.75">
      <c r="A674" t="s">
        <v>2318</v>
      </c>
      <c r="B674" t="s">
        <v>2195</v>
      </c>
      <c r="C674" s="423">
        <v>5718</v>
      </c>
      <c r="D674" s="423">
        <f t="shared" si="10"/>
        <v>672</v>
      </c>
    </row>
    <row r="675" spans="1:4" ht="12.75">
      <c r="A675" t="s">
        <v>2319</v>
      </c>
      <c r="B675" t="s">
        <v>2195</v>
      </c>
      <c r="C675" s="423">
        <v>5718</v>
      </c>
      <c r="D675" s="423">
        <f t="shared" si="10"/>
        <v>673</v>
      </c>
    </row>
    <row r="676" spans="1:4" ht="12.75">
      <c r="A676" t="s">
        <v>2320</v>
      </c>
      <c r="B676" t="s">
        <v>2195</v>
      </c>
      <c r="C676" s="423">
        <v>5718</v>
      </c>
      <c r="D676" s="423">
        <f t="shared" si="10"/>
        <v>674</v>
      </c>
    </row>
    <row r="677" spans="1:4" ht="12.75">
      <c r="A677" t="s">
        <v>2322</v>
      </c>
      <c r="B677" t="s">
        <v>2195</v>
      </c>
      <c r="C677" s="423">
        <v>5718</v>
      </c>
      <c r="D677" s="423">
        <f t="shared" si="10"/>
        <v>675</v>
      </c>
    </row>
    <row r="678" spans="1:4" ht="12.75">
      <c r="A678" t="s">
        <v>2323</v>
      </c>
      <c r="B678" t="s">
        <v>2195</v>
      </c>
      <c r="C678" s="423">
        <v>5718</v>
      </c>
      <c r="D678" s="423">
        <f t="shared" si="10"/>
        <v>676</v>
      </c>
    </row>
    <row r="679" spans="1:4" ht="12.75">
      <c r="A679" t="s">
        <v>2324</v>
      </c>
      <c r="B679" t="s">
        <v>2195</v>
      </c>
      <c r="C679" s="423">
        <v>5718</v>
      </c>
      <c r="D679" s="423">
        <f t="shared" si="10"/>
        <v>677</v>
      </c>
    </row>
    <row r="680" spans="1:4" ht="12.75">
      <c r="A680" t="s">
        <v>1073</v>
      </c>
      <c r="B680" t="s">
        <v>2195</v>
      </c>
      <c r="C680" s="423">
        <v>5718</v>
      </c>
      <c r="D680" s="423">
        <f t="shared" si="10"/>
        <v>678</v>
      </c>
    </row>
    <row r="681" spans="1:4" ht="12.75">
      <c r="A681" t="s">
        <v>2326</v>
      </c>
      <c r="B681" t="s">
        <v>2195</v>
      </c>
      <c r="C681" s="423">
        <v>5718</v>
      </c>
      <c r="D681" s="423">
        <f t="shared" si="10"/>
        <v>679</v>
      </c>
    </row>
    <row r="682" spans="1:4" ht="12.75">
      <c r="A682" t="s">
        <v>2327</v>
      </c>
      <c r="B682" t="s">
        <v>2195</v>
      </c>
      <c r="C682" s="423">
        <v>5718</v>
      </c>
      <c r="D682" s="423">
        <f t="shared" si="10"/>
        <v>680</v>
      </c>
    </row>
    <row r="683" spans="1:4" ht="12.75">
      <c r="A683" t="s">
        <v>2325</v>
      </c>
      <c r="B683" t="s">
        <v>2195</v>
      </c>
      <c r="C683" s="423">
        <v>5718</v>
      </c>
      <c r="D683" s="423">
        <f t="shared" si="10"/>
        <v>681</v>
      </c>
    </row>
    <row r="684" spans="1:4" ht="12.75">
      <c r="A684" t="s">
        <v>2328</v>
      </c>
      <c r="B684" t="s">
        <v>2195</v>
      </c>
      <c r="C684" s="423">
        <v>5718</v>
      </c>
      <c r="D684" s="423">
        <f t="shared" si="10"/>
        <v>682</v>
      </c>
    </row>
    <row r="685" spans="1:4" ht="12.75">
      <c r="A685" t="s">
        <v>2329</v>
      </c>
      <c r="B685" t="s">
        <v>2195</v>
      </c>
      <c r="C685" s="423">
        <v>5718</v>
      </c>
      <c r="D685" s="423">
        <f t="shared" si="10"/>
        <v>683</v>
      </c>
    </row>
    <row r="686" spans="1:4" ht="12.75">
      <c r="A686" t="s">
        <v>2330</v>
      </c>
      <c r="B686" t="s">
        <v>2195</v>
      </c>
      <c r="C686" s="423">
        <v>5718</v>
      </c>
      <c r="D686" s="423">
        <f t="shared" si="10"/>
        <v>684</v>
      </c>
    </row>
    <row r="687" spans="1:4" ht="12.75">
      <c r="A687" t="s">
        <v>2331</v>
      </c>
      <c r="B687" t="s">
        <v>2195</v>
      </c>
      <c r="C687" s="423">
        <v>5718</v>
      </c>
      <c r="D687" s="423">
        <f t="shared" si="10"/>
        <v>685</v>
      </c>
    </row>
    <row r="688" spans="1:4" ht="12.75">
      <c r="A688" t="s">
        <v>2332</v>
      </c>
      <c r="B688" t="s">
        <v>2195</v>
      </c>
      <c r="C688" s="423">
        <v>5718</v>
      </c>
      <c r="D688" s="423">
        <f t="shared" si="10"/>
        <v>686</v>
      </c>
    </row>
    <row r="689" spans="1:4" ht="12.75">
      <c r="A689" t="s">
        <v>2333</v>
      </c>
      <c r="B689" t="s">
        <v>2195</v>
      </c>
      <c r="C689" s="423">
        <v>5718</v>
      </c>
      <c r="D689" s="423">
        <f t="shared" si="10"/>
        <v>687</v>
      </c>
    </row>
    <row r="690" spans="1:4" ht="12.75">
      <c r="A690" t="s">
        <v>2335</v>
      </c>
      <c r="B690" t="s">
        <v>2195</v>
      </c>
      <c r="C690" s="423">
        <v>5718</v>
      </c>
      <c r="D690" s="423">
        <f t="shared" si="10"/>
        <v>688</v>
      </c>
    </row>
    <row r="691" spans="1:4" ht="12.75">
      <c r="A691" t="s">
        <v>2336</v>
      </c>
      <c r="B691" t="s">
        <v>2195</v>
      </c>
      <c r="C691" s="423">
        <v>5718</v>
      </c>
      <c r="D691" s="423">
        <f t="shared" si="10"/>
        <v>689</v>
      </c>
    </row>
    <row r="692" spans="1:4" ht="12.75">
      <c r="A692" t="s">
        <v>2337</v>
      </c>
      <c r="B692" t="s">
        <v>2195</v>
      </c>
      <c r="C692" s="423">
        <v>5718</v>
      </c>
      <c r="D692" s="423">
        <f t="shared" si="10"/>
        <v>690</v>
      </c>
    </row>
    <row r="693" spans="1:4" ht="12.75">
      <c r="A693" t="s">
        <v>2338</v>
      </c>
      <c r="B693" t="s">
        <v>2195</v>
      </c>
      <c r="C693" s="423">
        <v>5718</v>
      </c>
      <c r="D693" s="423">
        <f t="shared" si="10"/>
        <v>691</v>
      </c>
    </row>
    <row r="694" spans="1:4" ht="12.75">
      <c r="A694" t="s">
        <v>2339</v>
      </c>
      <c r="B694" t="s">
        <v>2195</v>
      </c>
      <c r="C694" s="423">
        <v>5718</v>
      </c>
      <c r="D694" s="423">
        <f t="shared" si="10"/>
        <v>692</v>
      </c>
    </row>
    <row r="695" spans="1:4" ht="12.75">
      <c r="A695" t="s">
        <v>2340</v>
      </c>
      <c r="B695" t="s">
        <v>2195</v>
      </c>
      <c r="C695" s="423">
        <v>5718</v>
      </c>
      <c r="D695" s="423">
        <f t="shared" si="10"/>
        <v>693</v>
      </c>
    </row>
    <row r="696" spans="1:4" ht="12.75">
      <c r="A696" t="s">
        <v>2341</v>
      </c>
      <c r="B696" t="s">
        <v>2195</v>
      </c>
      <c r="C696" s="423">
        <v>5718</v>
      </c>
      <c r="D696" s="423">
        <f t="shared" si="10"/>
        <v>694</v>
      </c>
    </row>
    <row r="697" spans="1:4" ht="12.75">
      <c r="A697" t="s">
        <v>2342</v>
      </c>
      <c r="B697" t="s">
        <v>2195</v>
      </c>
      <c r="C697" s="423">
        <v>5718</v>
      </c>
      <c r="D697" s="423">
        <f t="shared" si="10"/>
        <v>695</v>
      </c>
    </row>
    <row r="698" spans="1:4" ht="12.75">
      <c r="A698" t="s">
        <v>2343</v>
      </c>
      <c r="B698" t="s">
        <v>2195</v>
      </c>
      <c r="C698" s="423">
        <v>5718</v>
      </c>
      <c r="D698" s="423">
        <f t="shared" si="10"/>
        <v>696</v>
      </c>
    </row>
    <row r="699" spans="1:4" ht="12.75">
      <c r="A699" t="s">
        <v>2344</v>
      </c>
      <c r="B699" t="s">
        <v>2195</v>
      </c>
      <c r="C699" s="423">
        <v>5718</v>
      </c>
      <c r="D699" s="423">
        <f t="shared" si="10"/>
        <v>697</v>
      </c>
    </row>
    <row r="700" spans="1:4" ht="12.75">
      <c r="A700" t="s">
        <v>2345</v>
      </c>
      <c r="B700" t="s">
        <v>2195</v>
      </c>
      <c r="C700" s="423">
        <v>5718</v>
      </c>
      <c r="D700" s="423">
        <f t="shared" si="10"/>
        <v>698</v>
      </c>
    </row>
    <row r="701" spans="1:4" ht="12.75">
      <c r="A701" t="s">
        <v>2346</v>
      </c>
      <c r="B701" t="s">
        <v>2195</v>
      </c>
      <c r="C701" s="423">
        <v>5718</v>
      </c>
      <c r="D701" s="423">
        <f t="shared" si="10"/>
        <v>699</v>
      </c>
    </row>
    <row r="702" spans="1:4" ht="12.75">
      <c r="A702" t="s">
        <v>2349</v>
      </c>
      <c r="B702" t="s">
        <v>2195</v>
      </c>
      <c r="C702" s="423">
        <v>5718</v>
      </c>
      <c r="D702" s="423">
        <f t="shared" si="10"/>
        <v>700</v>
      </c>
    </row>
    <row r="703" spans="1:4" ht="12.75">
      <c r="A703" t="s">
        <v>2350</v>
      </c>
      <c r="B703" t="s">
        <v>2195</v>
      </c>
      <c r="C703" s="423">
        <v>5718</v>
      </c>
      <c r="D703" s="423">
        <f t="shared" si="10"/>
        <v>701</v>
      </c>
    </row>
    <row r="704" spans="1:4" ht="12.75">
      <c r="A704" t="s">
        <v>2352</v>
      </c>
      <c r="B704" t="s">
        <v>2195</v>
      </c>
      <c r="C704" s="423">
        <v>5718</v>
      </c>
      <c r="D704" s="423">
        <f t="shared" si="10"/>
        <v>702</v>
      </c>
    </row>
    <row r="705" spans="1:4" ht="12.75">
      <c r="A705" t="s">
        <v>2354</v>
      </c>
      <c r="B705" t="s">
        <v>2195</v>
      </c>
      <c r="C705" s="423">
        <v>5718</v>
      </c>
      <c r="D705" s="423">
        <f t="shared" si="10"/>
        <v>703</v>
      </c>
    </row>
    <row r="706" spans="1:4" ht="12.75">
      <c r="A706" t="s">
        <v>2355</v>
      </c>
      <c r="B706" t="s">
        <v>2195</v>
      </c>
      <c r="C706" s="423">
        <v>5718</v>
      </c>
      <c r="D706" s="423">
        <f t="shared" si="10"/>
        <v>704</v>
      </c>
    </row>
    <row r="707" spans="1:4" ht="12.75">
      <c r="A707" t="s">
        <v>2356</v>
      </c>
      <c r="B707" t="s">
        <v>2195</v>
      </c>
      <c r="C707" s="423">
        <v>5718</v>
      </c>
      <c r="D707" s="423">
        <f t="shared" si="10"/>
        <v>705</v>
      </c>
    </row>
    <row r="708" spans="1:4" ht="12.75">
      <c r="A708" t="s">
        <v>2357</v>
      </c>
      <c r="B708" t="s">
        <v>2195</v>
      </c>
      <c r="C708" s="423">
        <v>5718</v>
      </c>
      <c r="D708" s="423">
        <f t="shared" si="10"/>
        <v>706</v>
      </c>
    </row>
    <row r="709" spans="1:4" ht="12.75">
      <c r="A709" t="s">
        <v>2358</v>
      </c>
      <c r="B709" t="s">
        <v>2195</v>
      </c>
      <c r="C709" s="423">
        <v>5718</v>
      </c>
      <c r="D709" s="423">
        <f aca="true" t="shared" si="11" ref="D709:D772">+D708+1</f>
        <v>707</v>
      </c>
    </row>
    <row r="710" spans="1:4" ht="12.75">
      <c r="A710" t="s">
        <v>2360</v>
      </c>
      <c r="B710" t="s">
        <v>2195</v>
      </c>
      <c r="C710" s="423">
        <v>5718</v>
      </c>
      <c r="D710" s="423">
        <f t="shared" si="11"/>
        <v>708</v>
      </c>
    </row>
    <row r="711" spans="1:4" ht="12.75">
      <c r="A711" t="s">
        <v>2362</v>
      </c>
      <c r="B711" t="s">
        <v>2195</v>
      </c>
      <c r="C711" s="423">
        <v>5718</v>
      </c>
      <c r="D711" s="423">
        <f t="shared" si="11"/>
        <v>709</v>
      </c>
    </row>
    <row r="712" spans="1:4" ht="12.75">
      <c r="A712" t="s">
        <v>2363</v>
      </c>
      <c r="B712" t="s">
        <v>2195</v>
      </c>
      <c r="C712" s="423">
        <v>5718</v>
      </c>
      <c r="D712" s="423">
        <f t="shared" si="11"/>
        <v>710</v>
      </c>
    </row>
    <row r="713" spans="1:4" ht="12.75">
      <c r="A713" t="s">
        <v>2367</v>
      </c>
      <c r="B713" t="s">
        <v>2195</v>
      </c>
      <c r="C713" s="423">
        <v>5718</v>
      </c>
      <c r="D713" s="423">
        <f t="shared" si="11"/>
        <v>711</v>
      </c>
    </row>
    <row r="714" spans="1:4" ht="12.75">
      <c r="A714" t="s">
        <v>2368</v>
      </c>
      <c r="B714" t="s">
        <v>2195</v>
      </c>
      <c r="C714" s="423">
        <v>5718</v>
      </c>
      <c r="D714" s="423">
        <f t="shared" si="11"/>
        <v>712</v>
      </c>
    </row>
    <row r="715" spans="1:4" ht="12.75">
      <c r="A715" t="s">
        <v>2370</v>
      </c>
      <c r="B715" t="s">
        <v>2195</v>
      </c>
      <c r="C715" s="423">
        <v>5718</v>
      </c>
      <c r="D715" s="423">
        <f t="shared" si="11"/>
        <v>713</v>
      </c>
    </row>
    <row r="716" spans="1:4" ht="12.75">
      <c r="A716" t="s">
        <v>2371</v>
      </c>
      <c r="B716" t="s">
        <v>2195</v>
      </c>
      <c r="C716" s="423">
        <v>5718</v>
      </c>
      <c r="D716" s="423">
        <f t="shared" si="11"/>
        <v>714</v>
      </c>
    </row>
    <row r="717" spans="1:4" ht="12.75">
      <c r="A717" t="s">
        <v>2372</v>
      </c>
      <c r="B717" t="s">
        <v>2195</v>
      </c>
      <c r="C717" s="423">
        <v>5718</v>
      </c>
      <c r="D717" s="423">
        <f t="shared" si="11"/>
        <v>715</v>
      </c>
    </row>
    <row r="718" spans="1:4" ht="12.75">
      <c r="A718" t="s">
        <v>2375</v>
      </c>
      <c r="B718" t="s">
        <v>2195</v>
      </c>
      <c r="C718" s="423">
        <v>5718</v>
      </c>
      <c r="D718" s="423">
        <f t="shared" si="11"/>
        <v>716</v>
      </c>
    </row>
    <row r="719" spans="1:4" ht="12.75">
      <c r="A719" t="s">
        <v>2376</v>
      </c>
      <c r="B719" t="s">
        <v>2195</v>
      </c>
      <c r="C719" s="423">
        <v>5718</v>
      </c>
      <c r="D719" s="423">
        <f t="shared" si="11"/>
        <v>717</v>
      </c>
    </row>
    <row r="720" spans="1:4" ht="12.75">
      <c r="A720" t="s">
        <v>2377</v>
      </c>
      <c r="B720" t="s">
        <v>2195</v>
      </c>
      <c r="C720" s="423">
        <v>5718</v>
      </c>
      <c r="D720" s="423">
        <f t="shared" si="11"/>
        <v>718</v>
      </c>
    </row>
    <row r="721" spans="1:4" ht="12.75">
      <c r="A721" t="s">
        <v>2378</v>
      </c>
      <c r="B721" t="s">
        <v>2195</v>
      </c>
      <c r="C721" s="423">
        <v>5718</v>
      </c>
      <c r="D721" s="423">
        <f t="shared" si="11"/>
        <v>719</v>
      </c>
    </row>
    <row r="722" spans="1:4" ht="12.75">
      <c r="A722" t="s">
        <v>2380</v>
      </c>
      <c r="B722" t="s">
        <v>2195</v>
      </c>
      <c r="C722" s="423">
        <v>5718</v>
      </c>
      <c r="D722" s="423">
        <f t="shared" si="11"/>
        <v>720</v>
      </c>
    </row>
    <row r="723" spans="1:4" ht="12.75">
      <c r="A723" t="s">
        <v>2347</v>
      </c>
      <c r="B723" t="s">
        <v>2195</v>
      </c>
      <c r="C723" s="423">
        <v>5718</v>
      </c>
      <c r="D723" s="423">
        <f t="shared" si="11"/>
        <v>721</v>
      </c>
    </row>
    <row r="724" spans="1:4" ht="12.75">
      <c r="A724" t="s">
        <v>2348</v>
      </c>
      <c r="B724" t="s">
        <v>2195</v>
      </c>
      <c r="C724" s="423">
        <v>5718</v>
      </c>
      <c r="D724" s="423">
        <f t="shared" si="11"/>
        <v>722</v>
      </c>
    </row>
    <row r="725" spans="1:4" ht="12.75">
      <c r="A725" t="s">
        <v>1071</v>
      </c>
      <c r="B725" t="s">
        <v>2195</v>
      </c>
      <c r="C725" s="423">
        <v>5718</v>
      </c>
      <c r="D725" s="423">
        <f t="shared" si="11"/>
        <v>723</v>
      </c>
    </row>
    <row r="726" spans="1:4" ht="12.75">
      <c r="A726" t="s">
        <v>2351</v>
      </c>
      <c r="B726" t="s">
        <v>2195</v>
      </c>
      <c r="C726" s="423">
        <v>5718</v>
      </c>
      <c r="D726" s="423">
        <f t="shared" si="11"/>
        <v>724</v>
      </c>
    </row>
    <row r="727" spans="1:4" ht="12.75">
      <c r="A727" t="s">
        <v>2359</v>
      </c>
      <c r="B727" t="s">
        <v>2195</v>
      </c>
      <c r="C727" s="423">
        <v>5718</v>
      </c>
      <c r="D727" s="423">
        <f t="shared" si="11"/>
        <v>725</v>
      </c>
    </row>
    <row r="728" spans="1:4" ht="12.75">
      <c r="A728" t="s">
        <v>2361</v>
      </c>
      <c r="B728" t="s">
        <v>2195</v>
      </c>
      <c r="C728" s="423">
        <v>5718</v>
      </c>
      <c r="D728" s="423">
        <f t="shared" si="11"/>
        <v>726</v>
      </c>
    </row>
    <row r="729" spans="1:4" ht="12.75">
      <c r="A729" t="s">
        <v>2364</v>
      </c>
      <c r="B729" t="s">
        <v>2195</v>
      </c>
      <c r="C729" s="423">
        <v>5718</v>
      </c>
      <c r="D729" s="423">
        <f t="shared" si="11"/>
        <v>727</v>
      </c>
    </row>
    <row r="730" spans="1:4" ht="12.75">
      <c r="A730" t="s">
        <v>2366</v>
      </c>
      <c r="B730" t="s">
        <v>2195</v>
      </c>
      <c r="C730" s="423">
        <v>5718</v>
      </c>
      <c r="D730" s="423">
        <f t="shared" si="11"/>
        <v>728</v>
      </c>
    </row>
    <row r="731" spans="1:4" ht="12.75">
      <c r="A731" t="s">
        <v>2369</v>
      </c>
      <c r="B731" t="s">
        <v>2195</v>
      </c>
      <c r="C731" s="423">
        <v>5718</v>
      </c>
      <c r="D731" s="423">
        <f t="shared" si="11"/>
        <v>729</v>
      </c>
    </row>
    <row r="732" spans="1:4" ht="12.75">
      <c r="A732" t="s">
        <v>2373</v>
      </c>
      <c r="B732" t="s">
        <v>2195</v>
      </c>
      <c r="C732" s="423">
        <v>5718</v>
      </c>
      <c r="D732" s="423">
        <f t="shared" si="11"/>
        <v>730</v>
      </c>
    </row>
    <row r="733" spans="1:4" ht="12.75">
      <c r="A733" t="s">
        <v>2374</v>
      </c>
      <c r="B733" t="s">
        <v>2195</v>
      </c>
      <c r="C733" s="423">
        <v>5718</v>
      </c>
      <c r="D733" s="423">
        <f t="shared" si="11"/>
        <v>731</v>
      </c>
    </row>
    <row r="734" spans="1:4" ht="12.75">
      <c r="A734" t="s">
        <v>2381</v>
      </c>
      <c r="B734" t="s">
        <v>2195</v>
      </c>
      <c r="C734" s="423">
        <v>5718</v>
      </c>
      <c r="D734" s="423">
        <f t="shared" si="11"/>
        <v>732</v>
      </c>
    </row>
    <row r="735" spans="1:4" ht="12.75">
      <c r="A735" t="s">
        <v>2382</v>
      </c>
      <c r="B735" t="s">
        <v>2195</v>
      </c>
      <c r="C735" s="423">
        <v>5718</v>
      </c>
      <c r="D735" s="423">
        <f t="shared" si="11"/>
        <v>733</v>
      </c>
    </row>
    <row r="736" spans="1:4" ht="12.75">
      <c r="A736" t="s">
        <v>2383</v>
      </c>
      <c r="B736" t="s">
        <v>2195</v>
      </c>
      <c r="C736" s="423">
        <v>5718</v>
      </c>
      <c r="D736" s="423">
        <f t="shared" si="11"/>
        <v>734</v>
      </c>
    </row>
    <row r="737" spans="1:4" ht="12.75">
      <c r="A737" t="s">
        <v>2384</v>
      </c>
      <c r="B737" t="s">
        <v>2195</v>
      </c>
      <c r="C737" s="423">
        <v>5718</v>
      </c>
      <c r="D737" s="423">
        <f t="shared" si="11"/>
        <v>735</v>
      </c>
    </row>
    <row r="738" spans="1:4" ht="12.75">
      <c r="A738" t="s">
        <v>2385</v>
      </c>
      <c r="B738" t="s">
        <v>2195</v>
      </c>
      <c r="C738" s="423">
        <v>5718</v>
      </c>
      <c r="D738" s="423">
        <f t="shared" si="11"/>
        <v>736</v>
      </c>
    </row>
    <row r="739" spans="1:4" ht="12.75">
      <c r="A739" t="s">
        <v>2386</v>
      </c>
      <c r="B739" t="s">
        <v>2195</v>
      </c>
      <c r="C739" s="423">
        <v>5718</v>
      </c>
      <c r="D739" s="423">
        <f t="shared" si="11"/>
        <v>737</v>
      </c>
    </row>
    <row r="740" spans="1:4" ht="12.75">
      <c r="A740" t="s">
        <v>2387</v>
      </c>
      <c r="B740" t="s">
        <v>2195</v>
      </c>
      <c r="C740" s="423">
        <v>5718</v>
      </c>
      <c r="D740" s="423">
        <f t="shared" si="11"/>
        <v>738</v>
      </c>
    </row>
    <row r="741" spans="1:4" ht="12.75">
      <c r="A741" t="s">
        <v>2388</v>
      </c>
      <c r="B741" t="s">
        <v>2195</v>
      </c>
      <c r="C741" s="423">
        <v>5718</v>
      </c>
      <c r="D741" s="423">
        <f t="shared" si="11"/>
        <v>739</v>
      </c>
    </row>
    <row r="742" spans="1:4" ht="12.75">
      <c r="A742" t="s">
        <v>2389</v>
      </c>
      <c r="B742" t="s">
        <v>2195</v>
      </c>
      <c r="C742" s="423">
        <v>5718</v>
      </c>
      <c r="D742" s="423">
        <f t="shared" si="11"/>
        <v>740</v>
      </c>
    </row>
    <row r="743" spans="1:4" ht="12.75">
      <c r="A743" t="s">
        <v>2390</v>
      </c>
      <c r="B743" t="s">
        <v>2195</v>
      </c>
      <c r="C743" s="423">
        <v>5718</v>
      </c>
      <c r="D743" s="423">
        <f t="shared" si="11"/>
        <v>741</v>
      </c>
    </row>
    <row r="744" spans="1:4" ht="12.75">
      <c r="A744" t="s">
        <v>2391</v>
      </c>
      <c r="B744" t="s">
        <v>2195</v>
      </c>
      <c r="C744" s="423">
        <v>5718</v>
      </c>
      <c r="D744" s="423">
        <f t="shared" si="11"/>
        <v>742</v>
      </c>
    </row>
    <row r="745" spans="1:4" ht="12.75">
      <c r="A745" t="s">
        <v>2392</v>
      </c>
      <c r="B745" t="s">
        <v>2195</v>
      </c>
      <c r="C745" s="423">
        <v>5718</v>
      </c>
      <c r="D745" s="423">
        <f t="shared" si="11"/>
        <v>743</v>
      </c>
    </row>
    <row r="746" spans="1:4" ht="12.75">
      <c r="A746" t="s">
        <v>2393</v>
      </c>
      <c r="B746" t="s">
        <v>2195</v>
      </c>
      <c r="C746" s="423">
        <v>5718</v>
      </c>
      <c r="D746" s="423">
        <f t="shared" si="11"/>
        <v>744</v>
      </c>
    </row>
    <row r="747" spans="1:4" ht="12.75">
      <c r="A747" t="s">
        <v>2395</v>
      </c>
      <c r="B747" t="s">
        <v>2195</v>
      </c>
      <c r="C747" s="423">
        <v>5718</v>
      </c>
      <c r="D747" s="423">
        <f t="shared" si="11"/>
        <v>745</v>
      </c>
    </row>
    <row r="748" spans="1:4" ht="12.75">
      <c r="A748" t="s">
        <v>2396</v>
      </c>
      <c r="B748" t="s">
        <v>2195</v>
      </c>
      <c r="C748" s="423">
        <v>5718</v>
      </c>
      <c r="D748" s="423">
        <f t="shared" si="11"/>
        <v>746</v>
      </c>
    </row>
    <row r="749" spans="1:4" ht="12.75">
      <c r="A749" t="s">
        <v>2397</v>
      </c>
      <c r="B749" t="s">
        <v>2195</v>
      </c>
      <c r="C749" s="423">
        <v>5718</v>
      </c>
      <c r="D749" s="423">
        <f t="shared" si="11"/>
        <v>747</v>
      </c>
    </row>
    <row r="750" spans="1:4" ht="12.75">
      <c r="A750" t="s">
        <v>2398</v>
      </c>
      <c r="B750" t="s">
        <v>2195</v>
      </c>
      <c r="C750" s="423">
        <v>5718</v>
      </c>
      <c r="D750" s="423">
        <f t="shared" si="11"/>
        <v>748</v>
      </c>
    </row>
    <row r="751" spans="1:4" ht="12.75">
      <c r="A751" t="s">
        <v>2401</v>
      </c>
      <c r="B751" t="s">
        <v>2195</v>
      </c>
      <c r="C751" s="423">
        <v>5718</v>
      </c>
      <c r="D751" s="423">
        <f t="shared" si="11"/>
        <v>749</v>
      </c>
    </row>
    <row r="752" spans="1:4" ht="12.75">
      <c r="A752" t="s">
        <v>2402</v>
      </c>
      <c r="B752" t="s">
        <v>2195</v>
      </c>
      <c r="C752" s="423">
        <v>5718</v>
      </c>
      <c r="D752" s="423">
        <f t="shared" si="11"/>
        <v>750</v>
      </c>
    </row>
    <row r="753" spans="1:4" ht="12.75">
      <c r="A753" t="s">
        <v>2403</v>
      </c>
      <c r="B753" t="s">
        <v>2195</v>
      </c>
      <c r="C753" s="423">
        <v>5718</v>
      </c>
      <c r="D753" s="423">
        <f t="shared" si="11"/>
        <v>751</v>
      </c>
    </row>
    <row r="754" spans="1:4" ht="12.75">
      <c r="A754" t="s">
        <v>2404</v>
      </c>
      <c r="B754" t="s">
        <v>2195</v>
      </c>
      <c r="C754" s="423">
        <v>5718</v>
      </c>
      <c r="D754" s="423">
        <f t="shared" si="11"/>
        <v>752</v>
      </c>
    </row>
    <row r="755" spans="1:4" ht="12.75">
      <c r="A755" t="s">
        <v>2405</v>
      </c>
      <c r="B755" t="s">
        <v>2195</v>
      </c>
      <c r="C755" s="423">
        <v>5718</v>
      </c>
      <c r="D755" s="423">
        <f t="shared" si="11"/>
        <v>753</v>
      </c>
    </row>
    <row r="756" spans="1:4" ht="12.75">
      <c r="A756" t="s">
        <v>2406</v>
      </c>
      <c r="B756" t="s">
        <v>2195</v>
      </c>
      <c r="C756" s="423">
        <v>5718</v>
      </c>
      <c r="D756" s="423">
        <f t="shared" si="11"/>
        <v>754</v>
      </c>
    </row>
    <row r="757" spans="1:4" ht="12.75">
      <c r="A757" t="s">
        <v>2407</v>
      </c>
      <c r="B757" t="s">
        <v>2195</v>
      </c>
      <c r="C757" s="423">
        <v>5718</v>
      </c>
      <c r="D757" s="423">
        <f t="shared" si="11"/>
        <v>755</v>
      </c>
    </row>
    <row r="758" spans="1:4" ht="12.75">
      <c r="A758" t="s">
        <v>2408</v>
      </c>
      <c r="B758" t="s">
        <v>2195</v>
      </c>
      <c r="C758" s="423">
        <v>5718</v>
      </c>
      <c r="D758" s="423">
        <f t="shared" si="11"/>
        <v>756</v>
      </c>
    </row>
    <row r="759" spans="1:4" ht="12.75">
      <c r="A759" t="s">
        <v>2409</v>
      </c>
      <c r="B759" t="s">
        <v>2195</v>
      </c>
      <c r="C759" s="423">
        <v>5718</v>
      </c>
      <c r="D759" s="423">
        <f t="shared" si="11"/>
        <v>757</v>
      </c>
    </row>
    <row r="760" spans="1:4" ht="12.75">
      <c r="A760" t="s">
        <v>1989</v>
      </c>
      <c r="B760" t="s">
        <v>2195</v>
      </c>
      <c r="C760" s="423">
        <v>5718</v>
      </c>
      <c r="D760" s="423">
        <f t="shared" si="11"/>
        <v>758</v>
      </c>
    </row>
    <row r="761" spans="1:4" ht="12.75">
      <c r="A761" t="s">
        <v>2410</v>
      </c>
      <c r="B761" t="s">
        <v>2195</v>
      </c>
      <c r="C761" s="423">
        <v>5718</v>
      </c>
      <c r="D761" s="423">
        <f t="shared" si="11"/>
        <v>759</v>
      </c>
    </row>
    <row r="762" spans="1:4" ht="12.75">
      <c r="A762" t="s">
        <v>2411</v>
      </c>
      <c r="B762" t="s">
        <v>2195</v>
      </c>
      <c r="C762" s="423">
        <v>5718</v>
      </c>
      <c r="D762" s="423">
        <f t="shared" si="11"/>
        <v>760</v>
      </c>
    </row>
    <row r="763" spans="1:4" ht="12.75">
      <c r="A763" t="s">
        <v>2412</v>
      </c>
      <c r="B763" t="s">
        <v>2195</v>
      </c>
      <c r="C763" s="423">
        <v>5718</v>
      </c>
      <c r="D763" s="423">
        <f t="shared" si="11"/>
        <v>761</v>
      </c>
    </row>
    <row r="764" spans="1:4" ht="12.75">
      <c r="A764" t="s">
        <v>2413</v>
      </c>
      <c r="B764" t="s">
        <v>2195</v>
      </c>
      <c r="C764" s="423">
        <v>5718</v>
      </c>
      <c r="D764" s="423">
        <f t="shared" si="11"/>
        <v>762</v>
      </c>
    </row>
    <row r="765" spans="1:4" ht="12.75">
      <c r="A765" t="s">
        <v>2414</v>
      </c>
      <c r="B765" t="s">
        <v>2195</v>
      </c>
      <c r="C765" s="423">
        <v>5718</v>
      </c>
      <c r="D765" s="423">
        <f t="shared" si="11"/>
        <v>763</v>
      </c>
    </row>
    <row r="766" spans="1:4" ht="12.75">
      <c r="A766" t="s">
        <v>2415</v>
      </c>
      <c r="B766" t="s">
        <v>2195</v>
      </c>
      <c r="C766" s="423">
        <v>5718</v>
      </c>
      <c r="D766" s="423">
        <f t="shared" si="11"/>
        <v>764</v>
      </c>
    </row>
    <row r="767" spans="1:4" ht="12.75">
      <c r="A767" t="s">
        <v>2416</v>
      </c>
      <c r="B767" t="s">
        <v>2195</v>
      </c>
      <c r="C767" s="423">
        <v>5718</v>
      </c>
      <c r="D767" s="423">
        <f t="shared" si="11"/>
        <v>765</v>
      </c>
    </row>
    <row r="768" spans="1:4" ht="12.75">
      <c r="A768" t="s">
        <v>2417</v>
      </c>
      <c r="B768" t="s">
        <v>2195</v>
      </c>
      <c r="C768" s="423">
        <v>5718</v>
      </c>
      <c r="D768" s="423">
        <f t="shared" si="11"/>
        <v>766</v>
      </c>
    </row>
    <row r="769" spans="1:4" ht="12.75">
      <c r="A769" t="s">
        <v>2420</v>
      </c>
      <c r="B769" t="s">
        <v>2195</v>
      </c>
      <c r="C769" s="423">
        <v>5718</v>
      </c>
      <c r="D769" s="423">
        <f t="shared" si="11"/>
        <v>767</v>
      </c>
    </row>
    <row r="770" spans="1:4" ht="12.75">
      <c r="A770" t="s">
        <v>2421</v>
      </c>
      <c r="B770" t="s">
        <v>2195</v>
      </c>
      <c r="C770" s="423">
        <v>5718</v>
      </c>
      <c r="D770" s="423">
        <f t="shared" si="11"/>
        <v>768</v>
      </c>
    </row>
    <row r="771" spans="1:4" ht="12.75">
      <c r="A771" t="s">
        <v>1990</v>
      </c>
      <c r="B771" t="s">
        <v>2195</v>
      </c>
      <c r="C771" s="423">
        <v>5718</v>
      </c>
      <c r="D771" s="423">
        <f t="shared" si="11"/>
        <v>769</v>
      </c>
    </row>
    <row r="772" spans="1:4" ht="12.75">
      <c r="A772" t="s">
        <v>2422</v>
      </c>
      <c r="B772" t="s">
        <v>2195</v>
      </c>
      <c r="C772" s="423">
        <v>5718</v>
      </c>
      <c r="D772" s="423">
        <f t="shared" si="11"/>
        <v>770</v>
      </c>
    </row>
    <row r="773" spans="1:4" ht="12.75">
      <c r="A773" t="s">
        <v>2423</v>
      </c>
      <c r="B773" t="s">
        <v>2195</v>
      </c>
      <c r="C773" s="423">
        <v>5718</v>
      </c>
      <c r="D773" s="423">
        <f aca="true" t="shared" si="12" ref="D773:D836">+D772+1</f>
        <v>771</v>
      </c>
    </row>
    <row r="774" spans="1:4" ht="12.75">
      <c r="A774" t="s">
        <v>2424</v>
      </c>
      <c r="B774" t="s">
        <v>2195</v>
      </c>
      <c r="C774" s="423">
        <v>5718</v>
      </c>
      <c r="D774" s="423">
        <f t="shared" si="12"/>
        <v>772</v>
      </c>
    </row>
    <row r="775" spans="1:4" ht="12.75">
      <c r="A775" t="s">
        <v>2425</v>
      </c>
      <c r="B775" t="s">
        <v>2195</v>
      </c>
      <c r="C775" s="423">
        <v>5718</v>
      </c>
      <c r="D775" s="423">
        <f t="shared" si="12"/>
        <v>773</v>
      </c>
    </row>
    <row r="776" spans="1:4" ht="12.75">
      <c r="A776" t="s">
        <v>2427</v>
      </c>
      <c r="B776" t="s">
        <v>2195</v>
      </c>
      <c r="C776" s="423">
        <v>5718</v>
      </c>
      <c r="D776" s="423">
        <f t="shared" si="12"/>
        <v>774</v>
      </c>
    </row>
    <row r="777" spans="1:4" ht="12.75">
      <c r="A777" t="s">
        <v>2428</v>
      </c>
      <c r="B777" t="s">
        <v>2195</v>
      </c>
      <c r="C777" s="423">
        <v>5718</v>
      </c>
      <c r="D777" s="423">
        <f t="shared" si="12"/>
        <v>775</v>
      </c>
    </row>
    <row r="778" spans="1:4" ht="12.75">
      <c r="A778" t="s">
        <v>2429</v>
      </c>
      <c r="B778" t="s">
        <v>2195</v>
      </c>
      <c r="C778" s="423">
        <v>5718</v>
      </c>
      <c r="D778" s="423">
        <f t="shared" si="12"/>
        <v>776</v>
      </c>
    </row>
    <row r="779" spans="1:4" ht="12.75">
      <c r="A779" t="s">
        <v>2430</v>
      </c>
      <c r="B779" t="s">
        <v>2195</v>
      </c>
      <c r="C779" s="423">
        <v>5718</v>
      </c>
      <c r="D779" s="423">
        <f t="shared" si="12"/>
        <v>777</v>
      </c>
    </row>
    <row r="780" spans="1:4" ht="12.75">
      <c r="A780" t="s">
        <v>2431</v>
      </c>
      <c r="B780" t="s">
        <v>2195</v>
      </c>
      <c r="C780" s="423">
        <v>5718</v>
      </c>
      <c r="D780" s="423">
        <f t="shared" si="12"/>
        <v>778</v>
      </c>
    </row>
    <row r="781" spans="1:4" ht="12.75">
      <c r="A781" t="s">
        <v>2432</v>
      </c>
      <c r="B781" t="s">
        <v>2195</v>
      </c>
      <c r="C781" s="423">
        <v>5718</v>
      </c>
      <c r="D781" s="423">
        <f t="shared" si="12"/>
        <v>779</v>
      </c>
    </row>
    <row r="782" spans="1:4" ht="12.75">
      <c r="A782" t="s">
        <v>2433</v>
      </c>
      <c r="B782" t="s">
        <v>2195</v>
      </c>
      <c r="C782" s="423">
        <v>5718</v>
      </c>
      <c r="D782" s="423">
        <f t="shared" si="12"/>
        <v>780</v>
      </c>
    </row>
    <row r="783" spans="1:4" ht="12.75">
      <c r="A783" t="s">
        <v>2434</v>
      </c>
      <c r="B783" t="s">
        <v>2195</v>
      </c>
      <c r="C783" s="423">
        <v>5718</v>
      </c>
      <c r="D783" s="423">
        <f t="shared" si="12"/>
        <v>781</v>
      </c>
    </row>
    <row r="784" spans="1:4" ht="12.75">
      <c r="A784" t="s">
        <v>2435</v>
      </c>
      <c r="B784" t="s">
        <v>2195</v>
      </c>
      <c r="C784" s="423">
        <v>5718</v>
      </c>
      <c r="D784" s="423">
        <f t="shared" si="12"/>
        <v>782</v>
      </c>
    </row>
    <row r="785" spans="1:4" ht="12.75">
      <c r="A785" t="s">
        <v>2436</v>
      </c>
      <c r="B785" t="s">
        <v>2195</v>
      </c>
      <c r="C785" s="423">
        <v>5718</v>
      </c>
      <c r="D785" s="423">
        <f t="shared" si="12"/>
        <v>783</v>
      </c>
    </row>
    <row r="786" spans="1:4" ht="12.75">
      <c r="A786" t="s">
        <v>2437</v>
      </c>
      <c r="B786" t="s">
        <v>2195</v>
      </c>
      <c r="C786" s="423">
        <v>5718</v>
      </c>
      <c r="D786" s="423">
        <f t="shared" si="12"/>
        <v>784</v>
      </c>
    </row>
    <row r="787" spans="1:4" ht="12.75">
      <c r="A787" t="s">
        <v>2438</v>
      </c>
      <c r="B787" t="s">
        <v>2195</v>
      </c>
      <c r="C787" s="423">
        <v>5718</v>
      </c>
      <c r="D787" s="423">
        <f t="shared" si="12"/>
        <v>785</v>
      </c>
    </row>
    <row r="788" spans="1:4" ht="12.75">
      <c r="A788" t="s">
        <v>2439</v>
      </c>
      <c r="B788" t="s">
        <v>2195</v>
      </c>
      <c r="C788" s="423">
        <v>5718</v>
      </c>
      <c r="D788" s="423">
        <f t="shared" si="12"/>
        <v>786</v>
      </c>
    </row>
    <row r="789" spans="1:4" ht="12.75">
      <c r="A789" t="s">
        <v>2440</v>
      </c>
      <c r="B789" t="s">
        <v>2195</v>
      </c>
      <c r="C789" s="423">
        <v>5718</v>
      </c>
      <c r="D789" s="423">
        <f t="shared" si="12"/>
        <v>787</v>
      </c>
    </row>
    <row r="790" spans="1:4" ht="12.75">
      <c r="A790" t="s">
        <v>2441</v>
      </c>
      <c r="B790" t="s">
        <v>2195</v>
      </c>
      <c r="C790" s="423">
        <v>5718</v>
      </c>
      <c r="D790" s="423">
        <f t="shared" si="12"/>
        <v>788</v>
      </c>
    </row>
    <row r="791" spans="1:4" ht="12.75">
      <c r="A791" t="s">
        <v>2442</v>
      </c>
      <c r="B791" t="s">
        <v>2195</v>
      </c>
      <c r="C791" s="423">
        <v>5718</v>
      </c>
      <c r="D791" s="423">
        <f t="shared" si="12"/>
        <v>789</v>
      </c>
    </row>
    <row r="792" spans="1:4" ht="12.75">
      <c r="A792" t="s">
        <v>2444</v>
      </c>
      <c r="B792" t="s">
        <v>2195</v>
      </c>
      <c r="C792" s="423">
        <v>5718</v>
      </c>
      <c r="D792" s="423">
        <f t="shared" si="12"/>
        <v>790</v>
      </c>
    </row>
    <row r="793" spans="1:4" ht="12.75">
      <c r="A793" t="s">
        <v>2445</v>
      </c>
      <c r="B793" t="s">
        <v>2195</v>
      </c>
      <c r="C793" s="423">
        <v>5718</v>
      </c>
      <c r="D793" s="423">
        <f t="shared" si="12"/>
        <v>791</v>
      </c>
    </row>
    <row r="794" spans="1:4" ht="12.75">
      <c r="A794" t="s">
        <v>2448</v>
      </c>
      <c r="B794" t="s">
        <v>2195</v>
      </c>
      <c r="C794" s="423">
        <v>5718</v>
      </c>
      <c r="D794" s="423">
        <f t="shared" si="12"/>
        <v>792</v>
      </c>
    </row>
    <row r="795" spans="1:4" ht="12.75">
      <c r="A795" t="s">
        <v>2449</v>
      </c>
      <c r="B795" t="s">
        <v>2195</v>
      </c>
      <c r="C795" s="423">
        <v>5718</v>
      </c>
      <c r="D795" s="423">
        <f t="shared" si="12"/>
        <v>793</v>
      </c>
    </row>
    <row r="796" spans="1:4" ht="12.75">
      <c r="A796" t="s">
        <v>2450</v>
      </c>
      <c r="B796" t="s">
        <v>2195</v>
      </c>
      <c r="C796" s="423">
        <v>5718</v>
      </c>
      <c r="D796" s="423">
        <f t="shared" si="12"/>
        <v>794</v>
      </c>
    </row>
    <row r="797" spans="1:4" ht="12.75">
      <c r="A797" t="s">
        <v>2451</v>
      </c>
      <c r="B797" t="s">
        <v>2195</v>
      </c>
      <c r="C797" s="423">
        <v>5718</v>
      </c>
      <c r="D797" s="423">
        <f t="shared" si="12"/>
        <v>795</v>
      </c>
    </row>
    <row r="798" spans="1:4" ht="12.75">
      <c r="A798" t="s">
        <v>2452</v>
      </c>
      <c r="B798" t="s">
        <v>2195</v>
      </c>
      <c r="C798" s="423">
        <v>5718</v>
      </c>
      <c r="D798" s="423">
        <f t="shared" si="12"/>
        <v>796</v>
      </c>
    </row>
    <row r="799" spans="1:4" ht="12.75">
      <c r="A799" t="s">
        <v>2453</v>
      </c>
      <c r="B799" t="s">
        <v>2196</v>
      </c>
      <c r="C799" s="423">
        <v>5715</v>
      </c>
      <c r="D799" s="423">
        <f t="shared" si="12"/>
        <v>797</v>
      </c>
    </row>
    <row r="800" spans="1:4" ht="12.75">
      <c r="A800" t="s">
        <v>2454</v>
      </c>
      <c r="B800" t="s">
        <v>2196</v>
      </c>
      <c r="C800" s="423">
        <v>5715</v>
      </c>
      <c r="D800" s="423">
        <f t="shared" si="12"/>
        <v>798</v>
      </c>
    </row>
    <row r="801" spans="1:4" ht="12.75">
      <c r="A801" t="s">
        <v>2455</v>
      </c>
      <c r="B801" t="s">
        <v>2196</v>
      </c>
      <c r="C801" s="423">
        <v>5715</v>
      </c>
      <c r="D801" s="423">
        <f t="shared" si="12"/>
        <v>799</v>
      </c>
    </row>
    <row r="802" spans="1:4" ht="12.75">
      <c r="A802" t="s">
        <v>829</v>
      </c>
      <c r="B802" t="s">
        <v>2196</v>
      </c>
      <c r="C802" s="423">
        <v>5715</v>
      </c>
      <c r="D802" s="423">
        <f t="shared" si="12"/>
        <v>800</v>
      </c>
    </row>
    <row r="803" spans="1:4" ht="12.75">
      <c r="A803" t="s">
        <v>1066</v>
      </c>
      <c r="B803" t="s">
        <v>2196</v>
      </c>
      <c r="C803" s="423">
        <v>5715</v>
      </c>
      <c r="D803" s="423">
        <f t="shared" si="12"/>
        <v>801</v>
      </c>
    </row>
    <row r="804" spans="1:4" ht="12.75">
      <c r="A804" t="s">
        <v>1067</v>
      </c>
      <c r="B804" t="s">
        <v>2196</v>
      </c>
      <c r="C804" s="423">
        <v>5715</v>
      </c>
      <c r="D804" s="423">
        <f t="shared" si="12"/>
        <v>802</v>
      </c>
    </row>
    <row r="805" spans="1:4" ht="12.75">
      <c r="A805" t="s">
        <v>832</v>
      </c>
      <c r="B805" t="s">
        <v>2196</v>
      </c>
      <c r="C805" s="423">
        <v>5715</v>
      </c>
      <c r="D805" s="423">
        <f t="shared" si="12"/>
        <v>803</v>
      </c>
    </row>
    <row r="806" spans="1:4" ht="12.75">
      <c r="A806" t="s">
        <v>833</v>
      </c>
      <c r="B806" t="s">
        <v>2196</v>
      </c>
      <c r="C806" s="423">
        <v>5715</v>
      </c>
      <c r="D806" s="423">
        <f t="shared" si="12"/>
        <v>804</v>
      </c>
    </row>
    <row r="807" spans="1:4" ht="12.75">
      <c r="A807" t="s">
        <v>1069</v>
      </c>
      <c r="B807" t="s">
        <v>2196</v>
      </c>
      <c r="C807" s="423">
        <v>5715</v>
      </c>
      <c r="D807" s="423">
        <f t="shared" si="12"/>
        <v>805</v>
      </c>
    </row>
    <row r="808" spans="1:4" ht="12.75">
      <c r="A808" t="s">
        <v>1068</v>
      </c>
      <c r="B808" t="s">
        <v>2196</v>
      </c>
      <c r="C808" s="423">
        <v>5715</v>
      </c>
      <c r="D808" s="423">
        <f t="shared" si="12"/>
        <v>806</v>
      </c>
    </row>
    <row r="809" spans="1:4" ht="12.75">
      <c r="A809" t="s">
        <v>835</v>
      </c>
      <c r="B809" t="s">
        <v>2196</v>
      </c>
      <c r="C809" s="423">
        <v>5715</v>
      </c>
      <c r="D809" s="423">
        <f t="shared" si="12"/>
        <v>807</v>
      </c>
    </row>
    <row r="810" spans="1:4" ht="12.75">
      <c r="A810" t="s">
        <v>2456</v>
      </c>
      <c r="B810" t="s">
        <v>2196</v>
      </c>
      <c r="C810" s="423">
        <v>5715</v>
      </c>
      <c r="D810" s="423">
        <f t="shared" si="12"/>
        <v>808</v>
      </c>
    </row>
    <row r="811" spans="1:4" ht="12.75">
      <c r="A811" t="s">
        <v>2457</v>
      </c>
      <c r="B811" t="s">
        <v>2196</v>
      </c>
      <c r="C811" s="423">
        <v>5715</v>
      </c>
      <c r="D811" s="423">
        <f t="shared" si="12"/>
        <v>809</v>
      </c>
    </row>
    <row r="812" spans="1:4" ht="12.75">
      <c r="A812" t="s">
        <v>2458</v>
      </c>
      <c r="B812" t="s">
        <v>2196</v>
      </c>
      <c r="C812" s="423">
        <v>5715</v>
      </c>
      <c r="D812" s="423">
        <f t="shared" si="12"/>
        <v>810</v>
      </c>
    </row>
    <row r="813" spans="1:4" ht="12.75">
      <c r="A813" t="s">
        <v>2459</v>
      </c>
      <c r="B813" t="s">
        <v>2196</v>
      </c>
      <c r="C813" s="423">
        <v>5715</v>
      </c>
      <c r="D813" s="423">
        <f t="shared" si="12"/>
        <v>811</v>
      </c>
    </row>
    <row r="814" spans="1:4" ht="12.75">
      <c r="A814" t="s">
        <v>2461</v>
      </c>
      <c r="B814" t="s">
        <v>2196</v>
      </c>
      <c r="C814" s="423">
        <v>5715</v>
      </c>
      <c r="D814" s="423">
        <f t="shared" si="12"/>
        <v>812</v>
      </c>
    </row>
    <row r="815" spans="1:4" ht="12.75">
      <c r="A815" t="s">
        <v>2462</v>
      </c>
      <c r="B815" t="s">
        <v>2196</v>
      </c>
      <c r="C815" s="423">
        <v>5715</v>
      </c>
      <c r="D815" s="423">
        <f t="shared" si="12"/>
        <v>813</v>
      </c>
    </row>
    <row r="816" spans="1:4" ht="12.75">
      <c r="A816" t="s">
        <v>2463</v>
      </c>
      <c r="B816" t="s">
        <v>2196</v>
      </c>
      <c r="C816" s="423">
        <v>5715</v>
      </c>
      <c r="D816" s="423">
        <f t="shared" si="12"/>
        <v>814</v>
      </c>
    </row>
    <row r="817" spans="1:4" ht="12.75">
      <c r="A817" t="s">
        <v>2464</v>
      </c>
      <c r="B817" t="s">
        <v>2196</v>
      </c>
      <c r="C817" s="423">
        <v>5715</v>
      </c>
      <c r="D817" s="423">
        <f t="shared" si="12"/>
        <v>815</v>
      </c>
    </row>
    <row r="818" spans="1:4" ht="12.75">
      <c r="A818" t="s">
        <v>2466</v>
      </c>
      <c r="B818" t="s">
        <v>2196</v>
      </c>
      <c r="C818" s="423">
        <v>5715</v>
      </c>
      <c r="D818" s="423">
        <f t="shared" si="12"/>
        <v>816</v>
      </c>
    </row>
    <row r="819" spans="1:4" ht="12.75">
      <c r="A819" t="s">
        <v>2467</v>
      </c>
      <c r="B819" t="s">
        <v>2196</v>
      </c>
      <c r="C819" s="423">
        <v>5715</v>
      </c>
      <c r="D819" s="423">
        <f t="shared" si="12"/>
        <v>817</v>
      </c>
    </row>
    <row r="820" spans="1:4" ht="12.75">
      <c r="A820" t="s">
        <v>2468</v>
      </c>
      <c r="B820" t="s">
        <v>2196</v>
      </c>
      <c r="C820" s="423">
        <v>5715</v>
      </c>
      <c r="D820" s="423">
        <f t="shared" si="12"/>
        <v>818</v>
      </c>
    </row>
    <row r="821" spans="1:4" ht="12.75">
      <c r="A821" t="s">
        <v>2469</v>
      </c>
      <c r="B821" t="s">
        <v>2196</v>
      </c>
      <c r="C821" s="423">
        <v>5715</v>
      </c>
      <c r="D821" s="423">
        <f t="shared" si="12"/>
        <v>819</v>
      </c>
    </row>
    <row r="822" spans="1:4" ht="12.75">
      <c r="A822" t="s">
        <v>2470</v>
      </c>
      <c r="B822" t="s">
        <v>2196</v>
      </c>
      <c r="C822" s="423">
        <v>5715</v>
      </c>
      <c r="D822" s="423">
        <f t="shared" si="12"/>
        <v>820</v>
      </c>
    </row>
    <row r="823" spans="1:4" ht="12.75">
      <c r="A823" t="s">
        <v>2471</v>
      </c>
      <c r="B823" t="s">
        <v>2196</v>
      </c>
      <c r="C823" s="423">
        <v>5715</v>
      </c>
      <c r="D823" s="423">
        <f t="shared" si="12"/>
        <v>821</v>
      </c>
    </row>
    <row r="824" spans="1:4" ht="12.75">
      <c r="A824" t="s">
        <v>1588</v>
      </c>
      <c r="B824" t="s">
        <v>2196</v>
      </c>
      <c r="C824" s="423">
        <v>5715</v>
      </c>
      <c r="D824" s="423">
        <f t="shared" si="12"/>
        <v>822</v>
      </c>
    </row>
    <row r="825" spans="1:4" ht="12.75">
      <c r="A825" t="s">
        <v>2473</v>
      </c>
      <c r="B825" t="s">
        <v>2196</v>
      </c>
      <c r="C825" s="423">
        <v>5715</v>
      </c>
      <c r="D825" s="423">
        <f t="shared" si="12"/>
        <v>823</v>
      </c>
    </row>
    <row r="826" spans="1:4" ht="12.75">
      <c r="A826" t="s">
        <v>2474</v>
      </c>
      <c r="B826" t="s">
        <v>2196</v>
      </c>
      <c r="C826" s="423">
        <v>5715</v>
      </c>
      <c r="D826" s="423">
        <f t="shared" si="12"/>
        <v>824</v>
      </c>
    </row>
    <row r="827" spans="1:4" ht="12.75">
      <c r="A827" t="s">
        <v>2475</v>
      </c>
      <c r="B827" t="s">
        <v>2196</v>
      </c>
      <c r="C827" s="423">
        <v>5715</v>
      </c>
      <c r="D827" s="423">
        <f t="shared" si="12"/>
        <v>825</v>
      </c>
    </row>
    <row r="828" spans="1:4" ht="12.75">
      <c r="A828" t="s">
        <v>2476</v>
      </c>
      <c r="B828" t="s">
        <v>2196</v>
      </c>
      <c r="C828" s="423">
        <v>5715</v>
      </c>
      <c r="D828" s="423">
        <f t="shared" si="12"/>
        <v>826</v>
      </c>
    </row>
    <row r="829" spans="1:4" ht="12.75">
      <c r="A829" t="s">
        <v>2477</v>
      </c>
      <c r="B829" t="s">
        <v>2196</v>
      </c>
      <c r="C829" s="423">
        <v>5715</v>
      </c>
      <c r="D829" s="423">
        <f t="shared" si="12"/>
        <v>827</v>
      </c>
    </row>
    <row r="830" spans="1:4" ht="12.75">
      <c r="A830" t="s">
        <v>2479</v>
      </c>
      <c r="B830" t="s">
        <v>2196</v>
      </c>
      <c r="C830" s="423">
        <v>5715</v>
      </c>
      <c r="D830" s="423">
        <f t="shared" si="12"/>
        <v>828</v>
      </c>
    </row>
    <row r="831" spans="1:4" ht="12.75">
      <c r="A831" t="s">
        <v>2480</v>
      </c>
      <c r="B831" t="s">
        <v>2196</v>
      </c>
      <c r="C831" s="423">
        <v>5715</v>
      </c>
      <c r="D831" s="423">
        <f t="shared" si="12"/>
        <v>829</v>
      </c>
    </row>
    <row r="832" spans="1:4" ht="12.75">
      <c r="A832" t="s">
        <v>2481</v>
      </c>
      <c r="B832" t="s">
        <v>2196</v>
      </c>
      <c r="C832" s="423">
        <v>5715</v>
      </c>
      <c r="D832" s="423">
        <f t="shared" si="12"/>
        <v>830</v>
      </c>
    </row>
    <row r="833" spans="1:4" ht="12.75">
      <c r="A833" t="s">
        <v>2483</v>
      </c>
      <c r="B833" t="s">
        <v>2196</v>
      </c>
      <c r="C833" s="423">
        <v>5715</v>
      </c>
      <c r="D833" s="423">
        <f t="shared" si="12"/>
        <v>831</v>
      </c>
    </row>
    <row r="834" spans="1:4" ht="12.75">
      <c r="A834" t="s">
        <v>2484</v>
      </c>
      <c r="B834" t="s">
        <v>2196</v>
      </c>
      <c r="C834" s="423">
        <v>5715</v>
      </c>
      <c r="D834" s="423">
        <f t="shared" si="12"/>
        <v>832</v>
      </c>
    </row>
    <row r="835" spans="1:4" ht="12.75">
      <c r="A835" t="s">
        <v>2485</v>
      </c>
      <c r="B835" t="s">
        <v>2196</v>
      </c>
      <c r="C835" s="423">
        <v>5715</v>
      </c>
      <c r="D835" s="423">
        <f t="shared" si="12"/>
        <v>833</v>
      </c>
    </row>
    <row r="836" spans="1:4" ht="12.75">
      <c r="A836" t="s">
        <v>2486</v>
      </c>
      <c r="B836" t="s">
        <v>2196</v>
      </c>
      <c r="C836" s="423">
        <v>5715</v>
      </c>
      <c r="D836" s="423">
        <f t="shared" si="12"/>
        <v>834</v>
      </c>
    </row>
    <row r="837" spans="1:4" ht="12.75">
      <c r="A837" t="s">
        <v>2487</v>
      </c>
      <c r="B837" t="s">
        <v>2196</v>
      </c>
      <c r="C837" s="423">
        <v>5715</v>
      </c>
      <c r="D837" s="423">
        <f aca="true" t="shared" si="13" ref="D837:D900">+D836+1</f>
        <v>835</v>
      </c>
    </row>
    <row r="838" spans="1:4" ht="12.75">
      <c r="A838" t="s">
        <v>2489</v>
      </c>
      <c r="B838" t="s">
        <v>2196</v>
      </c>
      <c r="C838" s="423">
        <v>5715</v>
      </c>
      <c r="D838" s="423">
        <f t="shared" si="13"/>
        <v>836</v>
      </c>
    </row>
    <row r="839" spans="1:4" ht="12.75">
      <c r="A839" t="s">
        <v>1991</v>
      </c>
      <c r="B839" t="s">
        <v>2196</v>
      </c>
      <c r="C839" s="423">
        <v>5715</v>
      </c>
      <c r="D839" s="423">
        <f t="shared" si="13"/>
        <v>837</v>
      </c>
    </row>
    <row r="840" spans="1:4" ht="12.75">
      <c r="A840" t="s">
        <v>2490</v>
      </c>
      <c r="B840" t="s">
        <v>2196</v>
      </c>
      <c r="C840" s="423">
        <v>5715</v>
      </c>
      <c r="D840" s="423">
        <f t="shared" si="13"/>
        <v>838</v>
      </c>
    </row>
    <row r="841" spans="1:4" ht="12.75">
      <c r="A841" t="s">
        <v>2492</v>
      </c>
      <c r="B841" t="s">
        <v>2196</v>
      </c>
      <c r="C841" s="423">
        <v>5715</v>
      </c>
      <c r="D841" s="423">
        <f t="shared" si="13"/>
        <v>839</v>
      </c>
    </row>
    <row r="842" spans="1:4" ht="12.75">
      <c r="A842" t="s">
        <v>2493</v>
      </c>
      <c r="B842" t="s">
        <v>2196</v>
      </c>
      <c r="C842" s="423">
        <v>5715</v>
      </c>
      <c r="D842" s="423">
        <f t="shared" si="13"/>
        <v>840</v>
      </c>
    </row>
    <row r="843" spans="1:4" ht="12.75">
      <c r="A843" t="s">
        <v>2494</v>
      </c>
      <c r="B843" t="s">
        <v>2196</v>
      </c>
      <c r="C843" s="423">
        <v>5715</v>
      </c>
      <c r="D843" s="423">
        <f t="shared" si="13"/>
        <v>841</v>
      </c>
    </row>
    <row r="844" spans="1:4" ht="12.75">
      <c r="A844" t="s">
        <v>2496</v>
      </c>
      <c r="B844" t="s">
        <v>2196</v>
      </c>
      <c r="C844" s="423">
        <v>5715</v>
      </c>
      <c r="D844" s="423">
        <f t="shared" si="13"/>
        <v>842</v>
      </c>
    </row>
    <row r="845" spans="1:4" ht="12.75">
      <c r="A845" t="s">
        <v>2497</v>
      </c>
      <c r="B845" t="s">
        <v>2196</v>
      </c>
      <c r="C845" s="423">
        <v>5715</v>
      </c>
      <c r="D845" s="423">
        <f t="shared" si="13"/>
        <v>843</v>
      </c>
    </row>
    <row r="846" spans="1:4" ht="12.75">
      <c r="A846" t="s">
        <v>2498</v>
      </c>
      <c r="B846" t="s">
        <v>2196</v>
      </c>
      <c r="C846" s="423">
        <v>5715</v>
      </c>
      <c r="D846" s="423">
        <f t="shared" si="13"/>
        <v>844</v>
      </c>
    </row>
    <row r="847" spans="1:4" ht="12.75">
      <c r="A847" t="s">
        <v>2499</v>
      </c>
      <c r="B847" t="s">
        <v>2196</v>
      </c>
      <c r="C847" s="423">
        <v>5715</v>
      </c>
      <c r="D847" s="423">
        <f t="shared" si="13"/>
        <v>845</v>
      </c>
    </row>
    <row r="848" spans="1:4" ht="12.75">
      <c r="A848" t="s">
        <v>2500</v>
      </c>
      <c r="B848" t="s">
        <v>2196</v>
      </c>
      <c r="C848" s="423">
        <v>5715</v>
      </c>
      <c r="D848" s="423">
        <f t="shared" si="13"/>
        <v>846</v>
      </c>
    </row>
    <row r="849" spans="1:4" ht="12.75">
      <c r="A849" t="s">
        <v>2501</v>
      </c>
      <c r="B849" t="s">
        <v>2196</v>
      </c>
      <c r="C849" s="423">
        <v>5715</v>
      </c>
      <c r="D849" s="423">
        <f t="shared" si="13"/>
        <v>847</v>
      </c>
    </row>
    <row r="850" spans="1:4" ht="12.75">
      <c r="A850" t="s">
        <v>2502</v>
      </c>
      <c r="B850" t="s">
        <v>2196</v>
      </c>
      <c r="C850" s="423">
        <v>5715</v>
      </c>
      <c r="D850" s="423">
        <f t="shared" si="13"/>
        <v>848</v>
      </c>
    </row>
    <row r="851" spans="1:4" ht="12.75">
      <c r="A851" t="s">
        <v>2503</v>
      </c>
      <c r="B851" t="s">
        <v>2196</v>
      </c>
      <c r="C851" s="423">
        <v>5715</v>
      </c>
      <c r="D851" s="423">
        <f t="shared" si="13"/>
        <v>849</v>
      </c>
    </row>
    <row r="852" spans="1:4" ht="12.75">
      <c r="A852" t="s">
        <v>2504</v>
      </c>
      <c r="B852" t="s">
        <v>2196</v>
      </c>
      <c r="C852" s="423">
        <v>5715</v>
      </c>
      <c r="D852" s="423">
        <f t="shared" si="13"/>
        <v>850</v>
      </c>
    </row>
    <row r="853" spans="1:4" ht="12.75">
      <c r="A853" t="s">
        <v>2505</v>
      </c>
      <c r="B853" t="s">
        <v>2196</v>
      </c>
      <c r="C853" s="423">
        <v>5715</v>
      </c>
      <c r="D853" s="423">
        <f t="shared" si="13"/>
        <v>851</v>
      </c>
    </row>
    <row r="854" spans="1:4" ht="12.75">
      <c r="A854" t="s">
        <v>2275</v>
      </c>
      <c r="B854" t="s">
        <v>2196</v>
      </c>
      <c r="C854" s="423">
        <v>5715</v>
      </c>
      <c r="D854" s="423">
        <f t="shared" si="13"/>
        <v>852</v>
      </c>
    </row>
    <row r="855" spans="1:4" ht="12.75">
      <c r="A855" t="s">
        <v>2276</v>
      </c>
      <c r="B855" t="s">
        <v>2196</v>
      </c>
      <c r="C855" s="423">
        <v>5715</v>
      </c>
      <c r="D855" s="423">
        <f t="shared" si="13"/>
        <v>853</v>
      </c>
    </row>
    <row r="856" spans="1:4" ht="12.75">
      <c r="A856" t="s">
        <v>2277</v>
      </c>
      <c r="B856" t="s">
        <v>2196</v>
      </c>
      <c r="C856" s="423">
        <v>5715</v>
      </c>
      <c r="D856" s="423">
        <f t="shared" si="13"/>
        <v>854</v>
      </c>
    </row>
    <row r="857" spans="1:4" ht="12.75">
      <c r="A857" t="s">
        <v>2278</v>
      </c>
      <c r="B857" t="s">
        <v>2196</v>
      </c>
      <c r="C857" s="423">
        <v>5715</v>
      </c>
      <c r="D857" s="423">
        <f t="shared" si="13"/>
        <v>855</v>
      </c>
    </row>
    <row r="858" spans="1:4" ht="12.75">
      <c r="A858" t="s">
        <v>2279</v>
      </c>
      <c r="B858" t="s">
        <v>2196</v>
      </c>
      <c r="C858" s="423">
        <v>5715</v>
      </c>
      <c r="D858" s="423">
        <f t="shared" si="13"/>
        <v>856</v>
      </c>
    </row>
    <row r="859" spans="1:4" ht="12.75">
      <c r="A859" t="s">
        <v>2280</v>
      </c>
      <c r="B859" t="s">
        <v>2196</v>
      </c>
      <c r="C859" s="423">
        <v>5715</v>
      </c>
      <c r="D859" s="423">
        <f t="shared" si="13"/>
        <v>857</v>
      </c>
    </row>
    <row r="860" spans="1:4" ht="12.75">
      <c r="A860" t="s">
        <v>2281</v>
      </c>
      <c r="B860" t="s">
        <v>2196</v>
      </c>
      <c r="C860" s="423">
        <v>5715</v>
      </c>
      <c r="D860" s="423">
        <f t="shared" si="13"/>
        <v>858</v>
      </c>
    </row>
    <row r="861" spans="1:4" ht="12.75">
      <c r="A861" t="s">
        <v>2282</v>
      </c>
      <c r="B861" t="s">
        <v>2196</v>
      </c>
      <c r="C861" s="423">
        <v>5715</v>
      </c>
      <c r="D861" s="423">
        <f t="shared" si="13"/>
        <v>859</v>
      </c>
    </row>
    <row r="862" spans="1:4" ht="12.75">
      <c r="A862" t="s">
        <v>2283</v>
      </c>
      <c r="B862" t="s">
        <v>2196</v>
      </c>
      <c r="C862" s="423">
        <v>5715</v>
      </c>
      <c r="D862" s="423">
        <f t="shared" si="13"/>
        <v>860</v>
      </c>
    </row>
    <row r="863" spans="1:4" ht="12.75">
      <c r="A863" t="s">
        <v>2284</v>
      </c>
      <c r="B863" t="s">
        <v>2196</v>
      </c>
      <c r="C863" s="423">
        <v>5715</v>
      </c>
      <c r="D863" s="423">
        <f t="shared" si="13"/>
        <v>861</v>
      </c>
    </row>
    <row r="864" spans="1:4" ht="12.75">
      <c r="A864" t="s">
        <v>2507</v>
      </c>
      <c r="B864" t="s">
        <v>2196</v>
      </c>
      <c r="C864" s="423">
        <v>5715</v>
      </c>
      <c r="D864" s="423">
        <f t="shared" si="13"/>
        <v>862</v>
      </c>
    </row>
    <row r="865" spans="1:4" ht="12.75">
      <c r="A865" t="s">
        <v>2509</v>
      </c>
      <c r="B865" t="s">
        <v>2196</v>
      </c>
      <c r="C865" s="423">
        <v>5715</v>
      </c>
      <c r="D865" s="423">
        <f t="shared" si="13"/>
        <v>863</v>
      </c>
    </row>
    <row r="866" spans="1:4" ht="12.75">
      <c r="A866" t="s">
        <v>2510</v>
      </c>
      <c r="B866" t="s">
        <v>2196</v>
      </c>
      <c r="C866" s="423">
        <v>5715</v>
      </c>
      <c r="D866" s="423">
        <f t="shared" si="13"/>
        <v>864</v>
      </c>
    </row>
    <row r="867" spans="1:4" ht="12.75">
      <c r="A867" t="s">
        <v>2512</v>
      </c>
      <c r="B867" t="s">
        <v>2196</v>
      </c>
      <c r="C867" s="423">
        <v>5715</v>
      </c>
      <c r="D867" s="423">
        <f t="shared" si="13"/>
        <v>865</v>
      </c>
    </row>
    <row r="868" spans="1:4" ht="12.75">
      <c r="A868" t="s">
        <v>2513</v>
      </c>
      <c r="B868" t="s">
        <v>2196</v>
      </c>
      <c r="C868" s="423">
        <v>5715</v>
      </c>
      <c r="D868" s="423">
        <f t="shared" si="13"/>
        <v>866</v>
      </c>
    </row>
    <row r="869" spans="1:4" ht="12.75">
      <c r="A869" t="s">
        <v>2514</v>
      </c>
      <c r="B869" t="s">
        <v>2196</v>
      </c>
      <c r="C869" s="423">
        <v>5715</v>
      </c>
      <c r="D869" s="423">
        <f t="shared" si="13"/>
        <v>867</v>
      </c>
    </row>
    <row r="870" spans="1:4" ht="12.75">
      <c r="A870" t="s">
        <v>2515</v>
      </c>
      <c r="B870" t="s">
        <v>2196</v>
      </c>
      <c r="C870" s="423">
        <v>5715</v>
      </c>
      <c r="D870" s="423">
        <f t="shared" si="13"/>
        <v>868</v>
      </c>
    </row>
    <row r="871" spans="1:4" ht="12.75">
      <c r="A871" t="s">
        <v>2516</v>
      </c>
      <c r="B871" t="s">
        <v>2196</v>
      </c>
      <c r="C871" s="423">
        <v>5715</v>
      </c>
      <c r="D871" s="423">
        <f t="shared" si="13"/>
        <v>869</v>
      </c>
    </row>
    <row r="872" spans="1:4" ht="12.75">
      <c r="A872" t="s">
        <v>2517</v>
      </c>
      <c r="B872" t="s">
        <v>2196</v>
      </c>
      <c r="C872" s="423">
        <v>5715</v>
      </c>
      <c r="D872" s="423">
        <f t="shared" si="13"/>
        <v>870</v>
      </c>
    </row>
    <row r="873" spans="1:4" ht="12.75">
      <c r="A873" t="s">
        <v>2518</v>
      </c>
      <c r="B873" t="s">
        <v>2196</v>
      </c>
      <c r="C873" s="423">
        <v>5715</v>
      </c>
      <c r="D873" s="423">
        <f t="shared" si="13"/>
        <v>871</v>
      </c>
    </row>
    <row r="874" spans="1:4" ht="12.75">
      <c r="A874" t="s">
        <v>2519</v>
      </c>
      <c r="B874" t="s">
        <v>2196</v>
      </c>
      <c r="C874" s="423">
        <v>5715</v>
      </c>
      <c r="D874" s="423">
        <f t="shared" si="13"/>
        <v>872</v>
      </c>
    </row>
    <row r="875" spans="1:4" ht="12.75">
      <c r="A875" t="s">
        <v>2520</v>
      </c>
      <c r="B875" t="s">
        <v>2196</v>
      </c>
      <c r="C875" s="423">
        <v>5715</v>
      </c>
      <c r="D875" s="423">
        <f t="shared" si="13"/>
        <v>873</v>
      </c>
    </row>
    <row r="876" spans="1:4" ht="12.75">
      <c r="A876" t="s">
        <v>2521</v>
      </c>
      <c r="B876" t="s">
        <v>2196</v>
      </c>
      <c r="C876" s="423">
        <v>5715</v>
      </c>
      <c r="D876" s="423">
        <f t="shared" si="13"/>
        <v>874</v>
      </c>
    </row>
    <row r="877" spans="1:4" ht="12.75">
      <c r="A877" t="s">
        <v>2522</v>
      </c>
      <c r="B877" t="s">
        <v>2196</v>
      </c>
      <c r="C877" s="423">
        <v>5715</v>
      </c>
      <c r="D877" s="423">
        <f t="shared" si="13"/>
        <v>875</v>
      </c>
    </row>
    <row r="878" spans="1:4" ht="12.75">
      <c r="A878" t="s">
        <v>2523</v>
      </c>
      <c r="B878" t="s">
        <v>2196</v>
      </c>
      <c r="C878" s="423">
        <v>5715</v>
      </c>
      <c r="D878" s="423">
        <f t="shared" si="13"/>
        <v>876</v>
      </c>
    </row>
    <row r="879" spans="1:4" ht="12.75">
      <c r="A879" t="s">
        <v>2524</v>
      </c>
      <c r="B879" t="s">
        <v>2196</v>
      </c>
      <c r="C879" s="423">
        <v>5715</v>
      </c>
      <c r="D879" s="423">
        <f t="shared" si="13"/>
        <v>877</v>
      </c>
    </row>
    <row r="880" spans="1:4" ht="12.75">
      <c r="A880" t="s">
        <v>2525</v>
      </c>
      <c r="B880" t="s">
        <v>2196</v>
      </c>
      <c r="C880" s="423">
        <v>5715</v>
      </c>
      <c r="D880" s="423">
        <f t="shared" si="13"/>
        <v>878</v>
      </c>
    </row>
    <row r="881" spans="1:4" ht="12.75">
      <c r="A881" t="s">
        <v>2526</v>
      </c>
      <c r="B881" t="s">
        <v>2196</v>
      </c>
      <c r="C881" s="423">
        <v>5715</v>
      </c>
      <c r="D881" s="423">
        <f t="shared" si="13"/>
        <v>879</v>
      </c>
    </row>
    <row r="882" spans="1:4" ht="12.75">
      <c r="A882" t="s">
        <v>2527</v>
      </c>
      <c r="B882" t="s">
        <v>2196</v>
      </c>
      <c r="C882" s="423">
        <v>5715</v>
      </c>
      <c r="D882" s="423">
        <f t="shared" si="13"/>
        <v>880</v>
      </c>
    </row>
    <row r="883" spans="1:4" ht="12.75">
      <c r="A883" t="s">
        <v>2531</v>
      </c>
      <c r="B883" t="s">
        <v>2196</v>
      </c>
      <c r="C883" s="423">
        <v>5715</v>
      </c>
      <c r="D883" s="423">
        <f t="shared" si="13"/>
        <v>881</v>
      </c>
    </row>
    <row r="884" spans="1:4" ht="12.75">
      <c r="A884" t="s">
        <v>2532</v>
      </c>
      <c r="B884" t="s">
        <v>2196</v>
      </c>
      <c r="C884" s="423">
        <v>5715</v>
      </c>
      <c r="D884" s="423">
        <f t="shared" si="13"/>
        <v>882</v>
      </c>
    </row>
    <row r="885" spans="1:4" ht="12.75">
      <c r="A885" t="s">
        <v>2533</v>
      </c>
      <c r="B885" t="s">
        <v>2196</v>
      </c>
      <c r="C885" s="423">
        <v>5715</v>
      </c>
      <c r="D885" s="423">
        <f t="shared" si="13"/>
        <v>883</v>
      </c>
    </row>
    <row r="886" spans="1:4" ht="12.75">
      <c r="A886" t="s">
        <v>2534</v>
      </c>
      <c r="B886" t="s">
        <v>2196</v>
      </c>
      <c r="C886" s="423">
        <v>5715</v>
      </c>
      <c r="D886" s="423">
        <f t="shared" si="13"/>
        <v>884</v>
      </c>
    </row>
    <row r="887" spans="1:4" ht="12.75">
      <c r="A887" t="s">
        <v>2536</v>
      </c>
      <c r="B887" t="s">
        <v>2196</v>
      </c>
      <c r="C887" s="423">
        <v>5715</v>
      </c>
      <c r="D887" s="423">
        <f t="shared" si="13"/>
        <v>885</v>
      </c>
    </row>
    <row r="888" spans="1:4" ht="12.75">
      <c r="A888" t="s">
        <v>2537</v>
      </c>
      <c r="B888" t="s">
        <v>2196</v>
      </c>
      <c r="C888" s="423">
        <v>5715</v>
      </c>
      <c r="D888" s="423">
        <f t="shared" si="13"/>
        <v>886</v>
      </c>
    </row>
    <row r="889" spans="1:4" ht="12.75">
      <c r="A889" t="s">
        <v>2538</v>
      </c>
      <c r="B889" t="s">
        <v>2196</v>
      </c>
      <c r="C889" s="423">
        <v>5715</v>
      </c>
      <c r="D889" s="423">
        <f t="shared" si="13"/>
        <v>887</v>
      </c>
    </row>
    <row r="890" spans="1:4" ht="12.75">
      <c r="A890" t="s">
        <v>2539</v>
      </c>
      <c r="B890" t="s">
        <v>2196</v>
      </c>
      <c r="C890" s="423">
        <v>5715</v>
      </c>
      <c r="D890" s="423">
        <f t="shared" si="13"/>
        <v>888</v>
      </c>
    </row>
    <row r="891" spans="1:4" ht="12.75">
      <c r="A891" t="s">
        <v>2540</v>
      </c>
      <c r="B891" t="s">
        <v>2196</v>
      </c>
      <c r="C891" s="423">
        <v>5715</v>
      </c>
      <c r="D891" s="423">
        <f t="shared" si="13"/>
        <v>889</v>
      </c>
    </row>
    <row r="892" spans="1:4" ht="12.75">
      <c r="A892" t="s">
        <v>2541</v>
      </c>
      <c r="B892" t="s">
        <v>2196</v>
      </c>
      <c r="C892" s="423">
        <v>5715</v>
      </c>
      <c r="D892" s="423">
        <f t="shared" si="13"/>
        <v>890</v>
      </c>
    </row>
    <row r="893" spans="1:4" ht="12.75">
      <c r="A893" t="s">
        <v>2542</v>
      </c>
      <c r="B893" t="s">
        <v>2196</v>
      </c>
      <c r="C893" s="423">
        <v>5715</v>
      </c>
      <c r="D893" s="423">
        <f t="shared" si="13"/>
        <v>891</v>
      </c>
    </row>
    <row r="894" spans="1:4" ht="12.75">
      <c r="A894" t="s">
        <v>2543</v>
      </c>
      <c r="B894" t="s">
        <v>2196</v>
      </c>
      <c r="C894" s="423">
        <v>5715</v>
      </c>
      <c r="D894" s="423">
        <f t="shared" si="13"/>
        <v>892</v>
      </c>
    </row>
    <row r="895" spans="1:4" ht="12.75">
      <c r="A895" t="s">
        <v>2544</v>
      </c>
      <c r="B895" t="s">
        <v>2196</v>
      </c>
      <c r="C895" s="423">
        <v>5715</v>
      </c>
      <c r="D895" s="423">
        <f t="shared" si="13"/>
        <v>893</v>
      </c>
    </row>
    <row r="896" spans="1:4" ht="12.75">
      <c r="A896" t="s">
        <v>2545</v>
      </c>
      <c r="B896" t="s">
        <v>2196</v>
      </c>
      <c r="C896" s="423">
        <v>5715</v>
      </c>
      <c r="D896" s="423">
        <f t="shared" si="13"/>
        <v>894</v>
      </c>
    </row>
    <row r="897" spans="1:4" ht="12.75">
      <c r="A897" t="s">
        <v>2546</v>
      </c>
      <c r="B897" t="s">
        <v>2196</v>
      </c>
      <c r="C897" s="423">
        <v>5715</v>
      </c>
      <c r="D897" s="423">
        <f t="shared" si="13"/>
        <v>895</v>
      </c>
    </row>
    <row r="898" spans="1:4" ht="12.75">
      <c r="A898" t="s">
        <v>2547</v>
      </c>
      <c r="B898" t="s">
        <v>2196</v>
      </c>
      <c r="C898" s="423">
        <v>5715</v>
      </c>
      <c r="D898" s="423">
        <f t="shared" si="13"/>
        <v>896</v>
      </c>
    </row>
    <row r="899" spans="1:4" ht="12.75">
      <c r="A899" t="s">
        <v>2548</v>
      </c>
      <c r="B899" t="s">
        <v>2196</v>
      </c>
      <c r="C899" s="423">
        <v>5715</v>
      </c>
      <c r="D899" s="423">
        <f t="shared" si="13"/>
        <v>897</v>
      </c>
    </row>
    <row r="900" spans="1:4" ht="12.75">
      <c r="A900" t="s">
        <v>2549</v>
      </c>
      <c r="B900" t="s">
        <v>2196</v>
      </c>
      <c r="C900" s="423">
        <v>5715</v>
      </c>
      <c r="D900" s="423">
        <f t="shared" si="13"/>
        <v>898</v>
      </c>
    </row>
    <row r="901" spans="1:4" ht="12.75">
      <c r="A901" t="s">
        <v>2550</v>
      </c>
      <c r="B901" t="s">
        <v>2196</v>
      </c>
      <c r="C901" s="423">
        <v>5715</v>
      </c>
      <c r="D901" s="423">
        <f aca="true" t="shared" si="14" ref="D901:D964">+D900+1</f>
        <v>899</v>
      </c>
    </row>
    <row r="902" spans="1:4" ht="12.75">
      <c r="A902" t="s">
        <v>2552</v>
      </c>
      <c r="B902" t="s">
        <v>2196</v>
      </c>
      <c r="C902" s="423">
        <v>5715</v>
      </c>
      <c r="D902" s="423">
        <f t="shared" si="14"/>
        <v>900</v>
      </c>
    </row>
    <row r="903" spans="1:4" ht="12.75">
      <c r="A903" t="s">
        <v>2553</v>
      </c>
      <c r="B903" t="s">
        <v>2196</v>
      </c>
      <c r="C903" s="423">
        <v>5715</v>
      </c>
      <c r="D903" s="423">
        <f t="shared" si="14"/>
        <v>901</v>
      </c>
    </row>
    <row r="904" spans="1:4" ht="12.75">
      <c r="A904" t="s">
        <v>2554</v>
      </c>
      <c r="B904" t="s">
        <v>2196</v>
      </c>
      <c r="C904" s="423">
        <v>5715</v>
      </c>
      <c r="D904" s="423">
        <f t="shared" si="14"/>
        <v>902</v>
      </c>
    </row>
    <row r="905" spans="1:4" ht="12.75">
      <c r="A905" t="s">
        <v>2555</v>
      </c>
      <c r="B905" t="s">
        <v>2196</v>
      </c>
      <c r="C905" s="423">
        <v>5715</v>
      </c>
      <c r="D905" s="423">
        <f t="shared" si="14"/>
        <v>903</v>
      </c>
    </row>
    <row r="906" spans="1:4" ht="12.75">
      <c r="A906" t="s">
        <v>2556</v>
      </c>
      <c r="B906" t="s">
        <v>2196</v>
      </c>
      <c r="C906" s="423">
        <v>5715</v>
      </c>
      <c r="D906" s="423">
        <f t="shared" si="14"/>
        <v>904</v>
      </c>
    </row>
    <row r="907" spans="1:4" ht="12.75">
      <c r="A907" t="s">
        <v>2558</v>
      </c>
      <c r="B907" t="s">
        <v>2196</v>
      </c>
      <c r="C907" s="423">
        <v>5715</v>
      </c>
      <c r="D907" s="423">
        <f t="shared" si="14"/>
        <v>905</v>
      </c>
    </row>
    <row r="908" spans="1:4" ht="12.75">
      <c r="A908" t="s">
        <v>2559</v>
      </c>
      <c r="B908" t="s">
        <v>2196</v>
      </c>
      <c r="C908" s="423">
        <v>5715</v>
      </c>
      <c r="D908" s="423">
        <f t="shared" si="14"/>
        <v>906</v>
      </c>
    </row>
    <row r="909" spans="1:4" ht="12.75">
      <c r="A909" t="s">
        <v>2560</v>
      </c>
      <c r="B909" t="s">
        <v>2196</v>
      </c>
      <c r="C909" s="423">
        <v>5715</v>
      </c>
      <c r="D909" s="423">
        <f t="shared" si="14"/>
        <v>907</v>
      </c>
    </row>
    <row r="910" spans="1:4" ht="12.75">
      <c r="A910" t="s">
        <v>2561</v>
      </c>
      <c r="B910" t="s">
        <v>2196</v>
      </c>
      <c r="C910" s="423">
        <v>5715</v>
      </c>
      <c r="D910" s="423">
        <f t="shared" si="14"/>
        <v>908</v>
      </c>
    </row>
    <row r="911" spans="1:4" ht="12.75">
      <c r="A911" t="s">
        <v>2562</v>
      </c>
      <c r="B911" t="s">
        <v>2196</v>
      </c>
      <c r="C911" s="423">
        <v>5715</v>
      </c>
      <c r="D911" s="423">
        <f t="shared" si="14"/>
        <v>909</v>
      </c>
    </row>
    <row r="912" spans="1:4" ht="12.75">
      <c r="A912" t="s">
        <v>2563</v>
      </c>
      <c r="B912" t="s">
        <v>2196</v>
      </c>
      <c r="C912" s="423">
        <v>5715</v>
      </c>
      <c r="D912" s="423">
        <f t="shared" si="14"/>
        <v>910</v>
      </c>
    </row>
    <row r="913" spans="1:4" ht="12.75">
      <c r="A913" t="s">
        <v>2564</v>
      </c>
      <c r="B913" t="s">
        <v>2196</v>
      </c>
      <c r="C913" s="423">
        <v>5715</v>
      </c>
      <c r="D913" s="423">
        <f t="shared" si="14"/>
        <v>911</v>
      </c>
    </row>
    <row r="914" spans="1:4" ht="12.75">
      <c r="A914" t="s">
        <v>2565</v>
      </c>
      <c r="B914" t="s">
        <v>2196</v>
      </c>
      <c r="C914" s="423">
        <v>5715</v>
      </c>
      <c r="D914" s="423">
        <f t="shared" si="14"/>
        <v>912</v>
      </c>
    </row>
    <row r="915" spans="1:4" ht="12.75">
      <c r="A915" t="s">
        <v>2566</v>
      </c>
      <c r="B915" t="s">
        <v>2196</v>
      </c>
      <c r="C915" s="423">
        <v>5715</v>
      </c>
      <c r="D915" s="423">
        <f t="shared" si="14"/>
        <v>913</v>
      </c>
    </row>
    <row r="916" spans="1:4" ht="12.75">
      <c r="A916" t="s">
        <v>2567</v>
      </c>
      <c r="B916" t="s">
        <v>2196</v>
      </c>
      <c r="C916" s="423">
        <v>5715</v>
      </c>
      <c r="D916" s="423">
        <f t="shared" si="14"/>
        <v>914</v>
      </c>
    </row>
    <row r="917" spans="1:4" ht="12.75">
      <c r="A917" t="s">
        <v>2569</v>
      </c>
      <c r="B917" t="s">
        <v>2196</v>
      </c>
      <c r="C917" s="423">
        <v>5715</v>
      </c>
      <c r="D917" s="423">
        <f t="shared" si="14"/>
        <v>915</v>
      </c>
    </row>
    <row r="918" spans="1:4" ht="12.75">
      <c r="A918" t="s">
        <v>2570</v>
      </c>
      <c r="B918" t="s">
        <v>2196</v>
      </c>
      <c r="C918" s="423">
        <v>5715</v>
      </c>
      <c r="D918" s="423">
        <f t="shared" si="14"/>
        <v>916</v>
      </c>
    </row>
    <row r="919" spans="1:4" ht="12.75">
      <c r="A919" t="s">
        <v>2571</v>
      </c>
      <c r="B919" t="s">
        <v>2196</v>
      </c>
      <c r="C919" s="423">
        <v>5715</v>
      </c>
      <c r="D919" s="423">
        <f t="shared" si="14"/>
        <v>917</v>
      </c>
    </row>
    <row r="920" spans="1:4" ht="12.75">
      <c r="A920" t="s">
        <v>2572</v>
      </c>
      <c r="B920" t="s">
        <v>2196</v>
      </c>
      <c r="C920" s="423">
        <v>5715</v>
      </c>
      <c r="D920" s="423">
        <f t="shared" si="14"/>
        <v>918</v>
      </c>
    </row>
    <row r="921" spans="1:4" ht="12.75">
      <c r="A921" t="s">
        <v>2573</v>
      </c>
      <c r="B921" t="s">
        <v>2196</v>
      </c>
      <c r="C921" s="423">
        <v>5715</v>
      </c>
      <c r="D921" s="423">
        <f t="shared" si="14"/>
        <v>919</v>
      </c>
    </row>
    <row r="922" spans="1:4" ht="12.75">
      <c r="A922" t="s">
        <v>2574</v>
      </c>
      <c r="B922" t="s">
        <v>2196</v>
      </c>
      <c r="C922" s="423">
        <v>5715</v>
      </c>
      <c r="D922" s="423">
        <f t="shared" si="14"/>
        <v>920</v>
      </c>
    </row>
    <row r="923" spans="1:4" ht="12.75">
      <c r="A923" t="s">
        <v>1513</v>
      </c>
      <c r="B923" t="s">
        <v>2196</v>
      </c>
      <c r="C923" s="423">
        <v>5715</v>
      </c>
      <c r="D923" s="423">
        <f t="shared" si="14"/>
        <v>921</v>
      </c>
    </row>
    <row r="924" spans="1:4" ht="12.75">
      <c r="A924" t="s">
        <v>2575</v>
      </c>
      <c r="B924" t="s">
        <v>2196</v>
      </c>
      <c r="C924" s="423">
        <v>5715</v>
      </c>
      <c r="D924" s="423">
        <f t="shared" si="14"/>
        <v>922</v>
      </c>
    </row>
    <row r="925" spans="1:4" ht="12.75">
      <c r="A925" t="s">
        <v>2576</v>
      </c>
      <c r="B925" t="s">
        <v>2196</v>
      </c>
      <c r="C925" s="423">
        <v>5715</v>
      </c>
      <c r="D925" s="423">
        <f t="shared" si="14"/>
        <v>923</v>
      </c>
    </row>
    <row r="926" spans="1:4" ht="12.75">
      <c r="A926" t="s">
        <v>2577</v>
      </c>
      <c r="B926" t="s">
        <v>2196</v>
      </c>
      <c r="C926" s="423">
        <v>5715</v>
      </c>
      <c r="D926" s="423">
        <f t="shared" si="14"/>
        <v>924</v>
      </c>
    </row>
    <row r="927" spans="1:4" ht="12.75">
      <c r="A927" t="s">
        <v>2578</v>
      </c>
      <c r="B927" t="s">
        <v>2196</v>
      </c>
      <c r="C927" s="423">
        <v>5715</v>
      </c>
      <c r="D927" s="423">
        <f t="shared" si="14"/>
        <v>925</v>
      </c>
    </row>
    <row r="928" spans="1:4" ht="12.75">
      <c r="A928" t="s">
        <v>2580</v>
      </c>
      <c r="B928" t="s">
        <v>2196</v>
      </c>
      <c r="C928" s="423">
        <v>5715</v>
      </c>
      <c r="D928" s="423">
        <f t="shared" si="14"/>
        <v>926</v>
      </c>
    </row>
    <row r="929" spans="1:4" ht="12.75">
      <c r="A929" t="s">
        <v>2581</v>
      </c>
      <c r="B929" t="s">
        <v>2196</v>
      </c>
      <c r="C929" s="423">
        <v>5715</v>
      </c>
      <c r="D929" s="423">
        <f t="shared" si="14"/>
        <v>927</v>
      </c>
    </row>
    <row r="930" spans="1:4" ht="12.75">
      <c r="A930" t="s">
        <v>2582</v>
      </c>
      <c r="B930" t="s">
        <v>2196</v>
      </c>
      <c r="C930" s="423">
        <v>5715</v>
      </c>
      <c r="D930" s="423">
        <f t="shared" si="14"/>
        <v>928</v>
      </c>
    </row>
    <row r="931" spans="1:4" ht="12.75">
      <c r="A931" t="s">
        <v>2583</v>
      </c>
      <c r="B931" t="s">
        <v>2196</v>
      </c>
      <c r="C931" s="423">
        <v>5715</v>
      </c>
      <c r="D931" s="423">
        <f t="shared" si="14"/>
        <v>929</v>
      </c>
    </row>
    <row r="932" spans="1:4" ht="12.75">
      <c r="A932" t="s">
        <v>2587</v>
      </c>
      <c r="B932" t="s">
        <v>2196</v>
      </c>
      <c r="C932" s="423">
        <v>5715</v>
      </c>
      <c r="D932" s="423">
        <f t="shared" si="14"/>
        <v>930</v>
      </c>
    </row>
    <row r="933" spans="1:4" ht="12.75">
      <c r="A933" t="s">
        <v>2588</v>
      </c>
      <c r="B933" t="s">
        <v>2196</v>
      </c>
      <c r="C933" s="423">
        <v>5715</v>
      </c>
      <c r="D933" s="423">
        <f t="shared" si="14"/>
        <v>931</v>
      </c>
    </row>
    <row r="934" spans="1:4" ht="12.75">
      <c r="A934" t="s">
        <v>2590</v>
      </c>
      <c r="B934" t="s">
        <v>2196</v>
      </c>
      <c r="C934" s="423">
        <v>5715</v>
      </c>
      <c r="D934" s="423">
        <f t="shared" si="14"/>
        <v>932</v>
      </c>
    </row>
    <row r="935" spans="1:4" ht="12.75">
      <c r="A935" t="s">
        <v>2591</v>
      </c>
      <c r="B935" t="s">
        <v>2196</v>
      </c>
      <c r="C935" s="423">
        <v>5715</v>
      </c>
      <c r="D935" s="423">
        <f t="shared" si="14"/>
        <v>933</v>
      </c>
    </row>
    <row r="936" spans="1:4" ht="12.75">
      <c r="A936" t="s">
        <v>2593</v>
      </c>
      <c r="B936" t="s">
        <v>2196</v>
      </c>
      <c r="C936" s="423">
        <v>5715</v>
      </c>
      <c r="D936" s="423">
        <f t="shared" si="14"/>
        <v>934</v>
      </c>
    </row>
    <row r="937" spans="1:4" ht="12.75">
      <c r="A937" t="s">
        <v>2595</v>
      </c>
      <c r="B937" t="s">
        <v>2196</v>
      </c>
      <c r="C937" s="423">
        <v>5715</v>
      </c>
      <c r="D937" s="423">
        <f t="shared" si="14"/>
        <v>935</v>
      </c>
    </row>
    <row r="938" spans="1:4" ht="12.75">
      <c r="A938" t="s">
        <v>2596</v>
      </c>
      <c r="B938" t="s">
        <v>2196</v>
      </c>
      <c r="C938" s="423">
        <v>5715</v>
      </c>
      <c r="D938" s="423">
        <f t="shared" si="14"/>
        <v>936</v>
      </c>
    </row>
    <row r="939" spans="1:4" ht="12.75">
      <c r="A939" t="s">
        <v>2597</v>
      </c>
      <c r="B939" t="s">
        <v>2196</v>
      </c>
      <c r="C939" s="423">
        <v>5715</v>
      </c>
      <c r="D939" s="423">
        <f t="shared" si="14"/>
        <v>937</v>
      </c>
    </row>
    <row r="940" spans="1:4" ht="12.75">
      <c r="A940" t="s">
        <v>2598</v>
      </c>
      <c r="B940" t="s">
        <v>2196</v>
      </c>
      <c r="C940" s="423">
        <v>5715</v>
      </c>
      <c r="D940" s="423">
        <f t="shared" si="14"/>
        <v>938</v>
      </c>
    </row>
    <row r="941" spans="1:4" ht="12.75">
      <c r="A941" t="s">
        <v>2600</v>
      </c>
      <c r="B941" t="s">
        <v>2196</v>
      </c>
      <c r="C941" s="423">
        <v>5715</v>
      </c>
      <c r="D941" s="423">
        <f t="shared" si="14"/>
        <v>939</v>
      </c>
    </row>
    <row r="942" spans="1:4" ht="12.75">
      <c r="A942" t="s">
        <v>2601</v>
      </c>
      <c r="B942" t="s">
        <v>2196</v>
      </c>
      <c r="C942" s="423">
        <v>5715</v>
      </c>
      <c r="D942" s="423">
        <f t="shared" si="14"/>
        <v>940</v>
      </c>
    </row>
    <row r="943" spans="1:4" ht="12.75">
      <c r="A943" t="s">
        <v>2602</v>
      </c>
      <c r="B943" t="s">
        <v>2196</v>
      </c>
      <c r="C943" s="423">
        <v>5715</v>
      </c>
      <c r="D943" s="423">
        <f t="shared" si="14"/>
        <v>941</v>
      </c>
    </row>
    <row r="944" spans="1:4" ht="12.75">
      <c r="A944" t="s">
        <v>2604</v>
      </c>
      <c r="B944" t="s">
        <v>2196</v>
      </c>
      <c r="C944" s="423">
        <v>5715</v>
      </c>
      <c r="D944" s="423">
        <f t="shared" si="14"/>
        <v>942</v>
      </c>
    </row>
    <row r="945" spans="1:4" ht="12.75">
      <c r="A945" t="s">
        <v>2605</v>
      </c>
      <c r="B945" t="s">
        <v>2196</v>
      </c>
      <c r="C945" s="423">
        <v>5715</v>
      </c>
      <c r="D945" s="423">
        <f t="shared" si="14"/>
        <v>943</v>
      </c>
    </row>
    <row r="946" spans="1:4" ht="12.75">
      <c r="A946" t="s">
        <v>2606</v>
      </c>
      <c r="B946" t="s">
        <v>2196</v>
      </c>
      <c r="C946" s="423">
        <v>5715</v>
      </c>
      <c r="D946" s="423">
        <f t="shared" si="14"/>
        <v>944</v>
      </c>
    </row>
    <row r="947" spans="1:4" ht="12.75">
      <c r="A947" t="s">
        <v>2607</v>
      </c>
      <c r="B947" t="s">
        <v>2196</v>
      </c>
      <c r="C947" s="423">
        <v>5715</v>
      </c>
      <c r="D947" s="423">
        <f t="shared" si="14"/>
        <v>945</v>
      </c>
    </row>
    <row r="948" spans="1:4" ht="12.75">
      <c r="A948" t="s">
        <v>2609</v>
      </c>
      <c r="B948" t="s">
        <v>2196</v>
      </c>
      <c r="C948" s="423">
        <v>5715</v>
      </c>
      <c r="D948" s="423">
        <f t="shared" si="14"/>
        <v>946</v>
      </c>
    </row>
    <row r="949" spans="1:4" ht="12.75">
      <c r="A949" t="s">
        <v>2610</v>
      </c>
      <c r="B949" t="s">
        <v>2196</v>
      </c>
      <c r="C949" s="423">
        <v>5715</v>
      </c>
      <c r="D949" s="423">
        <f t="shared" si="14"/>
        <v>947</v>
      </c>
    </row>
    <row r="950" spans="1:4" ht="12.75">
      <c r="A950" t="s">
        <v>2611</v>
      </c>
      <c r="B950" t="s">
        <v>2196</v>
      </c>
      <c r="C950" s="423">
        <v>5715</v>
      </c>
      <c r="D950" s="423">
        <f t="shared" si="14"/>
        <v>948</v>
      </c>
    </row>
    <row r="951" spans="1:4" ht="12.75">
      <c r="A951" t="s">
        <v>2612</v>
      </c>
      <c r="B951" t="s">
        <v>2196</v>
      </c>
      <c r="C951" s="423">
        <v>5715</v>
      </c>
      <c r="D951" s="423">
        <f t="shared" si="14"/>
        <v>949</v>
      </c>
    </row>
    <row r="952" spans="1:4" ht="12.75">
      <c r="A952" t="s">
        <v>2613</v>
      </c>
      <c r="B952" t="s">
        <v>2196</v>
      </c>
      <c r="C952" s="423">
        <v>5715</v>
      </c>
      <c r="D952" s="423">
        <f t="shared" si="14"/>
        <v>950</v>
      </c>
    </row>
    <row r="953" spans="1:4" ht="12.75">
      <c r="A953" t="s">
        <v>2614</v>
      </c>
      <c r="B953" t="s">
        <v>2196</v>
      </c>
      <c r="C953" s="423">
        <v>5715</v>
      </c>
      <c r="D953" s="423">
        <f t="shared" si="14"/>
        <v>951</v>
      </c>
    </row>
    <row r="954" spans="1:4" ht="12.75">
      <c r="A954" t="s">
        <v>2615</v>
      </c>
      <c r="B954" t="s">
        <v>2196</v>
      </c>
      <c r="C954" s="423">
        <v>5715</v>
      </c>
      <c r="D954" s="423">
        <f t="shared" si="14"/>
        <v>952</v>
      </c>
    </row>
    <row r="955" spans="1:4" ht="12.75">
      <c r="A955" t="s">
        <v>2616</v>
      </c>
      <c r="B955" t="s">
        <v>2196</v>
      </c>
      <c r="C955" s="423">
        <v>5715</v>
      </c>
      <c r="D955" s="423">
        <f t="shared" si="14"/>
        <v>953</v>
      </c>
    </row>
    <row r="956" spans="1:4" ht="12.75">
      <c r="A956" t="s">
        <v>2617</v>
      </c>
      <c r="B956" t="s">
        <v>2196</v>
      </c>
      <c r="C956" s="423">
        <v>5715</v>
      </c>
      <c r="D956" s="423">
        <f t="shared" si="14"/>
        <v>954</v>
      </c>
    </row>
    <row r="957" spans="1:4" ht="12.75">
      <c r="A957" t="s">
        <v>2619</v>
      </c>
      <c r="B957" t="s">
        <v>2196</v>
      </c>
      <c r="C957" s="423">
        <v>5715</v>
      </c>
      <c r="D957" s="423">
        <f t="shared" si="14"/>
        <v>955</v>
      </c>
    </row>
    <row r="958" spans="1:4" ht="12.75">
      <c r="A958" t="s">
        <v>2620</v>
      </c>
      <c r="B958" t="s">
        <v>2196</v>
      </c>
      <c r="C958" s="423">
        <v>5715</v>
      </c>
      <c r="D958" s="423">
        <f t="shared" si="14"/>
        <v>956</v>
      </c>
    </row>
    <row r="959" spans="1:4" ht="12.75">
      <c r="A959" t="s">
        <v>2621</v>
      </c>
      <c r="B959" t="s">
        <v>2196</v>
      </c>
      <c r="C959" s="423">
        <v>5715</v>
      </c>
      <c r="D959" s="423">
        <f t="shared" si="14"/>
        <v>957</v>
      </c>
    </row>
    <row r="960" spans="1:4" ht="12.75">
      <c r="A960" t="s">
        <v>2622</v>
      </c>
      <c r="B960" t="s">
        <v>2196</v>
      </c>
      <c r="C960" s="423">
        <v>5715</v>
      </c>
      <c r="D960" s="423">
        <f t="shared" si="14"/>
        <v>958</v>
      </c>
    </row>
    <row r="961" spans="1:4" ht="12.75">
      <c r="A961" t="s">
        <v>2623</v>
      </c>
      <c r="B961" t="s">
        <v>2196</v>
      </c>
      <c r="C961" s="423">
        <v>5715</v>
      </c>
      <c r="D961" s="423">
        <f t="shared" si="14"/>
        <v>959</v>
      </c>
    </row>
    <row r="962" spans="1:4" ht="12.75">
      <c r="A962" t="s">
        <v>2624</v>
      </c>
      <c r="B962" t="s">
        <v>2196</v>
      </c>
      <c r="C962" s="423">
        <v>5715</v>
      </c>
      <c r="D962" s="423">
        <f t="shared" si="14"/>
        <v>960</v>
      </c>
    </row>
    <row r="963" spans="1:4" ht="12.75">
      <c r="A963" t="s">
        <v>2625</v>
      </c>
      <c r="B963" t="s">
        <v>2196</v>
      </c>
      <c r="C963" s="423">
        <v>5715</v>
      </c>
      <c r="D963" s="423">
        <f t="shared" si="14"/>
        <v>961</v>
      </c>
    </row>
    <row r="964" spans="1:4" ht="12.75">
      <c r="A964" t="s">
        <v>2626</v>
      </c>
      <c r="B964" t="s">
        <v>2196</v>
      </c>
      <c r="C964" s="423">
        <v>5715</v>
      </c>
      <c r="D964" s="423">
        <f t="shared" si="14"/>
        <v>962</v>
      </c>
    </row>
    <row r="965" spans="1:4" ht="12.75">
      <c r="A965" t="s">
        <v>2627</v>
      </c>
      <c r="B965" t="s">
        <v>2196</v>
      </c>
      <c r="C965" s="423">
        <v>5715</v>
      </c>
      <c r="D965" s="423">
        <f aca="true" t="shared" si="15" ref="D965:D1028">+D964+1</f>
        <v>963</v>
      </c>
    </row>
    <row r="966" spans="1:4" ht="12.75">
      <c r="A966" t="s">
        <v>2628</v>
      </c>
      <c r="B966" t="s">
        <v>2196</v>
      </c>
      <c r="C966" s="423">
        <v>5715</v>
      </c>
      <c r="D966" s="423">
        <f t="shared" si="15"/>
        <v>964</v>
      </c>
    </row>
    <row r="967" spans="1:4" ht="12.75">
      <c r="A967" t="s">
        <v>2629</v>
      </c>
      <c r="B967" t="s">
        <v>2196</v>
      </c>
      <c r="C967" s="423">
        <v>5715</v>
      </c>
      <c r="D967" s="423">
        <f t="shared" si="15"/>
        <v>965</v>
      </c>
    </row>
    <row r="968" spans="1:4" ht="12.75">
      <c r="A968" t="s">
        <v>2630</v>
      </c>
      <c r="B968" t="s">
        <v>2196</v>
      </c>
      <c r="C968" s="423">
        <v>5715</v>
      </c>
      <c r="D968" s="423">
        <f t="shared" si="15"/>
        <v>966</v>
      </c>
    </row>
    <row r="969" spans="1:4" ht="12.75">
      <c r="A969" t="s">
        <v>2631</v>
      </c>
      <c r="B969" t="s">
        <v>2196</v>
      </c>
      <c r="C969" s="423">
        <v>5715</v>
      </c>
      <c r="D969" s="423">
        <f t="shared" si="15"/>
        <v>967</v>
      </c>
    </row>
    <row r="970" spans="1:4" ht="12.75">
      <c r="A970" t="s">
        <v>2632</v>
      </c>
      <c r="B970" t="s">
        <v>2196</v>
      </c>
      <c r="C970" s="423">
        <v>5715</v>
      </c>
      <c r="D970" s="423">
        <f t="shared" si="15"/>
        <v>968</v>
      </c>
    </row>
    <row r="971" spans="1:4" ht="12.75">
      <c r="A971" t="s">
        <v>2633</v>
      </c>
      <c r="B971" t="s">
        <v>2196</v>
      </c>
      <c r="C971" s="423">
        <v>5715</v>
      </c>
      <c r="D971" s="423">
        <f t="shared" si="15"/>
        <v>969</v>
      </c>
    </row>
    <row r="972" spans="1:4" ht="12.75">
      <c r="A972" t="s">
        <v>2634</v>
      </c>
      <c r="B972" t="s">
        <v>2196</v>
      </c>
      <c r="C972" s="423">
        <v>5715</v>
      </c>
      <c r="D972" s="423">
        <f t="shared" si="15"/>
        <v>970</v>
      </c>
    </row>
    <row r="973" spans="1:4" ht="12.75">
      <c r="A973" t="s">
        <v>2635</v>
      </c>
      <c r="B973" t="s">
        <v>2196</v>
      </c>
      <c r="C973" s="423">
        <v>5715</v>
      </c>
      <c r="D973" s="423">
        <f t="shared" si="15"/>
        <v>971</v>
      </c>
    </row>
    <row r="974" spans="1:4" ht="12.75">
      <c r="A974" t="s">
        <v>2636</v>
      </c>
      <c r="B974" t="s">
        <v>2196</v>
      </c>
      <c r="C974" s="423">
        <v>5715</v>
      </c>
      <c r="D974" s="423">
        <f t="shared" si="15"/>
        <v>972</v>
      </c>
    </row>
    <row r="975" spans="1:4" ht="12.75">
      <c r="A975" t="s">
        <v>2637</v>
      </c>
      <c r="B975" t="s">
        <v>2196</v>
      </c>
      <c r="C975" s="423">
        <v>5715</v>
      </c>
      <c r="D975" s="423">
        <f t="shared" si="15"/>
        <v>973</v>
      </c>
    </row>
    <row r="976" spans="1:4" ht="12.75">
      <c r="A976" t="s">
        <v>2638</v>
      </c>
      <c r="B976" t="s">
        <v>2196</v>
      </c>
      <c r="C976" s="423">
        <v>5715</v>
      </c>
      <c r="D976" s="423">
        <f t="shared" si="15"/>
        <v>974</v>
      </c>
    </row>
    <row r="977" spans="1:4" ht="12.75">
      <c r="A977" t="s">
        <v>2639</v>
      </c>
      <c r="B977" t="s">
        <v>2196</v>
      </c>
      <c r="C977" s="423">
        <v>5715</v>
      </c>
      <c r="D977" s="423">
        <f t="shared" si="15"/>
        <v>975</v>
      </c>
    </row>
    <row r="978" spans="1:4" ht="12.75">
      <c r="A978" t="s">
        <v>2640</v>
      </c>
      <c r="B978" t="s">
        <v>2196</v>
      </c>
      <c r="C978" s="423">
        <v>5715</v>
      </c>
      <c r="D978" s="423">
        <f t="shared" si="15"/>
        <v>976</v>
      </c>
    </row>
    <row r="979" spans="1:4" ht="12.75">
      <c r="A979" t="s">
        <v>2641</v>
      </c>
      <c r="B979" t="s">
        <v>2196</v>
      </c>
      <c r="C979" s="423">
        <v>5715</v>
      </c>
      <c r="D979" s="423">
        <f t="shared" si="15"/>
        <v>977</v>
      </c>
    </row>
    <row r="980" spans="1:4" ht="12.75">
      <c r="A980" t="s">
        <v>2642</v>
      </c>
      <c r="B980" t="s">
        <v>2196</v>
      </c>
      <c r="C980" s="423">
        <v>5715</v>
      </c>
      <c r="D980" s="423">
        <f t="shared" si="15"/>
        <v>978</v>
      </c>
    </row>
    <row r="981" spans="1:4" ht="12.75">
      <c r="A981" t="s">
        <v>2643</v>
      </c>
      <c r="B981" t="s">
        <v>2196</v>
      </c>
      <c r="C981" s="423">
        <v>5715</v>
      </c>
      <c r="D981" s="423">
        <f t="shared" si="15"/>
        <v>979</v>
      </c>
    </row>
    <row r="982" spans="1:4" ht="12.75">
      <c r="A982" t="s">
        <v>2645</v>
      </c>
      <c r="B982" t="s">
        <v>2196</v>
      </c>
      <c r="C982" s="423">
        <v>5715</v>
      </c>
      <c r="D982" s="423">
        <f t="shared" si="15"/>
        <v>980</v>
      </c>
    </row>
    <row r="983" spans="1:4" ht="12.75">
      <c r="A983" t="s">
        <v>2646</v>
      </c>
      <c r="B983" t="s">
        <v>2196</v>
      </c>
      <c r="C983" s="423">
        <v>5715</v>
      </c>
      <c r="D983" s="423">
        <f t="shared" si="15"/>
        <v>981</v>
      </c>
    </row>
    <row r="984" spans="1:4" ht="12.75">
      <c r="A984" t="s">
        <v>2647</v>
      </c>
      <c r="B984" t="s">
        <v>2196</v>
      </c>
      <c r="C984" s="423">
        <v>5715</v>
      </c>
      <c r="D984" s="423">
        <f t="shared" si="15"/>
        <v>982</v>
      </c>
    </row>
    <row r="985" spans="1:4" ht="12.75">
      <c r="A985" t="s">
        <v>2648</v>
      </c>
      <c r="B985" t="s">
        <v>2196</v>
      </c>
      <c r="C985" s="423">
        <v>5715</v>
      </c>
      <c r="D985" s="423">
        <f t="shared" si="15"/>
        <v>983</v>
      </c>
    </row>
    <row r="986" spans="1:4" ht="12.75">
      <c r="A986" t="s">
        <v>2649</v>
      </c>
      <c r="B986" t="s">
        <v>2196</v>
      </c>
      <c r="C986" s="423">
        <v>5715</v>
      </c>
      <c r="D986" s="423">
        <f t="shared" si="15"/>
        <v>984</v>
      </c>
    </row>
    <row r="987" spans="1:4" ht="12.75">
      <c r="A987" t="s">
        <v>2570</v>
      </c>
      <c r="B987" t="s">
        <v>2196</v>
      </c>
      <c r="C987" s="423">
        <v>5715</v>
      </c>
      <c r="D987" s="423">
        <f t="shared" si="15"/>
        <v>985</v>
      </c>
    </row>
    <row r="988" spans="1:4" ht="12.75">
      <c r="A988" t="s">
        <v>2650</v>
      </c>
      <c r="B988" t="s">
        <v>2196</v>
      </c>
      <c r="C988" s="423">
        <v>5715</v>
      </c>
      <c r="D988" s="423">
        <f t="shared" si="15"/>
        <v>986</v>
      </c>
    </row>
    <row r="989" spans="1:4" ht="12.75">
      <c r="A989" t="s">
        <v>2651</v>
      </c>
      <c r="B989" t="s">
        <v>2196</v>
      </c>
      <c r="C989" s="423">
        <v>5715</v>
      </c>
      <c r="D989" s="423">
        <f t="shared" si="15"/>
        <v>987</v>
      </c>
    </row>
    <row r="990" spans="1:4" ht="12.75">
      <c r="A990" t="s">
        <v>2652</v>
      </c>
      <c r="B990" t="s">
        <v>2196</v>
      </c>
      <c r="C990" s="423">
        <v>5715</v>
      </c>
      <c r="D990" s="423">
        <f t="shared" si="15"/>
        <v>988</v>
      </c>
    </row>
    <row r="991" spans="1:4" ht="12.75">
      <c r="A991" t="s">
        <v>2653</v>
      </c>
      <c r="B991" t="s">
        <v>2196</v>
      </c>
      <c r="C991" s="423">
        <v>5715</v>
      </c>
      <c r="D991" s="423">
        <f t="shared" si="15"/>
        <v>989</v>
      </c>
    </row>
    <row r="992" spans="1:4" ht="12.75">
      <c r="A992" t="s">
        <v>2654</v>
      </c>
      <c r="B992" t="s">
        <v>2196</v>
      </c>
      <c r="C992" s="423">
        <v>5715</v>
      </c>
      <c r="D992" s="423">
        <f t="shared" si="15"/>
        <v>990</v>
      </c>
    </row>
    <row r="993" spans="1:4" ht="12.75">
      <c r="A993" t="s">
        <v>2655</v>
      </c>
      <c r="B993" t="s">
        <v>2196</v>
      </c>
      <c r="C993" s="423">
        <v>5715</v>
      </c>
      <c r="D993" s="423">
        <f t="shared" si="15"/>
        <v>991</v>
      </c>
    </row>
    <row r="994" spans="1:4" ht="12.75">
      <c r="A994" t="s">
        <v>2656</v>
      </c>
      <c r="B994" t="s">
        <v>2196</v>
      </c>
      <c r="C994" s="423">
        <v>5715</v>
      </c>
      <c r="D994" s="423">
        <f t="shared" si="15"/>
        <v>992</v>
      </c>
    </row>
    <row r="995" spans="1:4" ht="12.75">
      <c r="A995" t="s">
        <v>2657</v>
      </c>
      <c r="B995" t="s">
        <v>2196</v>
      </c>
      <c r="C995" s="423">
        <v>5715</v>
      </c>
      <c r="D995" s="423">
        <f t="shared" si="15"/>
        <v>993</v>
      </c>
    </row>
    <row r="996" spans="1:4" ht="12.75">
      <c r="A996" t="s">
        <v>2658</v>
      </c>
      <c r="B996" t="s">
        <v>2196</v>
      </c>
      <c r="C996" s="423">
        <v>5715</v>
      </c>
      <c r="D996" s="423">
        <f t="shared" si="15"/>
        <v>994</v>
      </c>
    </row>
    <row r="997" spans="1:4" ht="12.75">
      <c r="A997" t="s">
        <v>2659</v>
      </c>
      <c r="B997" t="s">
        <v>2196</v>
      </c>
      <c r="C997" s="423">
        <v>5715</v>
      </c>
      <c r="D997" s="423">
        <f t="shared" si="15"/>
        <v>995</v>
      </c>
    </row>
    <row r="998" spans="1:4" ht="12.75">
      <c r="A998" t="s">
        <v>2661</v>
      </c>
      <c r="B998" t="s">
        <v>2196</v>
      </c>
      <c r="C998" s="423">
        <v>5715</v>
      </c>
      <c r="D998" s="423">
        <f t="shared" si="15"/>
        <v>996</v>
      </c>
    </row>
    <row r="999" spans="1:4" ht="12.75">
      <c r="A999" t="s">
        <v>2662</v>
      </c>
      <c r="B999" t="s">
        <v>2196</v>
      </c>
      <c r="C999" s="423">
        <v>5715</v>
      </c>
      <c r="D999" s="423">
        <f t="shared" si="15"/>
        <v>997</v>
      </c>
    </row>
    <row r="1000" spans="1:4" ht="12.75">
      <c r="A1000" t="s">
        <v>2664</v>
      </c>
      <c r="B1000" t="s">
        <v>2196</v>
      </c>
      <c r="C1000" s="423">
        <v>5715</v>
      </c>
      <c r="D1000" s="423">
        <f t="shared" si="15"/>
        <v>998</v>
      </c>
    </row>
    <row r="1001" spans="1:4" ht="12.75">
      <c r="A1001" t="s">
        <v>2665</v>
      </c>
      <c r="B1001" t="s">
        <v>2196</v>
      </c>
      <c r="C1001" s="423">
        <v>5715</v>
      </c>
      <c r="D1001" s="423">
        <f t="shared" si="15"/>
        <v>999</v>
      </c>
    </row>
    <row r="1002" spans="1:4" ht="12.75">
      <c r="A1002" t="s">
        <v>2666</v>
      </c>
      <c r="B1002" t="s">
        <v>2196</v>
      </c>
      <c r="C1002" s="423">
        <v>5715</v>
      </c>
      <c r="D1002" s="423">
        <f t="shared" si="15"/>
        <v>1000</v>
      </c>
    </row>
    <row r="1003" spans="1:4" ht="12.75">
      <c r="A1003" t="s">
        <v>2668</v>
      </c>
      <c r="B1003" t="s">
        <v>2196</v>
      </c>
      <c r="C1003" s="423">
        <v>5715</v>
      </c>
      <c r="D1003" s="423">
        <f t="shared" si="15"/>
        <v>1001</v>
      </c>
    </row>
    <row r="1004" spans="1:4" ht="12.75">
      <c r="A1004" t="s">
        <v>2669</v>
      </c>
      <c r="B1004" t="s">
        <v>2196</v>
      </c>
      <c r="C1004" s="423">
        <v>5715</v>
      </c>
      <c r="D1004" s="423">
        <f t="shared" si="15"/>
        <v>1002</v>
      </c>
    </row>
    <row r="1005" spans="1:4" ht="12.75">
      <c r="A1005" t="s">
        <v>2671</v>
      </c>
      <c r="B1005" t="s">
        <v>2196</v>
      </c>
      <c r="C1005" s="423">
        <v>5715</v>
      </c>
      <c r="D1005" s="423">
        <f t="shared" si="15"/>
        <v>1003</v>
      </c>
    </row>
    <row r="1006" spans="1:4" ht="12.75">
      <c r="A1006" t="s">
        <v>2672</v>
      </c>
      <c r="B1006" t="s">
        <v>2196</v>
      </c>
      <c r="C1006" s="423">
        <v>5715</v>
      </c>
      <c r="D1006" s="423">
        <f t="shared" si="15"/>
        <v>1004</v>
      </c>
    </row>
    <row r="1007" spans="1:4" ht="12.75">
      <c r="A1007" t="s">
        <v>2673</v>
      </c>
      <c r="B1007" t="s">
        <v>2196</v>
      </c>
      <c r="C1007" s="423">
        <v>5715</v>
      </c>
      <c r="D1007" s="423">
        <f t="shared" si="15"/>
        <v>1005</v>
      </c>
    </row>
    <row r="1008" spans="1:4" ht="12.75">
      <c r="A1008" t="s">
        <v>2674</v>
      </c>
      <c r="B1008" t="s">
        <v>2196</v>
      </c>
      <c r="C1008" s="423">
        <v>5715</v>
      </c>
      <c r="D1008" s="423">
        <f t="shared" si="15"/>
        <v>1006</v>
      </c>
    </row>
    <row r="1009" spans="1:4" ht="12.75">
      <c r="A1009" t="s">
        <v>2675</v>
      </c>
      <c r="B1009" t="s">
        <v>2196</v>
      </c>
      <c r="C1009" s="423">
        <v>5715</v>
      </c>
      <c r="D1009" s="423">
        <f t="shared" si="15"/>
        <v>1007</v>
      </c>
    </row>
    <row r="1010" spans="1:4" ht="12.75">
      <c r="A1010" t="s">
        <v>2676</v>
      </c>
      <c r="B1010" t="s">
        <v>2196</v>
      </c>
      <c r="C1010" s="423">
        <v>5715</v>
      </c>
      <c r="D1010" s="423">
        <f t="shared" si="15"/>
        <v>1008</v>
      </c>
    </row>
    <row r="1011" spans="1:4" ht="12.75">
      <c r="A1011" t="s">
        <v>2678</v>
      </c>
      <c r="B1011" t="s">
        <v>2196</v>
      </c>
      <c r="C1011" s="423">
        <v>5715</v>
      </c>
      <c r="D1011" s="423">
        <f t="shared" si="15"/>
        <v>1009</v>
      </c>
    </row>
    <row r="1012" spans="1:4" ht="12.75">
      <c r="A1012" t="s">
        <v>2679</v>
      </c>
      <c r="B1012" t="s">
        <v>2196</v>
      </c>
      <c r="C1012" s="423">
        <v>5715</v>
      </c>
      <c r="D1012" s="423">
        <f t="shared" si="15"/>
        <v>1010</v>
      </c>
    </row>
    <row r="1013" spans="1:4" ht="12.75">
      <c r="A1013" t="s">
        <v>2680</v>
      </c>
      <c r="B1013" t="s">
        <v>2196</v>
      </c>
      <c r="C1013" s="423">
        <v>5715</v>
      </c>
      <c r="D1013" s="423">
        <f t="shared" si="15"/>
        <v>1011</v>
      </c>
    </row>
    <row r="1014" spans="1:4" ht="12.75">
      <c r="A1014" t="s">
        <v>2681</v>
      </c>
      <c r="B1014" t="s">
        <v>2196</v>
      </c>
      <c r="C1014" s="423">
        <v>5715</v>
      </c>
      <c r="D1014" s="423">
        <f t="shared" si="15"/>
        <v>1012</v>
      </c>
    </row>
    <row r="1015" spans="1:4" ht="12.75">
      <c r="A1015" t="s">
        <v>2682</v>
      </c>
      <c r="B1015" t="s">
        <v>2196</v>
      </c>
      <c r="C1015" s="423">
        <v>5715</v>
      </c>
      <c r="D1015" s="423">
        <f t="shared" si="15"/>
        <v>1013</v>
      </c>
    </row>
    <row r="1016" spans="1:4" ht="12.75">
      <c r="A1016" t="s">
        <v>2683</v>
      </c>
      <c r="B1016" t="s">
        <v>2196</v>
      </c>
      <c r="C1016" s="423">
        <v>5715</v>
      </c>
      <c r="D1016" s="423">
        <f t="shared" si="15"/>
        <v>1014</v>
      </c>
    </row>
    <row r="1017" spans="1:4" ht="12.75">
      <c r="A1017" t="s">
        <v>2684</v>
      </c>
      <c r="B1017" t="s">
        <v>2196</v>
      </c>
      <c r="C1017" s="423">
        <v>5715</v>
      </c>
      <c r="D1017" s="423">
        <f t="shared" si="15"/>
        <v>1015</v>
      </c>
    </row>
    <row r="1018" spans="1:4" ht="12.75">
      <c r="A1018" t="s">
        <v>2685</v>
      </c>
      <c r="B1018" t="s">
        <v>2196</v>
      </c>
      <c r="C1018" s="423">
        <v>5715</v>
      </c>
      <c r="D1018" s="423">
        <f t="shared" si="15"/>
        <v>1016</v>
      </c>
    </row>
    <row r="1019" spans="1:4" ht="12.75">
      <c r="A1019" t="s">
        <v>2686</v>
      </c>
      <c r="B1019" t="s">
        <v>2196</v>
      </c>
      <c r="C1019" s="423">
        <v>5715</v>
      </c>
      <c r="D1019" s="423">
        <f t="shared" si="15"/>
        <v>1017</v>
      </c>
    </row>
    <row r="1020" spans="1:4" ht="12.75">
      <c r="A1020" t="s">
        <v>2687</v>
      </c>
      <c r="B1020" t="s">
        <v>2196</v>
      </c>
      <c r="C1020" s="423">
        <v>5715</v>
      </c>
      <c r="D1020" s="423">
        <f t="shared" si="15"/>
        <v>1018</v>
      </c>
    </row>
    <row r="1021" spans="1:4" ht="12.75">
      <c r="A1021" t="s">
        <v>2688</v>
      </c>
      <c r="B1021" t="s">
        <v>2196</v>
      </c>
      <c r="C1021" s="423">
        <v>5715</v>
      </c>
      <c r="D1021" s="423">
        <f t="shared" si="15"/>
        <v>1019</v>
      </c>
    </row>
    <row r="1022" spans="1:4" ht="12.75">
      <c r="A1022" t="s">
        <v>2690</v>
      </c>
      <c r="B1022" t="s">
        <v>2196</v>
      </c>
      <c r="C1022" s="423">
        <v>5715</v>
      </c>
      <c r="D1022" s="423">
        <f t="shared" si="15"/>
        <v>1020</v>
      </c>
    </row>
    <row r="1023" spans="1:4" ht="12.75">
      <c r="A1023" t="s">
        <v>2691</v>
      </c>
      <c r="B1023" t="s">
        <v>2196</v>
      </c>
      <c r="C1023" s="423">
        <v>5715</v>
      </c>
      <c r="D1023" s="423">
        <f t="shared" si="15"/>
        <v>1021</v>
      </c>
    </row>
    <row r="1024" spans="1:4" ht="12.75">
      <c r="A1024" t="s">
        <v>2692</v>
      </c>
      <c r="B1024" t="s">
        <v>2196</v>
      </c>
      <c r="C1024" s="423">
        <v>5715</v>
      </c>
      <c r="D1024" s="423">
        <f t="shared" si="15"/>
        <v>1022</v>
      </c>
    </row>
    <row r="1025" spans="1:4" ht="12.75">
      <c r="A1025" t="s">
        <v>2693</v>
      </c>
      <c r="B1025" t="s">
        <v>2196</v>
      </c>
      <c r="C1025" s="423">
        <v>5715</v>
      </c>
      <c r="D1025" s="423">
        <f t="shared" si="15"/>
        <v>1023</v>
      </c>
    </row>
    <row r="1026" spans="1:4" ht="12.75">
      <c r="A1026" t="s">
        <v>2694</v>
      </c>
      <c r="B1026" t="s">
        <v>2196</v>
      </c>
      <c r="C1026" s="423">
        <v>5715</v>
      </c>
      <c r="D1026" s="423">
        <f t="shared" si="15"/>
        <v>1024</v>
      </c>
    </row>
    <row r="1027" spans="1:4" ht="12.75">
      <c r="A1027" t="s">
        <v>2695</v>
      </c>
      <c r="B1027" t="s">
        <v>2196</v>
      </c>
      <c r="C1027" s="423">
        <v>5715</v>
      </c>
      <c r="D1027" s="423">
        <f t="shared" si="15"/>
        <v>1025</v>
      </c>
    </row>
    <row r="1028" spans="1:4" ht="12.75">
      <c r="A1028" t="s">
        <v>2696</v>
      </c>
      <c r="B1028" t="s">
        <v>2196</v>
      </c>
      <c r="C1028" s="423">
        <v>5715</v>
      </c>
      <c r="D1028" s="423">
        <f t="shared" si="15"/>
        <v>1026</v>
      </c>
    </row>
    <row r="1029" spans="1:4" ht="12.75">
      <c r="A1029" t="s">
        <v>2697</v>
      </c>
      <c r="B1029" t="s">
        <v>2196</v>
      </c>
      <c r="C1029" s="423">
        <v>5715</v>
      </c>
      <c r="D1029" s="423">
        <f aca="true" t="shared" si="16" ref="D1029:D1092">+D1028+1</f>
        <v>1027</v>
      </c>
    </row>
    <row r="1030" spans="1:4" ht="12.75">
      <c r="A1030" t="s">
        <v>2698</v>
      </c>
      <c r="B1030" t="s">
        <v>2196</v>
      </c>
      <c r="C1030" s="423">
        <v>5715</v>
      </c>
      <c r="D1030" s="423">
        <f t="shared" si="16"/>
        <v>1028</v>
      </c>
    </row>
    <row r="1031" spans="1:4" ht="12.75">
      <c r="A1031" t="s">
        <v>2699</v>
      </c>
      <c r="B1031" t="s">
        <v>2196</v>
      </c>
      <c r="C1031" s="423">
        <v>5715</v>
      </c>
      <c r="D1031" s="423">
        <f t="shared" si="16"/>
        <v>1029</v>
      </c>
    </row>
    <row r="1032" spans="1:4" ht="12.75">
      <c r="A1032" t="s">
        <v>2700</v>
      </c>
      <c r="B1032" t="s">
        <v>2196</v>
      </c>
      <c r="C1032" s="423">
        <v>5715</v>
      </c>
      <c r="D1032" s="423">
        <f t="shared" si="16"/>
        <v>1030</v>
      </c>
    </row>
    <row r="1033" spans="1:4" ht="12.75">
      <c r="A1033" t="s">
        <v>2701</v>
      </c>
      <c r="B1033" t="s">
        <v>2196</v>
      </c>
      <c r="C1033" s="423">
        <v>5715</v>
      </c>
      <c r="D1033" s="423">
        <f t="shared" si="16"/>
        <v>1031</v>
      </c>
    </row>
    <row r="1034" spans="1:4" ht="12.75">
      <c r="A1034" t="s">
        <v>2702</v>
      </c>
      <c r="B1034" t="s">
        <v>2196</v>
      </c>
      <c r="C1034" s="423">
        <v>5715</v>
      </c>
      <c r="D1034" s="423">
        <f t="shared" si="16"/>
        <v>1032</v>
      </c>
    </row>
    <row r="1035" spans="1:4" ht="12.75">
      <c r="A1035" t="s">
        <v>2703</v>
      </c>
      <c r="B1035" t="s">
        <v>2196</v>
      </c>
      <c r="C1035" s="423">
        <v>5715</v>
      </c>
      <c r="D1035" s="423">
        <f t="shared" si="16"/>
        <v>1033</v>
      </c>
    </row>
    <row r="1036" spans="1:4" ht="12.75">
      <c r="A1036" t="s">
        <v>2705</v>
      </c>
      <c r="B1036" t="s">
        <v>2196</v>
      </c>
      <c r="C1036" s="423">
        <v>5715</v>
      </c>
      <c r="D1036" s="423">
        <f t="shared" si="16"/>
        <v>1034</v>
      </c>
    </row>
    <row r="1037" spans="1:4" ht="12.75">
      <c r="A1037" t="s">
        <v>2706</v>
      </c>
      <c r="B1037" t="s">
        <v>2196</v>
      </c>
      <c r="C1037" s="423">
        <v>5715</v>
      </c>
      <c r="D1037" s="423">
        <f t="shared" si="16"/>
        <v>1035</v>
      </c>
    </row>
    <row r="1038" spans="1:4" ht="12.75">
      <c r="A1038" t="s">
        <v>2707</v>
      </c>
      <c r="B1038" t="s">
        <v>2196</v>
      </c>
      <c r="C1038" s="423">
        <v>5715</v>
      </c>
      <c r="D1038" s="423">
        <f t="shared" si="16"/>
        <v>1036</v>
      </c>
    </row>
    <row r="1039" spans="1:4" ht="12.75">
      <c r="A1039" t="s">
        <v>2709</v>
      </c>
      <c r="B1039" t="s">
        <v>2196</v>
      </c>
      <c r="C1039" s="423">
        <v>5715</v>
      </c>
      <c r="D1039" s="423">
        <f t="shared" si="16"/>
        <v>1037</v>
      </c>
    </row>
    <row r="1040" spans="1:4" ht="12.75">
      <c r="A1040" t="s">
        <v>2710</v>
      </c>
      <c r="B1040" t="s">
        <v>2196</v>
      </c>
      <c r="C1040" s="423">
        <v>5715</v>
      </c>
      <c r="D1040" s="423">
        <f t="shared" si="16"/>
        <v>1038</v>
      </c>
    </row>
    <row r="1041" spans="1:4" ht="12.75">
      <c r="A1041" t="s">
        <v>2711</v>
      </c>
      <c r="B1041" t="s">
        <v>2196</v>
      </c>
      <c r="C1041" s="423">
        <v>5715</v>
      </c>
      <c r="D1041" s="423">
        <f t="shared" si="16"/>
        <v>1039</v>
      </c>
    </row>
    <row r="1042" spans="1:4" ht="12.75">
      <c r="A1042" t="s">
        <v>2712</v>
      </c>
      <c r="B1042" t="s">
        <v>2196</v>
      </c>
      <c r="C1042" s="423">
        <v>5715</v>
      </c>
      <c r="D1042" s="423">
        <f t="shared" si="16"/>
        <v>1040</v>
      </c>
    </row>
    <row r="1043" spans="1:4" ht="12.75">
      <c r="A1043" t="s">
        <v>2713</v>
      </c>
      <c r="B1043" t="s">
        <v>2196</v>
      </c>
      <c r="C1043" s="423">
        <v>5715</v>
      </c>
      <c r="D1043" s="423">
        <f t="shared" si="16"/>
        <v>1041</v>
      </c>
    </row>
    <row r="1044" spans="1:4" ht="12.75">
      <c r="A1044" t="s">
        <v>2714</v>
      </c>
      <c r="B1044" t="s">
        <v>2196</v>
      </c>
      <c r="C1044" s="423">
        <v>5715</v>
      </c>
      <c r="D1044" s="423">
        <f t="shared" si="16"/>
        <v>1042</v>
      </c>
    </row>
    <row r="1045" spans="1:4" ht="12.75">
      <c r="A1045" t="s">
        <v>2715</v>
      </c>
      <c r="B1045" t="s">
        <v>2196</v>
      </c>
      <c r="C1045" s="423">
        <v>5715</v>
      </c>
      <c r="D1045" s="423">
        <f t="shared" si="16"/>
        <v>1043</v>
      </c>
    </row>
    <row r="1046" spans="1:4" ht="12.75">
      <c r="A1046" t="s">
        <v>2716</v>
      </c>
      <c r="B1046" t="s">
        <v>2196</v>
      </c>
      <c r="C1046" s="423">
        <v>5715</v>
      </c>
      <c r="D1046" s="423">
        <f t="shared" si="16"/>
        <v>1044</v>
      </c>
    </row>
    <row r="1047" spans="1:4" ht="12.75">
      <c r="A1047" t="s">
        <v>2717</v>
      </c>
      <c r="B1047" t="s">
        <v>2196</v>
      </c>
      <c r="C1047" s="423">
        <v>5715</v>
      </c>
      <c r="D1047" s="423">
        <f t="shared" si="16"/>
        <v>1045</v>
      </c>
    </row>
    <row r="1048" spans="1:4" ht="12.75">
      <c r="A1048" t="s">
        <v>2718</v>
      </c>
      <c r="B1048" t="s">
        <v>2196</v>
      </c>
      <c r="C1048" s="423">
        <v>5715</v>
      </c>
      <c r="D1048" s="423">
        <f t="shared" si="16"/>
        <v>1046</v>
      </c>
    </row>
    <row r="1049" spans="1:4" ht="12.75">
      <c r="A1049" t="s">
        <v>2719</v>
      </c>
      <c r="B1049" t="s">
        <v>2196</v>
      </c>
      <c r="C1049" s="423">
        <v>5715</v>
      </c>
      <c r="D1049" s="423">
        <f t="shared" si="16"/>
        <v>1047</v>
      </c>
    </row>
    <row r="1050" spans="1:4" ht="12.75">
      <c r="A1050" t="s">
        <v>2722</v>
      </c>
      <c r="B1050" t="s">
        <v>2196</v>
      </c>
      <c r="C1050" s="423">
        <v>5715</v>
      </c>
      <c r="D1050" s="423">
        <f t="shared" si="16"/>
        <v>1048</v>
      </c>
    </row>
    <row r="1051" spans="1:4" ht="12.75">
      <c r="A1051" t="s">
        <v>2723</v>
      </c>
      <c r="B1051" t="s">
        <v>2196</v>
      </c>
      <c r="C1051" s="423">
        <v>5715</v>
      </c>
      <c r="D1051" s="423">
        <f t="shared" si="16"/>
        <v>1049</v>
      </c>
    </row>
    <row r="1052" spans="1:4" ht="12.75">
      <c r="A1052" t="s">
        <v>2724</v>
      </c>
      <c r="B1052" t="s">
        <v>2196</v>
      </c>
      <c r="C1052" s="423">
        <v>5715</v>
      </c>
      <c r="D1052" s="423">
        <f t="shared" si="16"/>
        <v>1050</v>
      </c>
    </row>
    <row r="1053" spans="1:4" ht="12.75">
      <c r="A1053" t="s">
        <v>2726</v>
      </c>
      <c r="B1053" t="s">
        <v>2196</v>
      </c>
      <c r="C1053" s="423">
        <v>5715</v>
      </c>
      <c r="D1053" s="423">
        <f t="shared" si="16"/>
        <v>1051</v>
      </c>
    </row>
    <row r="1054" spans="1:4" ht="12.75">
      <c r="A1054" t="s">
        <v>2727</v>
      </c>
      <c r="B1054" t="s">
        <v>2196</v>
      </c>
      <c r="C1054" s="423">
        <v>5715</v>
      </c>
      <c r="D1054" s="423">
        <f t="shared" si="16"/>
        <v>1052</v>
      </c>
    </row>
    <row r="1055" spans="1:4" ht="12.75">
      <c r="A1055" t="s">
        <v>2728</v>
      </c>
      <c r="B1055" t="s">
        <v>2196</v>
      </c>
      <c r="C1055" s="423">
        <v>5715</v>
      </c>
      <c r="D1055" s="423">
        <f t="shared" si="16"/>
        <v>1053</v>
      </c>
    </row>
    <row r="1056" spans="1:4" ht="12.75">
      <c r="A1056" t="s">
        <v>2729</v>
      </c>
      <c r="B1056" t="s">
        <v>2196</v>
      </c>
      <c r="C1056" s="423">
        <v>5715</v>
      </c>
      <c r="D1056" s="423">
        <f t="shared" si="16"/>
        <v>1054</v>
      </c>
    </row>
    <row r="1057" spans="1:4" ht="12.75">
      <c r="A1057" t="s">
        <v>2732</v>
      </c>
      <c r="B1057" t="s">
        <v>2196</v>
      </c>
      <c r="C1057" s="423">
        <v>5715</v>
      </c>
      <c r="D1057" s="423">
        <f t="shared" si="16"/>
        <v>1055</v>
      </c>
    </row>
    <row r="1058" spans="1:4" ht="12.75">
      <c r="A1058" t="s">
        <v>2730</v>
      </c>
      <c r="B1058" t="s">
        <v>2196</v>
      </c>
      <c r="C1058" s="423">
        <v>5715</v>
      </c>
      <c r="D1058" s="423">
        <f t="shared" si="16"/>
        <v>1056</v>
      </c>
    </row>
    <row r="1059" spans="1:4" ht="12.75">
      <c r="A1059" t="s">
        <v>2731</v>
      </c>
      <c r="B1059" t="s">
        <v>2196</v>
      </c>
      <c r="C1059" s="423">
        <v>5715</v>
      </c>
      <c r="D1059" s="423">
        <f t="shared" si="16"/>
        <v>1057</v>
      </c>
    </row>
    <row r="1060" spans="1:4" ht="12.75">
      <c r="A1060" t="s">
        <v>2733</v>
      </c>
      <c r="B1060" t="s">
        <v>2196</v>
      </c>
      <c r="C1060" s="423">
        <v>5715</v>
      </c>
      <c r="D1060" s="423">
        <f t="shared" si="16"/>
        <v>1058</v>
      </c>
    </row>
    <row r="1061" spans="1:4" ht="12.75">
      <c r="A1061" t="s">
        <v>2734</v>
      </c>
      <c r="B1061" t="s">
        <v>2196</v>
      </c>
      <c r="C1061" s="423">
        <v>5715</v>
      </c>
      <c r="D1061" s="423">
        <f t="shared" si="16"/>
        <v>1059</v>
      </c>
    </row>
    <row r="1062" spans="1:4" ht="12.75">
      <c r="A1062" t="s">
        <v>2735</v>
      </c>
      <c r="B1062" t="s">
        <v>2196</v>
      </c>
      <c r="C1062" s="423">
        <v>5715</v>
      </c>
      <c r="D1062" s="423">
        <f t="shared" si="16"/>
        <v>1060</v>
      </c>
    </row>
    <row r="1063" spans="1:4" ht="12.75">
      <c r="A1063" t="s">
        <v>2736</v>
      </c>
      <c r="B1063" t="s">
        <v>2196</v>
      </c>
      <c r="C1063" s="423">
        <v>5715</v>
      </c>
      <c r="D1063" s="423">
        <f t="shared" si="16"/>
        <v>1061</v>
      </c>
    </row>
    <row r="1064" spans="1:4" ht="12.75">
      <c r="A1064" t="s">
        <v>2737</v>
      </c>
      <c r="B1064" t="s">
        <v>2196</v>
      </c>
      <c r="C1064" s="423">
        <v>5715</v>
      </c>
      <c r="D1064" s="423">
        <f t="shared" si="16"/>
        <v>1062</v>
      </c>
    </row>
    <row r="1065" spans="1:4" ht="12.75">
      <c r="A1065" t="s">
        <v>2739</v>
      </c>
      <c r="B1065" t="s">
        <v>2196</v>
      </c>
      <c r="C1065" s="423">
        <v>5715</v>
      </c>
      <c r="D1065" s="423">
        <f t="shared" si="16"/>
        <v>1063</v>
      </c>
    </row>
    <row r="1066" spans="1:4" ht="12.75">
      <c r="A1066" t="s">
        <v>2740</v>
      </c>
      <c r="B1066" t="s">
        <v>2196</v>
      </c>
      <c r="C1066" s="423">
        <v>5715</v>
      </c>
      <c r="D1066" s="423">
        <f t="shared" si="16"/>
        <v>1064</v>
      </c>
    </row>
    <row r="1067" spans="1:4" ht="12.75">
      <c r="A1067" t="s">
        <v>2741</v>
      </c>
      <c r="B1067" t="s">
        <v>2196</v>
      </c>
      <c r="C1067" s="423">
        <v>5715</v>
      </c>
      <c r="D1067" s="423">
        <f t="shared" si="16"/>
        <v>1065</v>
      </c>
    </row>
    <row r="1068" spans="1:4" ht="12.75">
      <c r="A1068" t="s">
        <v>2742</v>
      </c>
      <c r="B1068" t="s">
        <v>2196</v>
      </c>
      <c r="C1068" s="423">
        <v>5715</v>
      </c>
      <c r="D1068" s="423">
        <f t="shared" si="16"/>
        <v>1066</v>
      </c>
    </row>
    <row r="1069" spans="1:4" ht="12.75">
      <c r="A1069" t="s">
        <v>2743</v>
      </c>
      <c r="B1069" t="s">
        <v>2196</v>
      </c>
      <c r="C1069" s="423">
        <v>5715</v>
      </c>
      <c r="D1069" s="423">
        <f t="shared" si="16"/>
        <v>1067</v>
      </c>
    </row>
    <row r="1070" spans="1:4" ht="12.75">
      <c r="A1070" t="s">
        <v>2744</v>
      </c>
      <c r="B1070" t="s">
        <v>2196</v>
      </c>
      <c r="C1070" s="423">
        <v>5715</v>
      </c>
      <c r="D1070" s="423">
        <f t="shared" si="16"/>
        <v>1068</v>
      </c>
    </row>
    <row r="1071" spans="1:4" ht="12.75">
      <c r="A1071" t="s">
        <v>2745</v>
      </c>
      <c r="B1071" t="s">
        <v>2196</v>
      </c>
      <c r="C1071" s="423">
        <v>5715</v>
      </c>
      <c r="D1071" s="423">
        <f t="shared" si="16"/>
        <v>1069</v>
      </c>
    </row>
    <row r="1072" spans="1:4" ht="12.75">
      <c r="A1072" t="s">
        <v>2746</v>
      </c>
      <c r="B1072" t="s">
        <v>2196</v>
      </c>
      <c r="C1072" s="423">
        <v>5715</v>
      </c>
      <c r="D1072" s="423">
        <f t="shared" si="16"/>
        <v>1070</v>
      </c>
    </row>
    <row r="1073" spans="1:4" ht="12.75">
      <c r="A1073" t="s">
        <v>2748</v>
      </c>
      <c r="B1073" t="s">
        <v>2196</v>
      </c>
      <c r="C1073" s="423">
        <v>5715</v>
      </c>
      <c r="D1073" s="423">
        <f t="shared" si="16"/>
        <v>1071</v>
      </c>
    </row>
    <row r="1074" spans="1:4" ht="12.75">
      <c r="A1074" t="s">
        <v>2750</v>
      </c>
      <c r="B1074" t="s">
        <v>2196</v>
      </c>
      <c r="C1074" s="423">
        <v>5715</v>
      </c>
      <c r="D1074" s="423">
        <f t="shared" si="16"/>
        <v>1072</v>
      </c>
    </row>
    <row r="1075" spans="1:4" ht="12.75">
      <c r="A1075" t="s">
        <v>2752</v>
      </c>
      <c r="B1075" t="s">
        <v>2196</v>
      </c>
      <c r="C1075" s="423">
        <v>5715</v>
      </c>
      <c r="D1075" s="423">
        <f t="shared" si="16"/>
        <v>1073</v>
      </c>
    </row>
    <row r="1076" spans="1:4" ht="12.75">
      <c r="A1076" t="s">
        <v>2753</v>
      </c>
      <c r="B1076" t="s">
        <v>2196</v>
      </c>
      <c r="C1076" s="423">
        <v>5715</v>
      </c>
      <c r="D1076" s="423">
        <f t="shared" si="16"/>
        <v>1074</v>
      </c>
    </row>
    <row r="1077" spans="1:4" ht="12.75">
      <c r="A1077" t="s">
        <v>2754</v>
      </c>
      <c r="B1077" t="s">
        <v>2196</v>
      </c>
      <c r="C1077" s="423">
        <v>5715</v>
      </c>
      <c r="D1077" s="423">
        <f t="shared" si="16"/>
        <v>1075</v>
      </c>
    </row>
    <row r="1078" spans="1:4" ht="12.75">
      <c r="A1078" t="s">
        <v>2755</v>
      </c>
      <c r="B1078" t="s">
        <v>2196</v>
      </c>
      <c r="C1078" s="423">
        <v>5715</v>
      </c>
      <c r="D1078" s="423">
        <f t="shared" si="16"/>
        <v>1076</v>
      </c>
    </row>
    <row r="1079" spans="1:4" ht="12.75">
      <c r="A1079" t="s">
        <v>2756</v>
      </c>
      <c r="B1079" t="s">
        <v>2196</v>
      </c>
      <c r="C1079" s="423">
        <v>5715</v>
      </c>
      <c r="D1079" s="423">
        <f t="shared" si="16"/>
        <v>1077</v>
      </c>
    </row>
    <row r="1080" spans="1:4" ht="12.75">
      <c r="A1080" t="s">
        <v>1943</v>
      </c>
      <c r="B1080" t="s">
        <v>2196</v>
      </c>
      <c r="C1080" s="423">
        <v>5715</v>
      </c>
      <c r="D1080" s="423">
        <f t="shared" si="16"/>
        <v>1078</v>
      </c>
    </row>
    <row r="1081" spans="1:4" ht="12.75">
      <c r="A1081" t="s">
        <v>2759</v>
      </c>
      <c r="B1081" t="s">
        <v>2196</v>
      </c>
      <c r="C1081" s="423">
        <v>5715</v>
      </c>
      <c r="D1081" s="423">
        <f t="shared" si="16"/>
        <v>1079</v>
      </c>
    </row>
    <row r="1082" spans="1:4" ht="12.75">
      <c r="A1082" t="s">
        <v>2760</v>
      </c>
      <c r="B1082" t="s">
        <v>2196</v>
      </c>
      <c r="C1082" s="423">
        <v>5715</v>
      </c>
      <c r="D1082" s="423">
        <f t="shared" si="16"/>
        <v>1080</v>
      </c>
    </row>
    <row r="1083" spans="1:4" ht="12.75">
      <c r="A1083" t="s">
        <v>2757</v>
      </c>
      <c r="B1083" t="s">
        <v>2196</v>
      </c>
      <c r="C1083" s="423">
        <v>5715</v>
      </c>
      <c r="D1083" s="423">
        <f t="shared" si="16"/>
        <v>1081</v>
      </c>
    </row>
    <row r="1084" spans="1:4" ht="12.75">
      <c r="A1084" t="s">
        <v>2762</v>
      </c>
      <c r="B1084" t="s">
        <v>2196</v>
      </c>
      <c r="C1084" s="423">
        <v>5715</v>
      </c>
      <c r="D1084" s="423">
        <f t="shared" si="16"/>
        <v>1082</v>
      </c>
    </row>
    <row r="1085" spans="1:4" ht="12.75">
      <c r="A1085" t="s">
        <v>2763</v>
      </c>
      <c r="B1085" t="s">
        <v>2196</v>
      </c>
      <c r="C1085" s="423">
        <v>5715</v>
      </c>
      <c r="D1085" s="423">
        <f t="shared" si="16"/>
        <v>1083</v>
      </c>
    </row>
    <row r="1086" spans="1:4" ht="12.75">
      <c r="A1086" t="s">
        <v>2764</v>
      </c>
      <c r="B1086" t="s">
        <v>2196</v>
      </c>
      <c r="C1086" s="423">
        <v>5715</v>
      </c>
      <c r="D1086" s="423">
        <f t="shared" si="16"/>
        <v>1084</v>
      </c>
    </row>
    <row r="1087" spans="1:4" ht="12.75">
      <c r="A1087" t="s">
        <v>2765</v>
      </c>
      <c r="B1087" t="s">
        <v>2196</v>
      </c>
      <c r="C1087" s="423">
        <v>5715</v>
      </c>
      <c r="D1087" s="423">
        <f t="shared" si="16"/>
        <v>1085</v>
      </c>
    </row>
    <row r="1088" spans="1:4" ht="12.75">
      <c r="A1088" t="s">
        <v>2766</v>
      </c>
      <c r="B1088" t="s">
        <v>2196</v>
      </c>
      <c r="C1088" s="423">
        <v>5715</v>
      </c>
      <c r="D1088" s="423">
        <f t="shared" si="16"/>
        <v>1086</v>
      </c>
    </row>
    <row r="1089" spans="1:4" ht="12.75">
      <c r="A1089" t="s">
        <v>2768</v>
      </c>
      <c r="B1089" t="s">
        <v>2196</v>
      </c>
      <c r="C1089" s="423">
        <v>5715</v>
      </c>
      <c r="D1089" s="423">
        <f t="shared" si="16"/>
        <v>1087</v>
      </c>
    </row>
    <row r="1090" spans="1:4" ht="12.75">
      <c r="A1090" t="s">
        <v>2769</v>
      </c>
      <c r="B1090" t="s">
        <v>2196</v>
      </c>
      <c r="C1090" s="423">
        <v>5715</v>
      </c>
      <c r="D1090" s="423">
        <f t="shared" si="16"/>
        <v>1088</v>
      </c>
    </row>
    <row r="1091" spans="1:4" ht="12.75">
      <c r="A1091" t="s">
        <v>2770</v>
      </c>
      <c r="B1091" t="s">
        <v>2196</v>
      </c>
      <c r="C1091" s="423">
        <v>5715</v>
      </c>
      <c r="D1091" s="423">
        <f t="shared" si="16"/>
        <v>1089</v>
      </c>
    </row>
    <row r="1092" spans="1:4" ht="12.75">
      <c r="A1092" t="s">
        <v>2771</v>
      </c>
      <c r="B1092" t="s">
        <v>2196</v>
      </c>
      <c r="C1092" s="423">
        <v>5715</v>
      </c>
      <c r="D1092" s="423">
        <f t="shared" si="16"/>
        <v>1090</v>
      </c>
    </row>
    <row r="1093" spans="1:4" ht="12.75">
      <c r="A1093" t="s">
        <v>2774</v>
      </c>
      <c r="B1093" t="s">
        <v>2196</v>
      </c>
      <c r="C1093" s="423">
        <v>5715</v>
      </c>
      <c r="D1093" s="423">
        <f aca="true" t="shared" si="17" ref="D1093:D1156">+D1092+1</f>
        <v>1091</v>
      </c>
    </row>
    <row r="1094" spans="1:4" ht="12.75">
      <c r="A1094" t="s">
        <v>2775</v>
      </c>
      <c r="B1094" t="s">
        <v>2196</v>
      </c>
      <c r="C1094" s="423">
        <v>5715</v>
      </c>
      <c r="D1094" s="423">
        <f t="shared" si="17"/>
        <v>1092</v>
      </c>
    </row>
    <row r="1095" spans="1:4" ht="12.75">
      <c r="A1095" t="s">
        <v>2776</v>
      </c>
      <c r="B1095" t="s">
        <v>2196</v>
      </c>
      <c r="C1095" s="423">
        <v>5715</v>
      </c>
      <c r="D1095" s="423">
        <f t="shared" si="17"/>
        <v>1093</v>
      </c>
    </row>
    <row r="1096" spans="1:4" ht="12.75">
      <c r="A1096" t="s">
        <v>2777</v>
      </c>
      <c r="B1096" t="s">
        <v>2196</v>
      </c>
      <c r="C1096" s="423">
        <v>5715</v>
      </c>
      <c r="D1096" s="423">
        <f t="shared" si="17"/>
        <v>1094</v>
      </c>
    </row>
    <row r="1097" spans="1:4" ht="12.75">
      <c r="A1097" t="s">
        <v>2779</v>
      </c>
      <c r="B1097" t="s">
        <v>2196</v>
      </c>
      <c r="C1097" s="423">
        <v>5715</v>
      </c>
      <c r="D1097" s="423">
        <f t="shared" si="17"/>
        <v>1095</v>
      </c>
    </row>
    <row r="1098" spans="1:4" ht="12.75">
      <c r="A1098" t="s">
        <v>2780</v>
      </c>
      <c r="B1098" t="s">
        <v>2196</v>
      </c>
      <c r="C1098" s="423">
        <v>5715</v>
      </c>
      <c r="D1098" s="423">
        <f t="shared" si="17"/>
        <v>1096</v>
      </c>
    </row>
    <row r="1099" spans="1:4" ht="12.75">
      <c r="A1099" t="s">
        <v>2782</v>
      </c>
      <c r="B1099" t="s">
        <v>2196</v>
      </c>
      <c r="C1099" s="423">
        <v>5715</v>
      </c>
      <c r="D1099" s="423">
        <f t="shared" si="17"/>
        <v>1097</v>
      </c>
    </row>
    <row r="1100" spans="1:4" ht="12.75">
      <c r="A1100" t="s">
        <v>2783</v>
      </c>
      <c r="B1100" t="s">
        <v>2196</v>
      </c>
      <c r="C1100" s="423">
        <v>5715</v>
      </c>
      <c r="D1100" s="423">
        <f t="shared" si="17"/>
        <v>1098</v>
      </c>
    </row>
    <row r="1101" spans="1:4" ht="12.75">
      <c r="A1101" t="s">
        <v>2784</v>
      </c>
      <c r="B1101" t="s">
        <v>2196</v>
      </c>
      <c r="C1101" s="423">
        <v>5715</v>
      </c>
      <c r="D1101" s="423">
        <f t="shared" si="17"/>
        <v>1099</v>
      </c>
    </row>
    <row r="1102" spans="1:4" ht="12.75">
      <c r="A1102" t="s">
        <v>2785</v>
      </c>
      <c r="B1102" t="s">
        <v>2196</v>
      </c>
      <c r="C1102" s="423">
        <v>5715</v>
      </c>
      <c r="D1102" s="423">
        <f t="shared" si="17"/>
        <v>1100</v>
      </c>
    </row>
    <row r="1103" spans="1:4" ht="12.75">
      <c r="A1103" t="s">
        <v>2786</v>
      </c>
      <c r="B1103" t="s">
        <v>2196</v>
      </c>
      <c r="C1103" s="423">
        <v>5715</v>
      </c>
      <c r="D1103" s="423">
        <f t="shared" si="17"/>
        <v>1101</v>
      </c>
    </row>
    <row r="1104" spans="1:4" ht="12.75">
      <c r="A1104" t="s">
        <v>2787</v>
      </c>
      <c r="B1104" t="s">
        <v>2196</v>
      </c>
      <c r="C1104" s="423">
        <v>5715</v>
      </c>
      <c r="D1104" s="423">
        <f t="shared" si="17"/>
        <v>1102</v>
      </c>
    </row>
    <row r="1105" spans="1:4" ht="12.75">
      <c r="A1105" t="s">
        <v>2788</v>
      </c>
      <c r="B1105" t="s">
        <v>2196</v>
      </c>
      <c r="C1105" s="423">
        <v>5715</v>
      </c>
      <c r="D1105" s="423">
        <f t="shared" si="17"/>
        <v>1103</v>
      </c>
    </row>
    <row r="1106" spans="1:4" ht="12.75">
      <c r="A1106" t="s">
        <v>2789</v>
      </c>
      <c r="B1106" t="s">
        <v>2196</v>
      </c>
      <c r="C1106" s="423">
        <v>5715</v>
      </c>
      <c r="D1106" s="423">
        <f t="shared" si="17"/>
        <v>1104</v>
      </c>
    </row>
    <row r="1107" spans="1:4" ht="12.75">
      <c r="A1107" t="s">
        <v>1974</v>
      </c>
      <c r="B1107" t="s">
        <v>2196</v>
      </c>
      <c r="C1107" s="423">
        <v>5715</v>
      </c>
      <c r="D1107" s="423">
        <f t="shared" si="17"/>
        <v>1105</v>
      </c>
    </row>
    <row r="1108" spans="1:4" ht="12.75">
      <c r="A1108" t="s">
        <v>2791</v>
      </c>
      <c r="B1108" t="s">
        <v>2196</v>
      </c>
      <c r="C1108" s="423">
        <v>5715</v>
      </c>
      <c r="D1108" s="423">
        <f t="shared" si="17"/>
        <v>1106</v>
      </c>
    </row>
    <row r="1109" spans="1:4" ht="12.75">
      <c r="A1109" t="s">
        <v>2792</v>
      </c>
      <c r="B1109" t="s">
        <v>2196</v>
      </c>
      <c r="C1109" s="423">
        <v>5715</v>
      </c>
      <c r="D1109" s="423">
        <f t="shared" si="17"/>
        <v>1107</v>
      </c>
    </row>
    <row r="1110" spans="1:4" ht="12.75">
      <c r="A1110" t="s">
        <v>2793</v>
      </c>
      <c r="B1110" t="s">
        <v>2196</v>
      </c>
      <c r="C1110" s="423">
        <v>5715</v>
      </c>
      <c r="D1110" s="423">
        <f t="shared" si="17"/>
        <v>1108</v>
      </c>
    </row>
    <row r="1111" spans="1:4" ht="12.75">
      <c r="A1111" t="s">
        <v>2752</v>
      </c>
      <c r="B1111" t="s">
        <v>2196</v>
      </c>
      <c r="C1111" s="423">
        <v>5715</v>
      </c>
      <c r="D1111" s="423">
        <f t="shared" si="17"/>
        <v>1109</v>
      </c>
    </row>
    <row r="1112" spans="1:4" ht="12.75">
      <c r="A1112" t="s">
        <v>2794</v>
      </c>
      <c r="B1112" t="s">
        <v>2196</v>
      </c>
      <c r="C1112" s="423">
        <v>5715</v>
      </c>
      <c r="D1112" s="423">
        <f t="shared" si="17"/>
        <v>1110</v>
      </c>
    </row>
    <row r="1113" spans="1:4" ht="12.75">
      <c r="A1113" t="s">
        <v>2795</v>
      </c>
      <c r="B1113" t="s">
        <v>2196</v>
      </c>
      <c r="C1113" s="423">
        <v>5715</v>
      </c>
      <c r="D1113" s="423">
        <f t="shared" si="17"/>
        <v>1111</v>
      </c>
    </row>
    <row r="1114" spans="1:4" ht="12.75">
      <c r="A1114" t="s">
        <v>2796</v>
      </c>
      <c r="B1114" t="s">
        <v>2196</v>
      </c>
      <c r="C1114" s="423">
        <v>5715</v>
      </c>
      <c r="D1114" s="423">
        <f t="shared" si="17"/>
        <v>1112</v>
      </c>
    </row>
    <row r="1115" spans="1:4" ht="12.75">
      <c r="A1115" t="s">
        <v>2797</v>
      </c>
      <c r="B1115" t="s">
        <v>2196</v>
      </c>
      <c r="C1115" s="423">
        <v>5715</v>
      </c>
      <c r="D1115" s="423">
        <f t="shared" si="17"/>
        <v>1113</v>
      </c>
    </row>
    <row r="1116" spans="1:4" ht="12.75">
      <c r="A1116" t="s">
        <v>2798</v>
      </c>
      <c r="B1116" t="s">
        <v>2196</v>
      </c>
      <c r="C1116" s="423">
        <v>5715</v>
      </c>
      <c r="D1116" s="423">
        <f t="shared" si="17"/>
        <v>1114</v>
      </c>
    </row>
    <row r="1117" spans="1:4" ht="12.75">
      <c r="A1117" t="s">
        <v>2799</v>
      </c>
      <c r="B1117" t="s">
        <v>2196</v>
      </c>
      <c r="C1117" s="423">
        <v>5715</v>
      </c>
      <c r="D1117" s="423">
        <f t="shared" si="17"/>
        <v>1115</v>
      </c>
    </row>
    <row r="1118" spans="1:4" ht="12.75">
      <c r="A1118" t="s">
        <v>2800</v>
      </c>
      <c r="B1118" t="s">
        <v>2196</v>
      </c>
      <c r="C1118" s="423">
        <v>5715</v>
      </c>
      <c r="D1118" s="423">
        <f t="shared" si="17"/>
        <v>1116</v>
      </c>
    </row>
    <row r="1119" spans="1:4" ht="12.75">
      <c r="A1119" t="s">
        <v>2801</v>
      </c>
      <c r="B1119" t="s">
        <v>2196</v>
      </c>
      <c r="C1119" s="423">
        <v>5715</v>
      </c>
      <c r="D1119" s="423">
        <f t="shared" si="17"/>
        <v>1117</v>
      </c>
    </row>
    <row r="1120" spans="1:4" ht="12.75">
      <c r="A1120" t="s">
        <v>2802</v>
      </c>
      <c r="B1120" t="s">
        <v>2196</v>
      </c>
      <c r="C1120" s="423">
        <v>5715</v>
      </c>
      <c r="D1120" s="423">
        <f t="shared" si="17"/>
        <v>1118</v>
      </c>
    </row>
    <row r="1121" spans="1:4" ht="12.75">
      <c r="A1121" t="s">
        <v>2803</v>
      </c>
      <c r="B1121" t="s">
        <v>2196</v>
      </c>
      <c r="C1121" s="423">
        <v>5715</v>
      </c>
      <c r="D1121" s="423">
        <f t="shared" si="17"/>
        <v>1119</v>
      </c>
    </row>
    <row r="1122" spans="1:4" ht="12.75">
      <c r="A1122" t="s">
        <v>2805</v>
      </c>
      <c r="B1122" t="s">
        <v>2196</v>
      </c>
      <c r="C1122" s="423">
        <v>5715</v>
      </c>
      <c r="D1122" s="423">
        <f t="shared" si="17"/>
        <v>1120</v>
      </c>
    </row>
    <row r="1123" spans="1:4" ht="12.75">
      <c r="A1123" t="s">
        <v>2806</v>
      </c>
      <c r="B1123" t="s">
        <v>2196</v>
      </c>
      <c r="C1123" s="423">
        <v>5715</v>
      </c>
      <c r="D1123" s="423">
        <f t="shared" si="17"/>
        <v>1121</v>
      </c>
    </row>
    <row r="1124" spans="1:4" ht="12.75">
      <c r="A1124" t="s">
        <v>2807</v>
      </c>
      <c r="B1124" t="s">
        <v>2196</v>
      </c>
      <c r="C1124" s="423">
        <v>5715</v>
      </c>
      <c r="D1124" s="423">
        <f t="shared" si="17"/>
        <v>1122</v>
      </c>
    </row>
    <row r="1125" spans="1:4" ht="12.75">
      <c r="A1125" t="s">
        <v>2808</v>
      </c>
      <c r="B1125" t="s">
        <v>2196</v>
      </c>
      <c r="C1125" s="423">
        <v>5715</v>
      </c>
      <c r="D1125" s="423">
        <f t="shared" si="17"/>
        <v>1123</v>
      </c>
    </row>
    <row r="1126" spans="1:4" ht="12.75">
      <c r="A1126" t="s">
        <v>2810</v>
      </c>
      <c r="B1126" t="s">
        <v>2196</v>
      </c>
      <c r="C1126" s="423">
        <v>5715</v>
      </c>
      <c r="D1126" s="423">
        <f t="shared" si="17"/>
        <v>1124</v>
      </c>
    </row>
    <row r="1127" spans="1:4" ht="12.75">
      <c r="A1127" t="s">
        <v>2811</v>
      </c>
      <c r="B1127" t="s">
        <v>2196</v>
      </c>
      <c r="C1127" s="423">
        <v>5715</v>
      </c>
      <c r="D1127" s="423">
        <f t="shared" si="17"/>
        <v>1125</v>
      </c>
    </row>
    <row r="1128" spans="1:4" ht="12.75">
      <c r="A1128" t="s">
        <v>2814</v>
      </c>
      <c r="B1128" t="s">
        <v>2196</v>
      </c>
      <c r="C1128" s="423">
        <v>5715</v>
      </c>
      <c r="D1128" s="423">
        <f t="shared" si="17"/>
        <v>1126</v>
      </c>
    </row>
    <row r="1129" spans="1:4" ht="12.75">
      <c r="A1129" t="s">
        <v>2815</v>
      </c>
      <c r="B1129" t="s">
        <v>2196</v>
      </c>
      <c r="C1129" s="423">
        <v>5715</v>
      </c>
      <c r="D1129" s="423">
        <f t="shared" si="17"/>
        <v>1127</v>
      </c>
    </row>
    <row r="1130" spans="1:4" ht="12.75">
      <c r="A1130" t="s">
        <v>2816</v>
      </c>
      <c r="B1130" t="s">
        <v>2196</v>
      </c>
      <c r="C1130" s="423">
        <v>5715</v>
      </c>
      <c r="D1130" s="423">
        <f t="shared" si="17"/>
        <v>1128</v>
      </c>
    </row>
    <row r="1131" spans="1:4" ht="12.75">
      <c r="A1131" t="s">
        <v>2817</v>
      </c>
      <c r="B1131" t="s">
        <v>2196</v>
      </c>
      <c r="C1131" s="423">
        <v>5715</v>
      </c>
      <c r="D1131" s="423">
        <f t="shared" si="17"/>
        <v>1129</v>
      </c>
    </row>
    <row r="1132" spans="1:4" ht="12.75">
      <c r="A1132" t="s">
        <v>2818</v>
      </c>
      <c r="B1132" t="s">
        <v>2196</v>
      </c>
      <c r="C1132" s="423">
        <v>5715</v>
      </c>
      <c r="D1132" s="423">
        <f t="shared" si="17"/>
        <v>1130</v>
      </c>
    </row>
    <row r="1133" spans="1:4" ht="12.75">
      <c r="A1133" t="s">
        <v>2819</v>
      </c>
      <c r="B1133" t="s">
        <v>2196</v>
      </c>
      <c r="C1133" s="423">
        <v>5715</v>
      </c>
      <c r="D1133" s="423">
        <f t="shared" si="17"/>
        <v>1131</v>
      </c>
    </row>
    <row r="1134" spans="1:4" ht="12.75">
      <c r="A1134" t="s">
        <v>2820</v>
      </c>
      <c r="B1134" t="s">
        <v>2196</v>
      </c>
      <c r="C1134" s="423">
        <v>5715</v>
      </c>
      <c r="D1134" s="423">
        <f t="shared" si="17"/>
        <v>1132</v>
      </c>
    </row>
    <row r="1135" spans="1:4" ht="12.75">
      <c r="A1135" t="s">
        <v>2821</v>
      </c>
      <c r="B1135" t="s">
        <v>2196</v>
      </c>
      <c r="C1135" s="423">
        <v>5715</v>
      </c>
      <c r="D1135" s="423">
        <f t="shared" si="17"/>
        <v>1133</v>
      </c>
    </row>
    <row r="1136" spans="1:4" ht="12.75">
      <c r="A1136" t="s">
        <v>2822</v>
      </c>
      <c r="B1136" t="s">
        <v>2196</v>
      </c>
      <c r="C1136" s="423">
        <v>5715</v>
      </c>
      <c r="D1136" s="423">
        <f t="shared" si="17"/>
        <v>1134</v>
      </c>
    </row>
    <row r="1137" spans="1:4" ht="12.75">
      <c r="A1137" t="s">
        <v>2823</v>
      </c>
      <c r="B1137" t="s">
        <v>2196</v>
      </c>
      <c r="C1137" s="423">
        <v>5715</v>
      </c>
      <c r="D1137" s="423">
        <f t="shared" si="17"/>
        <v>1135</v>
      </c>
    </row>
    <row r="1138" spans="1:4" ht="12.75">
      <c r="A1138" t="s">
        <v>2824</v>
      </c>
      <c r="B1138" t="s">
        <v>2196</v>
      </c>
      <c r="C1138" s="423">
        <v>5715</v>
      </c>
      <c r="D1138" s="423">
        <f t="shared" si="17"/>
        <v>1136</v>
      </c>
    </row>
    <row r="1139" spans="1:4" ht="12.75">
      <c r="A1139" t="s">
        <v>2825</v>
      </c>
      <c r="B1139" t="s">
        <v>2196</v>
      </c>
      <c r="C1139" s="423">
        <v>5715</v>
      </c>
      <c r="D1139" s="423">
        <f t="shared" si="17"/>
        <v>1137</v>
      </c>
    </row>
    <row r="1140" spans="1:4" ht="12.75">
      <c r="A1140" t="s">
        <v>2828</v>
      </c>
      <c r="B1140" t="s">
        <v>2196</v>
      </c>
      <c r="C1140" s="423">
        <v>5715</v>
      </c>
      <c r="D1140" s="423">
        <f t="shared" si="17"/>
        <v>1138</v>
      </c>
    </row>
    <row r="1141" spans="1:4" ht="12.75">
      <c r="A1141" t="s">
        <v>2829</v>
      </c>
      <c r="B1141" t="s">
        <v>2196</v>
      </c>
      <c r="C1141" s="423">
        <v>5715</v>
      </c>
      <c r="D1141" s="423">
        <f t="shared" si="17"/>
        <v>1139</v>
      </c>
    </row>
    <row r="1142" spans="1:4" ht="12.75">
      <c r="A1142" t="s">
        <v>2830</v>
      </c>
      <c r="B1142" t="s">
        <v>2196</v>
      </c>
      <c r="C1142" s="423">
        <v>5715</v>
      </c>
      <c r="D1142" s="423">
        <f t="shared" si="17"/>
        <v>1140</v>
      </c>
    </row>
    <row r="1143" spans="1:4" ht="12.75">
      <c r="A1143" t="s">
        <v>2834</v>
      </c>
      <c r="B1143" t="s">
        <v>2196</v>
      </c>
      <c r="C1143" s="423">
        <v>5715</v>
      </c>
      <c r="D1143" s="423">
        <f t="shared" si="17"/>
        <v>1141</v>
      </c>
    </row>
    <row r="1144" spans="1:4" ht="12.75">
      <c r="A1144" t="s">
        <v>2835</v>
      </c>
      <c r="B1144" t="s">
        <v>2196</v>
      </c>
      <c r="C1144" s="423">
        <v>5715</v>
      </c>
      <c r="D1144" s="423">
        <f t="shared" si="17"/>
        <v>1142</v>
      </c>
    </row>
    <row r="1145" spans="1:4" ht="12.75">
      <c r="A1145" t="s">
        <v>2836</v>
      </c>
      <c r="B1145" t="s">
        <v>2196</v>
      </c>
      <c r="C1145" s="423">
        <v>5715</v>
      </c>
      <c r="D1145" s="423">
        <f t="shared" si="17"/>
        <v>1143</v>
      </c>
    </row>
    <row r="1146" spans="1:4" ht="12.75">
      <c r="A1146" t="s">
        <v>2838</v>
      </c>
      <c r="B1146" t="s">
        <v>2196</v>
      </c>
      <c r="C1146" s="423">
        <v>5715</v>
      </c>
      <c r="D1146" s="423">
        <f t="shared" si="17"/>
        <v>1144</v>
      </c>
    </row>
    <row r="1147" spans="1:4" ht="12.75">
      <c r="A1147" t="s">
        <v>2839</v>
      </c>
      <c r="B1147" t="s">
        <v>2196</v>
      </c>
      <c r="C1147" s="423">
        <v>5715</v>
      </c>
      <c r="D1147" s="423">
        <f t="shared" si="17"/>
        <v>1145</v>
      </c>
    </row>
    <row r="1148" spans="1:4" ht="12.75">
      <c r="A1148" t="s">
        <v>2840</v>
      </c>
      <c r="B1148" t="s">
        <v>2196</v>
      </c>
      <c r="C1148" s="423">
        <v>5715</v>
      </c>
      <c r="D1148" s="423">
        <f t="shared" si="17"/>
        <v>1146</v>
      </c>
    </row>
    <row r="1149" spans="1:4" ht="12.75">
      <c r="A1149" t="s">
        <v>2841</v>
      </c>
      <c r="B1149" t="s">
        <v>2196</v>
      </c>
      <c r="C1149" s="423">
        <v>5715</v>
      </c>
      <c r="D1149" s="423">
        <f t="shared" si="17"/>
        <v>1147</v>
      </c>
    </row>
    <row r="1150" spans="1:4" ht="12.75">
      <c r="A1150" t="s">
        <v>2843</v>
      </c>
      <c r="B1150" t="s">
        <v>2196</v>
      </c>
      <c r="C1150" s="423">
        <v>5715</v>
      </c>
      <c r="D1150" s="423">
        <f t="shared" si="17"/>
        <v>1148</v>
      </c>
    </row>
    <row r="1151" spans="1:4" ht="12.75">
      <c r="A1151" t="s">
        <v>2844</v>
      </c>
      <c r="B1151" t="s">
        <v>2196</v>
      </c>
      <c r="C1151" s="423">
        <v>5715</v>
      </c>
      <c r="D1151" s="423">
        <f t="shared" si="17"/>
        <v>1149</v>
      </c>
    </row>
    <row r="1152" spans="1:4" ht="12.75">
      <c r="A1152" t="s">
        <v>2845</v>
      </c>
      <c r="B1152" t="s">
        <v>2196</v>
      </c>
      <c r="C1152" s="423">
        <v>5715</v>
      </c>
      <c r="D1152" s="423">
        <f t="shared" si="17"/>
        <v>1150</v>
      </c>
    </row>
    <row r="1153" spans="1:4" ht="12.75">
      <c r="A1153" t="s">
        <v>2846</v>
      </c>
      <c r="B1153" t="s">
        <v>2196</v>
      </c>
      <c r="C1153" s="423">
        <v>5715</v>
      </c>
      <c r="D1153" s="423">
        <f t="shared" si="17"/>
        <v>1151</v>
      </c>
    </row>
    <row r="1154" spans="1:4" ht="12.75">
      <c r="A1154" t="s">
        <v>2847</v>
      </c>
      <c r="B1154" t="s">
        <v>2196</v>
      </c>
      <c r="C1154" s="423">
        <v>5715</v>
      </c>
      <c r="D1154" s="423">
        <f t="shared" si="17"/>
        <v>1152</v>
      </c>
    </row>
    <row r="1155" spans="1:4" ht="12.75">
      <c r="A1155" t="s">
        <v>2848</v>
      </c>
      <c r="B1155" t="s">
        <v>2196</v>
      </c>
      <c r="C1155" s="423">
        <v>5715</v>
      </c>
      <c r="D1155" s="423">
        <f t="shared" si="17"/>
        <v>1153</v>
      </c>
    </row>
    <row r="1156" spans="1:4" ht="12.75">
      <c r="A1156" t="s">
        <v>2849</v>
      </c>
      <c r="B1156" t="s">
        <v>2196</v>
      </c>
      <c r="C1156" s="423">
        <v>5715</v>
      </c>
      <c r="D1156" s="423">
        <f t="shared" si="17"/>
        <v>1154</v>
      </c>
    </row>
    <row r="1157" spans="1:4" ht="12.75">
      <c r="A1157" t="s">
        <v>2850</v>
      </c>
      <c r="B1157" t="s">
        <v>2196</v>
      </c>
      <c r="C1157" s="423">
        <v>5715</v>
      </c>
      <c r="D1157" s="423">
        <f aca="true" t="shared" si="18" ref="D1157:D1220">+D1156+1</f>
        <v>1155</v>
      </c>
    </row>
    <row r="1158" spans="1:4" ht="12.75">
      <c r="A1158" t="s">
        <v>2851</v>
      </c>
      <c r="B1158" t="s">
        <v>2196</v>
      </c>
      <c r="C1158" s="423">
        <v>5715</v>
      </c>
      <c r="D1158" s="423">
        <f t="shared" si="18"/>
        <v>1156</v>
      </c>
    </row>
    <row r="1159" spans="1:4" ht="12.75">
      <c r="A1159" t="s">
        <v>2852</v>
      </c>
      <c r="B1159" t="s">
        <v>2196</v>
      </c>
      <c r="C1159" s="423">
        <v>5715</v>
      </c>
      <c r="D1159" s="423">
        <f t="shared" si="18"/>
        <v>1157</v>
      </c>
    </row>
    <row r="1160" spans="1:4" ht="12.75">
      <c r="A1160" t="s">
        <v>2853</v>
      </c>
      <c r="B1160" t="s">
        <v>2196</v>
      </c>
      <c r="C1160" s="423">
        <v>5715</v>
      </c>
      <c r="D1160" s="423">
        <f t="shared" si="18"/>
        <v>1158</v>
      </c>
    </row>
    <row r="1161" spans="1:4" ht="12.75">
      <c r="A1161" t="s">
        <v>2854</v>
      </c>
      <c r="B1161" t="s">
        <v>2196</v>
      </c>
      <c r="C1161" s="423">
        <v>5715</v>
      </c>
      <c r="D1161" s="423">
        <f t="shared" si="18"/>
        <v>1159</v>
      </c>
    </row>
    <row r="1162" spans="1:4" ht="12.75">
      <c r="A1162" t="s">
        <v>2856</v>
      </c>
      <c r="B1162" t="s">
        <v>2196</v>
      </c>
      <c r="C1162" s="423">
        <v>5715</v>
      </c>
      <c r="D1162" s="423">
        <f t="shared" si="18"/>
        <v>1160</v>
      </c>
    </row>
    <row r="1163" spans="1:4" ht="12.75">
      <c r="A1163" t="s">
        <v>2857</v>
      </c>
      <c r="B1163" t="s">
        <v>2196</v>
      </c>
      <c r="C1163" s="423">
        <v>5715</v>
      </c>
      <c r="D1163" s="423">
        <f t="shared" si="18"/>
        <v>1161</v>
      </c>
    </row>
    <row r="1164" spans="1:4" ht="12.75">
      <c r="A1164" t="s">
        <v>2858</v>
      </c>
      <c r="B1164" t="s">
        <v>2196</v>
      </c>
      <c r="C1164" s="423">
        <v>5715</v>
      </c>
      <c r="D1164" s="423">
        <f t="shared" si="18"/>
        <v>1162</v>
      </c>
    </row>
    <row r="1165" spans="1:4" ht="12.75">
      <c r="A1165" t="s">
        <v>2859</v>
      </c>
      <c r="B1165" t="s">
        <v>2196</v>
      </c>
      <c r="C1165" s="423">
        <v>5715</v>
      </c>
      <c r="D1165" s="423">
        <f t="shared" si="18"/>
        <v>1163</v>
      </c>
    </row>
    <row r="1166" spans="1:4" ht="12.75">
      <c r="A1166" t="s">
        <v>2860</v>
      </c>
      <c r="B1166" t="s">
        <v>2196</v>
      </c>
      <c r="C1166" s="423">
        <v>5715</v>
      </c>
      <c r="D1166" s="423">
        <f t="shared" si="18"/>
        <v>1164</v>
      </c>
    </row>
    <row r="1167" spans="1:4" ht="12.75">
      <c r="A1167" t="s">
        <v>2861</v>
      </c>
      <c r="B1167" t="s">
        <v>2196</v>
      </c>
      <c r="C1167" s="423">
        <v>5715</v>
      </c>
      <c r="D1167" s="423">
        <f t="shared" si="18"/>
        <v>1165</v>
      </c>
    </row>
    <row r="1168" spans="1:4" ht="12.75">
      <c r="A1168" t="s">
        <v>2862</v>
      </c>
      <c r="B1168" t="s">
        <v>2196</v>
      </c>
      <c r="C1168" s="423">
        <v>5715</v>
      </c>
      <c r="D1168" s="423">
        <f t="shared" si="18"/>
        <v>1166</v>
      </c>
    </row>
    <row r="1169" spans="1:4" ht="12.75">
      <c r="A1169" t="s">
        <v>2863</v>
      </c>
      <c r="B1169" t="s">
        <v>2196</v>
      </c>
      <c r="C1169" s="423">
        <v>5715</v>
      </c>
      <c r="D1169" s="423">
        <f t="shared" si="18"/>
        <v>1167</v>
      </c>
    </row>
    <row r="1170" spans="1:4" ht="12.75">
      <c r="A1170" t="s">
        <v>2864</v>
      </c>
      <c r="B1170" t="s">
        <v>2196</v>
      </c>
      <c r="C1170" s="423">
        <v>5715</v>
      </c>
      <c r="D1170" s="423">
        <f t="shared" si="18"/>
        <v>1168</v>
      </c>
    </row>
    <row r="1171" spans="1:4" ht="12.75">
      <c r="A1171" t="s">
        <v>2866</v>
      </c>
      <c r="B1171" t="s">
        <v>2196</v>
      </c>
      <c r="C1171" s="423">
        <v>5715</v>
      </c>
      <c r="D1171" s="423">
        <f t="shared" si="18"/>
        <v>1169</v>
      </c>
    </row>
    <row r="1172" spans="1:4" ht="12.75">
      <c r="A1172" t="s">
        <v>2867</v>
      </c>
      <c r="B1172" t="s">
        <v>2196</v>
      </c>
      <c r="C1172" s="423">
        <v>5715</v>
      </c>
      <c r="D1172" s="423">
        <f t="shared" si="18"/>
        <v>1170</v>
      </c>
    </row>
    <row r="1173" spans="1:4" ht="12.75">
      <c r="A1173" t="s">
        <v>2868</v>
      </c>
      <c r="B1173" t="s">
        <v>2196</v>
      </c>
      <c r="C1173" s="423">
        <v>5715</v>
      </c>
      <c r="D1173" s="423">
        <f t="shared" si="18"/>
        <v>1171</v>
      </c>
    </row>
    <row r="1174" spans="1:4" ht="12.75">
      <c r="A1174" t="s">
        <v>2869</v>
      </c>
      <c r="B1174" t="s">
        <v>2196</v>
      </c>
      <c r="C1174" s="423">
        <v>5715</v>
      </c>
      <c r="D1174" s="423">
        <f t="shared" si="18"/>
        <v>1172</v>
      </c>
    </row>
    <row r="1175" spans="1:4" ht="12.75">
      <c r="A1175" t="s">
        <v>2870</v>
      </c>
      <c r="B1175" t="s">
        <v>2196</v>
      </c>
      <c r="C1175" s="423">
        <v>5715</v>
      </c>
      <c r="D1175" s="423">
        <f t="shared" si="18"/>
        <v>1173</v>
      </c>
    </row>
    <row r="1176" spans="1:4" ht="12.75">
      <c r="A1176" t="s">
        <v>2871</v>
      </c>
      <c r="B1176" t="s">
        <v>2196</v>
      </c>
      <c r="C1176" s="423">
        <v>5715</v>
      </c>
      <c r="D1176" s="423">
        <f t="shared" si="18"/>
        <v>1174</v>
      </c>
    </row>
    <row r="1177" spans="1:4" ht="12.75">
      <c r="A1177" t="s">
        <v>2872</v>
      </c>
      <c r="B1177" t="s">
        <v>2196</v>
      </c>
      <c r="C1177" s="423">
        <v>5715</v>
      </c>
      <c r="D1177" s="423">
        <f t="shared" si="18"/>
        <v>1175</v>
      </c>
    </row>
    <row r="1178" spans="1:4" ht="12.75">
      <c r="A1178" t="s">
        <v>2873</v>
      </c>
      <c r="B1178" t="s">
        <v>2196</v>
      </c>
      <c r="C1178" s="423">
        <v>5715</v>
      </c>
      <c r="D1178" s="423">
        <f t="shared" si="18"/>
        <v>1176</v>
      </c>
    </row>
    <row r="1179" spans="1:4" ht="12.75">
      <c r="A1179" t="s">
        <v>79</v>
      </c>
      <c r="B1179" t="s">
        <v>2196</v>
      </c>
      <c r="C1179" s="423">
        <v>5715</v>
      </c>
      <c r="D1179" s="423">
        <f t="shared" si="18"/>
        <v>1177</v>
      </c>
    </row>
    <row r="1180" spans="1:4" ht="12.75">
      <c r="A1180" t="s">
        <v>80</v>
      </c>
      <c r="B1180" t="s">
        <v>2196</v>
      </c>
      <c r="C1180" s="423">
        <v>5715</v>
      </c>
      <c r="D1180" s="423">
        <f t="shared" si="18"/>
        <v>1178</v>
      </c>
    </row>
    <row r="1181" spans="1:4" ht="12.75">
      <c r="A1181" t="s">
        <v>81</v>
      </c>
      <c r="B1181" t="s">
        <v>2196</v>
      </c>
      <c r="C1181" s="423">
        <v>5715</v>
      </c>
      <c r="D1181" s="423">
        <f t="shared" si="18"/>
        <v>1179</v>
      </c>
    </row>
    <row r="1182" spans="1:4" ht="12.75">
      <c r="A1182" t="s">
        <v>82</v>
      </c>
      <c r="B1182" t="s">
        <v>2196</v>
      </c>
      <c r="C1182" s="423">
        <v>5715</v>
      </c>
      <c r="D1182" s="423">
        <f t="shared" si="18"/>
        <v>1180</v>
      </c>
    </row>
    <row r="1183" spans="1:4" ht="12.75">
      <c r="A1183" t="s">
        <v>85</v>
      </c>
      <c r="B1183" t="s">
        <v>2196</v>
      </c>
      <c r="C1183" s="423">
        <v>5715</v>
      </c>
      <c r="D1183" s="423">
        <f t="shared" si="18"/>
        <v>1181</v>
      </c>
    </row>
    <row r="1184" spans="1:4" ht="12.75">
      <c r="A1184" t="s">
        <v>86</v>
      </c>
      <c r="B1184" t="s">
        <v>2196</v>
      </c>
      <c r="C1184" s="423">
        <v>5715</v>
      </c>
      <c r="D1184" s="423">
        <f t="shared" si="18"/>
        <v>1182</v>
      </c>
    </row>
    <row r="1185" spans="1:4" ht="12.75">
      <c r="A1185" t="s">
        <v>1055</v>
      </c>
      <c r="B1185" t="s">
        <v>2196</v>
      </c>
      <c r="C1185" s="423">
        <v>5715</v>
      </c>
      <c r="D1185" s="423">
        <f t="shared" si="18"/>
        <v>1183</v>
      </c>
    </row>
    <row r="1186" spans="1:4" ht="12.75">
      <c r="A1186" t="s">
        <v>1056</v>
      </c>
      <c r="B1186" t="s">
        <v>2196</v>
      </c>
      <c r="C1186" s="423">
        <v>5715</v>
      </c>
      <c r="D1186" s="423">
        <f t="shared" si="18"/>
        <v>1184</v>
      </c>
    </row>
    <row r="1187" spans="1:4" ht="12.75">
      <c r="A1187" t="s">
        <v>1057</v>
      </c>
      <c r="B1187" t="s">
        <v>2196</v>
      </c>
      <c r="C1187" s="423">
        <v>5715</v>
      </c>
      <c r="D1187" s="423">
        <f t="shared" si="18"/>
        <v>1185</v>
      </c>
    </row>
    <row r="1188" spans="1:4" ht="12.75">
      <c r="A1188" t="s">
        <v>1059</v>
      </c>
      <c r="B1188" t="s">
        <v>2196</v>
      </c>
      <c r="C1188" s="423">
        <v>5715</v>
      </c>
      <c r="D1188" s="423">
        <f t="shared" si="18"/>
        <v>1186</v>
      </c>
    </row>
    <row r="1189" spans="1:4" ht="12.75">
      <c r="A1189" t="s">
        <v>1060</v>
      </c>
      <c r="B1189" t="s">
        <v>2196</v>
      </c>
      <c r="C1189" s="423">
        <v>5715</v>
      </c>
      <c r="D1189" s="423">
        <f t="shared" si="18"/>
        <v>1187</v>
      </c>
    </row>
    <row r="1190" spans="1:4" ht="12.75">
      <c r="A1190" t="s">
        <v>1061</v>
      </c>
      <c r="B1190" t="s">
        <v>2196</v>
      </c>
      <c r="C1190" s="423">
        <v>5715</v>
      </c>
      <c r="D1190" s="423">
        <f t="shared" si="18"/>
        <v>1188</v>
      </c>
    </row>
    <row r="1191" spans="1:4" ht="12.75">
      <c r="A1191" t="s">
        <v>87</v>
      </c>
      <c r="B1191" t="s">
        <v>2196</v>
      </c>
      <c r="C1191" s="423">
        <v>5715</v>
      </c>
      <c r="D1191" s="423">
        <f t="shared" si="18"/>
        <v>1189</v>
      </c>
    </row>
    <row r="1192" spans="1:4" ht="12.75">
      <c r="A1192" t="s">
        <v>88</v>
      </c>
      <c r="B1192" t="s">
        <v>2196</v>
      </c>
      <c r="C1192" s="423">
        <v>5715</v>
      </c>
      <c r="D1192" s="423">
        <f t="shared" si="18"/>
        <v>1190</v>
      </c>
    </row>
    <row r="1193" spans="1:4" ht="12.75">
      <c r="A1193" t="s">
        <v>89</v>
      </c>
      <c r="B1193" t="s">
        <v>2196</v>
      </c>
      <c r="C1193" s="423">
        <v>5715</v>
      </c>
      <c r="D1193" s="423">
        <f t="shared" si="18"/>
        <v>1191</v>
      </c>
    </row>
    <row r="1194" spans="1:4" ht="12.75">
      <c r="A1194" t="s">
        <v>90</v>
      </c>
      <c r="B1194" t="s">
        <v>2196</v>
      </c>
      <c r="C1194" s="423">
        <v>5715</v>
      </c>
      <c r="D1194" s="423">
        <f t="shared" si="18"/>
        <v>1192</v>
      </c>
    </row>
    <row r="1195" spans="1:4" ht="12.75">
      <c r="A1195" t="s">
        <v>91</v>
      </c>
      <c r="B1195" t="s">
        <v>2196</v>
      </c>
      <c r="C1195" s="423">
        <v>5715</v>
      </c>
      <c r="D1195" s="423">
        <f t="shared" si="18"/>
        <v>1193</v>
      </c>
    </row>
    <row r="1196" spans="1:4" ht="12.75">
      <c r="A1196" t="s">
        <v>92</v>
      </c>
      <c r="B1196" t="s">
        <v>2196</v>
      </c>
      <c r="C1196" s="423">
        <v>5715</v>
      </c>
      <c r="D1196" s="423">
        <f t="shared" si="18"/>
        <v>1194</v>
      </c>
    </row>
    <row r="1197" spans="1:4" ht="12.75">
      <c r="A1197" t="s">
        <v>93</v>
      </c>
      <c r="B1197" t="s">
        <v>2197</v>
      </c>
      <c r="C1197" s="423">
        <v>5714</v>
      </c>
      <c r="D1197" s="423">
        <f t="shared" si="18"/>
        <v>1195</v>
      </c>
    </row>
    <row r="1198" spans="1:4" ht="12.75">
      <c r="A1198" t="s">
        <v>2874</v>
      </c>
      <c r="B1198" t="s">
        <v>2197</v>
      </c>
      <c r="C1198" s="423">
        <v>5714</v>
      </c>
      <c r="D1198" s="423">
        <f t="shared" si="18"/>
        <v>1196</v>
      </c>
    </row>
    <row r="1199" spans="1:4" ht="12.75">
      <c r="A1199" t="s">
        <v>2875</v>
      </c>
      <c r="B1199" t="s">
        <v>2197</v>
      </c>
      <c r="C1199" s="423">
        <v>5714</v>
      </c>
      <c r="D1199" s="423">
        <f t="shared" si="18"/>
        <v>1197</v>
      </c>
    </row>
    <row r="1200" spans="1:4" ht="12.75">
      <c r="A1200" t="s">
        <v>2876</v>
      </c>
      <c r="B1200" t="s">
        <v>2197</v>
      </c>
      <c r="C1200" s="423">
        <v>5714</v>
      </c>
      <c r="D1200" s="423">
        <f t="shared" si="18"/>
        <v>1198</v>
      </c>
    </row>
    <row r="1201" spans="1:4" ht="12.75">
      <c r="A1201" t="s">
        <v>2877</v>
      </c>
      <c r="B1201" t="s">
        <v>2197</v>
      </c>
      <c r="C1201" s="423">
        <v>5714</v>
      </c>
      <c r="D1201" s="423">
        <f t="shared" si="18"/>
        <v>1199</v>
      </c>
    </row>
    <row r="1202" spans="1:4" ht="12.75">
      <c r="A1202" t="s">
        <v>2878</v>
      </c>
      <c r="B1202" t="s">
        <v>2197</v>
      </c>
      <c r="C1202" s="423">
        <v>5714</v>
      </c>
      <c r="D1202" s="423">
        <f t="shared" si="18"/>
        <v>1200</v>
      </c>
    </row>
    <row r="1203" spans="1:4" ht="12.75">
      <c r="A1203" t="s">
        <v>94</v>
      </c>
      <c r="B1203" t="s">
        <v>2197</v>
      </c>
      <c r="C1203" s="423">
        <v>5714</v>
      </c>
      <c r="D1203" s="423">
        <f t="shared" si="18"/>
        <v>1201</v>
      </c>
    </row>
    <row r="1204" spans="1:4" ht="12.75">
      <c r="A1204" t="s">
        <v>95</v>
      </c>
      <c r="B1204" t="s">
        <v>2197</v>
      </c>
      <c r="C1204" s="423">
        <v>5714</v>
      </c>
      <c r="D1204" s="423">
        <f t="shared" si="18"/>
        <v>1202</v>
      </c>
    </row>
    <row r="1205" spans="1:4" ht="12.75">
      <c r="A1205" t="s">
        <v>98</v>
      </c>
      <c r="B1205" t="s">
        <v>2197</v>
      </c>
      <c r="C1205" s="423">
        <v>5714</v>
      </c>
      <c r="D1205" s="423">
        <f t="shared" si="18"/>
        <v>1203</v>
      </c>
    </row>
    <row r="1206" spans="1:4" ht="12.75">
      <c r="A1206" t="s">
        <v>97</v>
      </c>
      <c r="B1206" t="s">
        <v>2197</v>
      </c>
      <c r="C1206" s="423">
        <v>5714</v>
      </c>
      <c r="D1206" s="423">
        <f t="shared" si="18"/>
        <v>1204</v>
      </c>
    </row>
    <row r="1207" spans="1:4" ht="12.75">
      <c r="A1207" t="s">
        <v>99</v>
      </c>
      <c r="B1207" t="s">
        <v>2197</v>
      </c>
      <c r="C1207" s="423">
        <v>5714</v>
      </c>
      <c r="D1207" s="423">
        <f t="shared" si="18"/>
        <v>1205</v>
      </c>
    </row>
    <row r="1208" spans="1:4" ht="12.75">
      <c r="A1208" t="s">
        <v>100</v>
      </c>
      <c r="B1208" t="s">
        <v>2197</v>
      </c>
      <c r="C1208" s="423">
        <v>5714</v>
      </c>
      <c r="D1208" s="423">
        <f t="shared" si="18"/>
        <v>1206</v>
      </c>
    </row>
    <row r="1209" spans="1:4" ht="12.75">
      <c r="A1209" t="s">
        <v>101</v>
      </c>
      <c r="B1209" t="s">
        <v>2197</v>
      </c>
      <c r="C1209" s="423">
        <v>5714</v>
      </c>
      <c r="D1209" s="423">
        <f t="shared" si="18"/>
        <v>1207</v>
      </c>
    </row>
    <row r="1210" spans="1:4" ht="12.75">
      <c r="A1210" t="s">
        <v>102</v>
      </c>
      <c r="B1210" t="s">
        <v>2197</v>
      </c>
      <c r="C1210" s="423">
        <v>5714</v>
      </c>
      <c r="D1210" s="423">
        <f t="shared" si="18"/>
        <v>1208</v>
      </c>
    </row>
    <row r="1211" spans="1:4" ht="12.75">
      <c r="A1211" t="s">
        <v>103</v>
      </c>
      <c r="B1211" t="s">
        <v>2197</v>
      </c>
      <c r="C1211" s="423">
        <v>5714</v>
      </c>
      <c r="D1211" s="423">
        <f t="shared" si="18"/>
        <v>1209</v>
      </c>
    </row>
    <row r="1212" spans="1:4" ht="12.75">
      <c r="A1212" t="s">
        <v>2879</v>
      </c>
      <c r="B1212" t="s">
        <v>2197</v>
      </c>
      <c r="C1212" s="423">
        <v>5714</v>
      </c>
      <c r="D1212" s="423">
        <f t="shared" si="18"/>
        <v>1210</v>
      </c>
    </row>
    <row r="1213" spans="1:4" ht="12.75">
      <c r="A1213" t="s">
        <v>2880</v>
      </c>
      <c r="B1213" t="s">
        <v>2197</v>
      </c>
      <c r="C1213" s="423">
        <v>5714</v>
      </c>
      <c r="D1213" s="423">
        <f t="shared" si="18"/>
        <v>1211</v>
      </c>
    </row>
    <row r="1214" spans="1:4" ht="12.75">
      <c r="A1214" t="s">
        <v>2881</v>
      </c>
      <c r="B1214" t="s">
        <v>2197</v>
      </c>
      <c r="C1214" s="423">
        <v>5714</v>
      </c>
      <c r="D1214" s="423">
        <f t="shared" si="18"/>
        <v>1212</v>
      </c>
    </row>
    <row r="1215" spans="1:4" ht="12.75">
      <c r="A1215" t="s">
        <v>2882</v>
      </c>
      <c r="B1215" t="s">
        <v>2197</v>
      </c>
      <c r="C1215" s="423">
        <v>5714</v>
      </c>
      <c r="D1215" s="423">
        <f t="shared" si="18"/>
        <v>1213</v>
      </c>
    </row>
    <row r="1216" spans="1:4" ht="12.75">
      <c r="A1216" t="s">
        <v>104</v>
      </c>
      <c r="B1216" t="s">
        <v>2197</v>
      </c>
      <c r="C1216" s="423">
        <v>5714</v>
      </c>
      <c r="D1216" s="423">
        <f t="shared" si="18"/>
        <v>1214</v>
      </c>
    </row>
    <row r="1217" spans="1:4" ht="12.75">
      <c r="A1217" t="s">
        <v>2883</v>
      </c>
      <c r="B1217" t="s">
        <v>2197</v>
      </c>
      <c r="C1217" s="423">
        <v>5714</v>
      </c>
      <c r="D1217" s="423">
        <f t="shared" si="18"/>
        <v>1215</v>
      </c>
    </row>
    <row r="1218" spans="1:4" ht="12.75">
      <c r="A1218" t="s">
        <v>105</v>
      </c>
      <c r="B1218" t="s">
        <v>2197</v>
      </c>
      <c r="C1218" s="423">
        <v>5714</v>
      </c>
      <c r="D1218" s="423">
        <f t="shared" si="18"/>
        <v>1216</v>
      </c>
    </row>
    <row r="1219" spans="1:4" ht="12.75">
      <c r="A1219" t="s">
        <v>106</v>
      </c>
      <c r="B1219" t="s">
        <v>2197</v>
      </c>
      <c r="C1219" s="423">
        <v>5714</v>
      </c>
      <c r="D1219" s="423">
        <f t="shared" si="18"/>
        <v>1217</v>
      </c>
    </row>
    <row r="1220" spans="1:4" ht="12.75">
      <c r="A1220" t="s">
        <v>2884</v>
      </c>
      <c r="B1220" t="s">
        <v>2197</v>
      </c>
      <c r="C1220" s="423">
        <v>5714</v>
      </c>
      <c r="D1220" s="423">
        <f t="shared" si="18"/>
        <v>1218</v>
      </c>
    </row>
    <row r="1221" spans="1:4" ht="12.75">
      <c r="A1221" t="s">
        <v>107</v>
      </c>
      <c r="B1221" t="s">
        <v>2197</v>
      </c>
      <c r="C1221" s="423">
        <v>5714</v>
      </c>
      <c r="D1221" s="423">
        <f aca="true" t="shared" si="19" ref="D1221:D1284">+D1220+1</f>
        <v>1219</v>
      </c>
    </row>
    <row r="1222" spans="1:4" ht="12.75">
      <c r="A1222" t="s">
        <v>108</v>
      </c>
      <c r="B1222" t="s">
        <v>2197</v>
      </c>
      <c r="C1222" s="423">
        <v>5714</v>
      </c>
      <c r="D1222" s="423">
        <f t="shared" si="19"/>
        <v>1220</v>
      </c>
    </row>
    <row r="1223" spans="1:4" ht="12.75">
      <c r="A1223" t="s">
        <v>109</v>
      </c>
      <c r="B1223" t="s">
        <v>2197</v>
      </c>
      <c r="C1223" s="423">
        <v>5714</v>
      </c>
      <c r="D1223" s="423">
        <f t="shared" si="19"/>
        <v>1221</v>
      </c>
    </row>
    <row r="1224" spans="1:4" ht="12.75">
      <c r="A1224" t="s">
        <v>1064</v>
      </c>
      <c r="B1224" t="s">
        <v>2197</v>
      </c>
      <c r="C1224" s="423">
        <v>5714</v>
      </c>
      <c r="D1224" s="423">
        <f t="shared" si="19"/>
        <v>1222</v>
      </c>
    </row>
    <row r="1225" spans="1:4" ht="12.75">
      <c r="A1225" t="s">
        <v>110</v>
      </c>
      <c r="B1225" t="s">
        <v>2197</v>
      </c>
      <c r="C1225" s="423">
        <v>5714</v>
      </c>
      <c r="D1225" s="423">
        <f t="shared" si="19"/>
        <v>1223</v>
      </c>
    </row>
    <row r="1226" spans="1:4" ht="12.75">
      <c r="A1226" t="s">
        <v>111</v>
      </c>
      <c r="B1226" t="s">
        <v>2197</v>
      </c>
      <c r="C1226" s="423">
        <v>5714</v>
      </c>
      <c r="D1226" s="423">
        <f t="shared" si="19"/>
        <v>1224</v>
      </c>
    </row>
    <row r="1227" spans="1:4" ht="12.75">
      <c r="A1227" t="s">
        <v>112</v>
      </c>
      <c r="B1227" t="s">
        <v>2197</v>
      </c>
      <c r="C1227" s="423">
        <v>5714</v>
      </c>
      <c r="D1227" s="423">
        <f t="shared" si="19"/>
        <v>1225</v>
      </c>
    </row>
    <row r="1228" spans="1:4" ht="12.75">
      <c r="A1228" t="s">
        <v>113</v>
      </c>
      <c r="B1228" t="s">
        <v>2197</v>
      </c>
      <c r="C1228" s="423">
        <v>5714</v>
      </c>
      <c r="D1228" s="423">
        <f t="shared" si="19"/>
        <v>1226</v>
      </c>
    </row>
    <row r="1229" spans="1:4" ht="12.75">
      <c r="A1229" t="s">
        <v>114</v>
      </c>
      <c r="B1229" t="s">
        <v>2197</v>
      </c>
      <c r="C1229" s="423">
        <v>5714</v>
      </c>
      <c r="D1229" s="423">
        <f t="shared" si="19"/>
        <v>1227</v>
      </c>
    </row>
    <row r="1230" spans="1:4" ht="12.75">
      <c r="A1230" t="s">
        <v>115</v>
      </c>
      <c r="B1230" t="s">
        <v>2197</v>
      </c>
      <c r="C1230" s="423">
        <v>5714</v>
      </c>
      <c r="D1230" s="423">
        <f t="shared" si="19"/>
        <v>1228</v>
      </c>
    </row>
    <row r="1231" spans="1:4" ht="12.75">
      <c r="A1231" t="s">
        <v>116</v>
      </c>
      <c r="B1231" t="s">
        <v>2197</v>
      </c>
      <c r="C1231" s="423">
        <v>5714</v>
      </c>
      <c r="D1231" s="423">
        <f t="shared" si="19"/>
        <v>1229</v>
      </c>
    </row>
    <row r="1232" spans="1:4" ht="12.75">
      <c r="A1232" t="s">
        <v>1422</v>
      </c>
      <c r="B1232" t="s">
        <v>2197</v>
      </c>
      <c r="C1232" s="423">
        <v>5714</v>
      </c>
      <c r="D1232" s="423">
        <f t="shared" si="19"/>
        <v>1230</v>
      </c>
    </row>
    <row r="1233" spans="1:4" ht="12.75">
      <c r="A1233" t="s">
        <v>117</v>
      </c>
      <c r="B1233" t="s">
        <v>2197</v>
      </c>
      <c r="C1233" s="423">
        <v>5714</v>
      </c>
      <c r="D1233" s="423">
        <f t="shared" si="19"/>
        <v>1231</v>
      </c>
    </row>
    <row r="1234" spans="1:4" ht="12.75">
      <c r="A1234" t="s">
        <v>2885</v>
      </c>
      <c r="B1234" t="s">
        <v>2197</v>
      </c>
      <c r="C1234" s="423">
        <v>5714</v>
      </c>
      <c r="D1234" s="423">
        <f t="shared" si="19"/>
        <v>1232</v>
      </c>
    </row>
    <row r="1235" spans="1:4" ht="12.75">
      <c r="A1235" t="s">
        <v>118</v>
      </c>
      <c r="B1235" t="s">
        <v>2197</v>
      </c>
      <c r="C1235" s="423">
        <v>5714</v>
      </c>
      <c r="D1235" s="423">
        <f t="shared" si="19"/>
        <v>1233</v>
      </c>
    </row>
    <row r="1236" spans="1:4" ht="12.75">
      <c r="A1236" t="s">
        <v>2886</v>
      </c>
      <c r="B1236" t="s">
        <v>2197</v>
      </c>
      <c r="C1236" s="423">
        <v>5714</v>
      </c>
      <c r="D1236" s="423">
        <f t="shared" si="19"/>
        <v>1234</v>
      </c>
    </row>
    <row r="1237" spans="1:4" ht="12.75">
      <c r="A1237" t="s">
        <v>119</v>
      </c>
      <c r="B1237" t="s">
        <v>2197</v>
      </c>
      <c r="C1237" s="423">
        <v>5714</v>
      </c>
      <c r="D1237" s="423">
        <f t="shared" si="19"/>
        <v>1235</v>
      </c>
    </row>
    <row r="1238" spans="1:4" ht="12.75">
      <c r="A1238" t="s">
        <v>1973</v>
      </c>
      <c r="B1238" t="s">
        <v>2197</v>
      </c>
      <c r="C1238" s="423">
        <v>5714</v>
      </c>
      <c r="D1238" s="423">
        <f t="shared" si="19"/>
        <v>1236</v>
      </c>
    </row>
    <row r="1239" spans="1:4" ht="12.75">
      <c r="A1239" t="s">
        <v>120</v>
      </c>
      <c r="B1239" t="s">
        <v>2197</v>
      </c>
      <c r="C1239" s="423">
        <v>5714</v>
      </c>
      <c r="D1239" s="423">
        <f t="shared" si="19"/>
        <v>1237</v>
      </c>
    </row>
    <row r="1240" spans="1:4" ht="12.75">
      <c r="A1240" t="s">
        <v>122</v>
      </c>
      <c r="B1240" t="s">
        <v>2197</v>
      </c>
      <c r="C1240" s="423">
        <v>5714</v>
      </c>
      <c r="D1240" s="423">
        <f t="shared" si="19"/>
        <v>1238</v>
      </c>
    </row>
    <row r="1241" spans="1:4" ht="12.75">
      <c r="A1241" t="s">
        <v>123</v>
      </c>
      <c r="B1241" t="s">
        <v>2197</v>
      </c>
      <c r="C1241" s="423">
        <v>5714</v>
      </c>
      <c r="D1241" s="423">
        <f t="shared" si="19"/>
        <v>1239</v>
      </c>
    </row>
    <row r="1242" spans="1:4" ht="12.75">
      <c r="A1242" t="s">
        <v>124</v>
      </c>
      <c r="B1242" t="s">
        <v>2197</v>
      </c>
      <c r="C1242" s="423">
        <v>5714</v>
      </c>
      <c r="D1242" s="423">
        <f t="shared" si="19"/>
        <v>1240</v>
      </c>
    </row>
    <row r="1243" spans="1:4" ht="12.75">
      <c r="A1243" t="s">
        <v>1272</v>
      </c>
      <c r="B1243" t="s">
        <v>2197</v>
      </c>
      <c r="C1243" s="423">
        <v>5714</v>
      </c>
      <c r="D1243" s="423">
        <f t="shared" si="19"/>
        <v>1241</v>
      </c>
    </row>
    <row r="1244" spans="1:4" ht="12.75">
      <c r="A1244" t="s">
        <v>1273</v>
      </c>
      <c r="B1244" t="s">
        <v>2197</v>
      </c>
      <c r="C1244" s="423">
        <v>5714</v>
      </c>
      <c r="D1244" s="423">
        <f t="shared" si="19"/>
        <v>1242</v>
      </c>
    </row>
    <row r="1245" spans="1:4" ht="12.75">
      <c r="A1245" t="s">
        <v>1276</v>
      </c>
      <c r="B1245" t="s">
        <v>2197</v>
      </c>
      <c r="C1245" s="423">
        <v>5714</v>
      </c>
      <c r="D1245" s="423">
        <f t="shared" si="19"/>
        <v>1243</v>
      </c>
    </row>
    <row r="1246" spans="1:4" ht="12.75">
      <c r="A1246" t="s">
        <v>1277</v>
      </c>
      <c r="B1246" t="s">
        <v>2197</v>
      </c>
      <c r="C1246" s="423">
        <v>5714</v>
      </c>
      <c r="D1246" s="423">
        <f t="shared" si="19"/>
        <v>1244</v>
      </c>
    </row>
    <row r="1247" spans="1:4" ht="12.75">
      <c r="A1247" t="s">
        <v>2887</v>
      </c>
      <c r="B1247" t="s">
        <v>2197</v>
      </c>
      <c r="C1247" s="423">
        <v>5714</v>
      </c>
      <c r="D1247" s="423">
        <f t="shared" si="19"/>
        <v>1245</v>
      </c>
    </row>
    <row r="1248" spans="1:4" ht="12.75">
      <c r="A1248" t="s">
        <v>1278</v>
      </c>
      <c r="B1248" t="s">
        <v>2197</v>
      </c>
      <c r="C1248" s="423">
        <v>5714</v>
      </c>
      <c r="D1248" s="423">
        <f t="shared" si="19"/>
        <v>1246</v>
      </c>
    </row>
    <row r="1249" spans="1:4" ht="12.75">
      <c r="A1249" t="s">
        <v>2888</v>
      </c>
      <c r="B1249" t="s">
        <v>2197</v>
      </c>
      <c r="C1249" s="423">
        <v>5714</v>
      </c>
      <c r="D1249" s="423">
        <f t="shared" si="19"/>
        <v>1247</v>
      </c>
    </row>
    <row r="1250" spans="1:4" ht="12.75">
      <c r="A1250" t="s">
        <v>1279</v>
      </c>
      <c r="B1250" t="s">
        <v>2197</v>
      </c>
      <c r="C1250" s="423">
        <v>5714</v>
      </c>
      <c r="D1250" s="423">
        <f t="shared" si="19"/>
        <v>1248</v>
      </c>
    </row>
    <row r="1251" spans="1:4" ht="12.75">
      <c r="A1251" t="s">
        <v>1281</v>
      </c>
      <c r="B1251" t="s">
        <v>2197</v>
      </c>
      <c r="C1251" s="423">
        <v>5714</v>
      </c>
      <c r="D1251" s="423">
        <f t="shared" si="19"/>
        <v>1249</v>
      </c>
    </row>
    <row r="1252" spans="1:4" ht="12.75">
      <c r="A1252" t="s">
        <v>1282</v>
      </c>
      <c r="B1252" t="s">
        <v>2197</v>
      </c>
      <c r="C1252" s="423">
        <v>5714</v>
      </c>
      <c r="D1252" s="423">
        <f t="shared" si="19"/>
        <v>1250</v>
      </c>
    </row>
    <row r="1253" spans="1:4" ht="12.75">
      <c r="A1253" t="s">
        <v>1283</v>
      </c>
      <c r="B1253" t="s">
        <v>2197</v>
      </c>
      <c r="C1253" s="423">
        <v>5714</v>
      </c>
      <c r="D1253" s="423">
        <f t="shared" si="19"/>
        <v>1251</v>
      </c>
    </row>
    <row r="1254" spans="1:4" ht="12.75">
      <c r="A1254" t="s">
        <v>1285</v>
      </c>
      <c r="B1254" t="s">
        <v>2197</v>
      </c>
      <c r="C1254" s="423">
        <v>5714</v>
      </c>
      <c r="D1254" s="423">
        <f t="shared" si="19"/>
        <v>1252</v>
      </c>
    </row>
    <row r="1255" spans="1:4" ht="12.75">
      <c r="A1255" t="s">
        <v>1286</v>
      </c>
      <c r="B1255" t="s">
        <v>2197</v>
      </c>
      <c r="C1255" s="423">
        <v>5714</v>
      </c>
      <c r="D1255" s="423">
        <f t="shared" si="19"/>
        <v>1253</v>
      </c>
    </row>
    <row r="1256" spans="1:4" ht="12.75">
      <c r="A1256" t="s">
        <v>1287</v>
      </c>
      <c r="B1256" t="s">
        <v>2197</v>
      </c>
      <c r="C1256" s="423">
        <v>5714</v>
      </c>
      <c r="D1256" s="423">
        <f t="shared" si="19"/>
        <v>1254</v>
      </c>
    </row>
    <row r="1257" spans="1:4" ht="12.75">
      <c r="A1257" t="s">
        <v>2889</v>
      </c>
      <c r="B1257" t="s">
        <v>2197</v>
      </c>
      <c r="C1257" s="423">
        <v>5714</v>
      </c>
      <c r="D1257" s="423">
        <f t="shared" si="19"/>
        <v>1255</v>
      </c>
    </row>
    <row r="1258" spans="1:4" ht="12.75">
      <c r="A1258" t="s">
        <v>1288</v>
      </c>
      <c r="B1258" t="s">
        <v>2197</v>
      </c>
      <c r="C1258" s="423">
        <v>5714</v>
      </c>
      <c r="D1258" s="423">
        <f t="shared" si="19"/>
        <v>1256</v>
      </c>
    </row>
    <row r="1259" spans="1:4" ht="12.75">
      <c r="A1259" t="s">
        <v>1290</v>
      </c>
      <c r="B1259" t="s">
        <v>2197</v>
      </c>
      <c r="C1259" s="423">
        <v>5714</v>
      </c>
      <c r="D1259" s="423">
        <f t="shared" si="19"/>
        <v>1257</v>
      </c>
    </row>
    <row r="1260" spans="1:4" ht="12.75">
      <c r="A1260" t="s">
        <v>1291</v>
      </c>
      <c r="B1260" t="s">
        <v>2197</v>
      </c>
      <c r="C1260" s="423">
        <v>5714</v>
      </c>
      <c r="D1260" s="423">
        <f t="shared" si="19"/>
        <v>1258</v>
      </c>
    </row>
    <row r="1261" spans="1:4" ht="12.75">
      <c r="A1261" t="s">
        <v>1292</v>
      </c>
      <c r="B1261" t="s">
        <v>2197</v>
      </c>
      <c r="C1261" s="423">
        <v>5714</v>
      </c>
      <c r="D1261" s="423">
        <f t="shared" si="19"/>
        <v>1259</v>
      </c>
    </row>
    <row r="1262" spans="1:4" ht="12.75">
      <c r="A1262" t="s">
        <v>1293</v>
      </c>
      <c r="B1262" t="s">
        <v>2197</v>
      </c>
      <c r="C1262" s="423">
        <v>5714</v>
      </c>
      <c r="D1262" s="423">
        <f t="shared" si="19"/>
        <v>1260</v>
      </c>
    </row>
    <row r="1263" spans="1:4" ht="12.75">
      <c r="A1263" t="s">
        <v>1294</v>
      </c>
      <c r="B1263" t="s">
        <v>2197</v>
      </c>
      <c r="C1263" s="423">
        <v>5714</v>
      </c>
      <c r="D1263" s="423">
        <f t="shared" si="19"/>
        <v>1261</v>
      </c>
    </row>
    <row r="1264" spans="1:4" ht="12.75">
      <c r="A1264" t="s">
        <v>1295</v>
      </c>
      <c r="B1264" t="s">
        <v>2197</v>
      </c>
      <c r="C1264" s="423">
        <v>5714</v>
      </c>
      <c r="D1264" s="423">
        <f t="shared" si="19"/>
        <v>1262</v>
      </c>
    </row>
    <row r="1265" spans="1:4" ht="12.75">
      <c r="A1265" t="s">
        <v>2891</v>
      </c>
      <c r="B1265" t="s">
        <v>2197</v>
      </c>
      <c r="C1265" s="423">
        <v>5714</v>
      </c>
      <c r="D1265" s="423">
        <f t="shared" si="19"/>
        <v>1263</v>
      </c>
    </row>
    <row r="1266" spans="1:4" ht="12.75">
      <c r="A1266" t="s">
        <v>1296</v>
      </c>
      <c r="B1266" t="s">
        <v>2197</v>
      </c>
      <c r="C1266" s="423">
        <v>5714</v>
      </c>
      <c r="D1266" s="423">
        <f t="shared" si="19"/>
        <v>1264</v>
      </c>
    </row>
    <row r="1267" spans="1:4" ht="12.75">
      <c r="A1267" t="s">
        <v>1297</v>
      </c>
      <c r="B1267" t="s">
        <v>2197</v>
      </c>
      <c r="C1267" s="423">
        <v>5714</v>
      </c>
      <c r="D1267" s="423">
        <f t="shared" si="19"/>
        <v>1265</v>
      </c>
    </row>
    <row r="1268" spans="1:4" ht="12.75">
      <c r="A1268" t="s">
        <v>1298</v>
      </c>
      <c r="B1268" t="s">
        <v>2197</v>
      </c>
      <c r="C1268" s="423">
        <v>5714</v>
      </c>
      <c r="D1268" s="423">
        <f t="shared" si="19"/>
        <v>1266</v>
      </c>
    </row>
    <row r="1269" spans="1:4" ht="12.75">
      <c r="A1269" t="s">
        <v>1299</v>
      </c>
      <c r="B1269" t="s">
        <v>2197</v>
      </c>
      <c r="C1269" s="423">
        <v>5714</v>
      </c>
      <c r="D1269" s="423">
        <f t="shared" si="19"/>
        <v>1267</v>
      </c>
    </row>
    <row r="1270" spans="1:4" ht="12.75">
      <c r="A1270" t="s">
        <v>1300</v>
      </c>
      <c r="B1270" t="s">
        <v>2197</v>
      </c>
      <c r="C1270" s="423">
        <v>5714</v>
      </c>
      <c r="D1270" s="423">
        <f t="shared" si="19"/>
        <v>1268</v>
      </c>
    </row>
    <row r="1271" spans="1:4" ht="12.75">
      <c r="A1271" t="s">
        <v>2893</v>
      </c>
      <c r="B1271" t="s">
        <v>2197</v>
      </c>
      <c r="C1271" s="423">
        <v>5714</v>
      </c>
      <c r="D1271" s="423">
        <f t="shared" si="19"/>
        <v>1269</v>
      </c>
    </row>
    <row r="1272" spans="1:4" ht="12.75">
      <c r="A1272" t="s">
        <v>1301</v>
      </c>
      <c r="B1272" t="s">
        <v>2197</v>
      </c>
      <c r="C1272" s="423">
        <v>5714</v>
      </c>
      <c r="D1272" s="423">
        <f t="shared" si="19"/>
        <v>1270</v>
      </c>
    </row>
    <row r="1273" spans="1:4" ht="12.75">
      <c r="A1273" t="s">
        <v>1302</v>
      </c>
      <c r="B1273" t="s">
        <v>2197</v>
      </c>
      <c r="C1273" s="423">
        <v>5714</v>
      </c>
      <c r="D1273" s="423">
        <f t="shared" si="19"/>
        <v>1271</v>
      </c>
    </row>
    <row r="1274" spans="1:4" ht="12.75">
      <c r="A1274" t="s">
        <v>1303</v>
      </c>
      <c r="B1274" t="s">
        <v>2197</v>
      </c>
      <c r="C1274" s="423">
        <v>5714</v>
      </c>
      <c r="D1274" s="423">
        <f t="shared" si="19"/>
        <v>1272</v>
      </c>
    </row>
    <row r="1275" spans="1:4" ht="12.75">
      <c r="A1275" t="s">
        <v>1304</v>
      </c>
      <c r="B1275" t="s">
        <v>2197</v>
      </c>
      <c r="C1275" s="423">
        <v>5714</v>
      </c>
      <c r="D1275" s="423">
        <f t="shared" si="19"/>
        <v>1273</v>
      </c>
    </row>
    <row r="1276" spans="1:4" ht="12.75">
      <c r="A1276" t="s">
        <v>1305</v>
      </c>
      <c r="B1276" t="s">
        <v>2197</v>
      </c>
      <c r="C1276" s="423">
        <v>5714</v>
      </c>
      <c r="D1276" s="423">
        <f t="shared" si="19"/>
        <v>1274</v>
      </c>
    </row>
    <row r="1277" spans="1:4" ht="12.75">
      <c r="A1277" t="s">
        <v>1306</v>
      </c>
      <c r="B1277" t="s">
        <v>2197</v>
      </c>
      <c r="C1277" s="423">
        <v>5714</v>
      </c>
      <c r="D1277" s="423">
        <f t="shared" si="19"/>
        <v>1275</v>
      </c>
    </row>
    <row r="1278" spans="1:4" ht="12.75">
      <c r="A1278" t="s">
        <v>1307</v>
      </c>
      <c r="B1278" t="s">
        <v>2197</v>
      </c>
      <c r="C1278" s="423">
        <v>5714</v>
      </c>
      <c r="D1278" s="423">
        <f t="shared" si="19"/>
        <v>1276</v>
      </c>
    </row>
    <row r="1279" spans="1:4" ht="12.75">
      <c r="A1279" t="s">
        <v>1959</v>
      </c>
      <c r="B1279" t="s">
        <v>2197</v>
      </c>
      <c r="C1279" s="423">
        <v>5714</v>
      </c>
      <c r="D1279" s="423">
        <f t="shared" si="19"/>
        <v>1277</v>
      </c>
    </row>
    <row r="1280" spans="1:4" ht="12.75">
      <c r="A1280" t="s">
        <v>1311</v>
      </c>
      <c r="B1280" t="s">
        <v>2197</v>
      </c>
      <c r="C1280" s="423">
        <v>5714</v>
      </c>
      <c r="D1280" s="423">
        <f t="shared" si="19"/>
        <v>1278</v>
      </c>
    </row>
    <row r="1281" spans="1:4" ht="12.75">
      <c r="A1281" t="s">
        <v>1312</v>
      </c>
      <c r="B1281" t="s">
        <v>2197</v>
      </c>
      <c r="C1281" s="423">
        <v>5714</v>
      </c>
      <c r="D1281" s="423">
        <f t="shared" si="19"/>
        <v>1279</v>
      </c>
    </row>
    <row r="1282" spans="1:4" ht="12.75">
      <c r="A1282" t="s">
        <v>2894</v>
      </c>
      <c r="B1282" t="s">
        <v>2197</v>
      </c>
      <c r="C1282" s="423">
        <v>5714</v>
      </c>
      <c r="D1282" s="423">
        <f t="shared" si="19"/>
        <v>1280</v>
      </c>
    </row>
    <row r="1283" spans="1:4" ht="12.75">
      <c r="A1283" t="s">
        <v>1313</v>
      </c>
      <c r="B1283" t="s">
        <v>2197</v>
      </c>
      <c r="C1283" s="423">
        <v>5714</v>
      </c>
      <c r="D1283" s="423">
        <f t="shared" si="19"/>
        <v>1281</v>
      </c>
    </row>
    <row r="1284" spans="1:4" ht="12.75">
      <c r="A1284" t="s">
        <v>1314</v>
      </c>
      <c r="B1284" t="s">
        <v>2197</v>
      </c>
      <c r="C1284" s="423">
        <v>5714</v>
      </c>
      <c r="D1284" s="423">
        <f t="shared" si="19"/>
        <v>1282</v>
      </c>
    </row>
    <row r="1285" spans="1:4" ht="12.75">
      <c r="A1285" t="s">
        <v>1315</v>
      </c>
      <c r="B1285" t="s">
        <v>2197</v>
      </c>
      <c r="C1285" s="423">
        <v>5714</v>
      </c>
      <c r="D1285" s="423">
        <f aca="true" t="shared" si="20" ref="D1285:D1348">+D1284+1</f>
        <v>1283</v>
      </c>
    </row>
    <row r="1286" spans="1:4" ht="12.75">
      <c r="A1286" t="s">
        <v>1316</v>
      </c>
      <c r="B1286" t="s">
        <v>2197</v>
      </c>
      <c r="C1286" s="423">
        <v>5714</v>
      </c>
      <c r="D1286" s="423">
        <f t="shared" si="20"/>
        <v>1284</v>
      </c>
    </row>
    <row r="1287" spans="1:4" ht="12.75">
      <c r="A1287" t="s">
        <v>1318</v>
      </c>
      <c r="B1287" t="s">
        <v>2197</v>
      </c>
      <c r="C1287" s="423">
        <v>5714</v>
      </c>
      <c r="D1287" s="423">
        <f t="shared" si="20"/>
        <v>1285</v>
      </c>
    </row>
    <row r="1288" spans="1:4" ht="12.75">
      <c r="A1288" t="s">
        <v>1319</v>
      </c>
      <c r="B1288" t="s">
        <v>2197</v>
      </c>
      <c r="C1288" s="423">
        <v>5714</v>
      </c>
      <c r="D1288" s="423">
        <f t="shared" si="20"/>
        <v>1286</v>
      </c>
    </row>
    <row r="1289" spans="1:4" ht="12.75">
      <c r="A1289" t="s">
        <v>1320</v>
      </c>
      <c r="B1289" t="s">
        <v>2197</v>
      </c>
      <c r="C1289" s="423">
        <v>5714</v>
      </c>
      <c r="D1289" s="423">
        <f t="shared" si="20"/>
        <v>1287</v>
      </c>
    </row>
    <row r="1290" spans="1:4" ht="12.75">
      <c r="A1290" t="s">
        <v>1321</v>
      </c>
      <c r="B1290" t="s">
        <v>2197</v>
      </c>
      <c r="C1290" s="423">
        <v>5714</v>
      </c>
      <c r="D1290" s="423">
        <f t="shared" si="20"/>
        <v>1288</v>
      </c>
    </row>
    <row r="1291" spans="1:4" ht="12.75">
      <c r="A1291" t="s">
        <v>1322</v>
      </c>
      <c r="B1291" t="s">
        <v>2197</v>
      </c>
      <c r="C1291" s="423">
        <v>5714</v>
      </c>
      <c r="D1291" s="423">
        <f t="shared" si="20"/>
        <v>1289</v>
      </c>
    </row>
    <row r="1292" spans="1:4" ht="12.75">
      <c r="A1292" t="s">
        <v>1323</v>
      </c>
      <c r="B1292" t="s">
        <v>2197</v>
      </c>
      <c r="C1292" s="423">
        <v>5714</v>
      </c>
      <c r="D1292" s="423">
        <f t="shared" si="20"/>
        <v>1290</v>
      </c>
    </row>
    <row r="1293" spans="1:4" ht="12.75">
      <c r="A1293" t="s">
        <v>1327</v>
      </c>
      <c r="B1293" t="s">
        <v>2197</v>
      </c>
      <c r="C1293" s="423">
        <v>5714</v>
      </c>
      <c r="D1293" s="423">
        <f t="shared" si="20"/>
        <v>1291</v>
      </c>
    </row>
    <row r="1294" spans="1:4" ht="12.75">
      <c r="A1294" t="s">
        <v>1784</v>
      </c>
      <c r="B1294" t="s">
        <v>2197</v>
      </c>
      <c r="C1294" s="423">
        <v>5714</v>
      </c>
      <c r="D1294" s="423">
        <f t="shared" si="20"/>
        <v>1292</v>
      </c>
    </row>
    <row r="1295" spans="1:4" ht="12.75">
      <c r="A1295" t="s">
        <v>1076</v>
      </c>
      <c r="B1295" t="s">
        <v>2197</v>
      </c>
      <c r="C1295" s="423">
        <v>5714</v>
      </c>
      <c r="D1295" s="423">
        <f t="shared" si="20"/>
        <v>1293</v>
      </c>
    </row>
    <row r="1296" spans="1:4" ht="12.75">
      <c r="A1296" t="s">
        <v>1329</v>
      </c>
      <c r="B1296" t="s">
        <v>2197</v>
      </c>
      <c r="C1296" s="423">
        <v>5714</v>
      </c>
      <c r="D1296" s="423">
        <f t="shared" si="20"/>
        <v>1294</v>
      </c>
    </row>
    <row r="1297" spans="1:4" ht="12.75">
      <c r="A1297" t="s">
        <v>1330</v>
      </c>
      <c r="B1297" t="s">
        <v>2197</v>
      </c>
      <c r="C1297" s="423">
        <v>5714</v>
      </c>
      <c r="D1297" s="423">
        <f t="shared" si="20"/>
        <v>1295</v>
      </c>
    </row>
    <row r="1298" spans="1:4" ht="12.75">
      <c r="A1298" t="s">
        <v>1331</v>
      </c>
      <c r="B1298" t="s">
        <v>2197</v>
      </c>
      <c r="C1298" s="423">
        <v>5714</v>
      </c>
      <c r="D1298" s="423">
        <f t="shared" si="20"/>
        <v>1296</v>
      </c>
    </row>
    <row r="1299" spans="1:4" ht="12.75">
      <c r="A1299" t="s">
        <v>1332</v>
      </c>
      <c r="B1299" t="s">
        <v>2197</v>
      </c>
      <c r="C1299" s="423">
        <v>5714</v>
      </c>
      <c r="D1299" s="423">
        <f t="shared" si="20"/>
        <v>1297</v>
      </c>
    </row>
    <row r="1300" spans="1:4" ht="12.75">
      <c r="A1300" t="s">
        <v>1333</v>
      </c>
      <c r="B1300" t="s">
        <v>2197</v>
      </c>
      <c r="C1300" s="423">
        <v>5714</v>
      </c>
      <c r="D1300" s="423">
        <f t="shared" si="20"/>
        <v>1298</v>
      </c>
    </row>
    <row r="1301" spans="1:4" ht="12.75">
      <c r="A1301" t="s">
        <v>1336</v>
      </c>
      <c r="B1301" t="s">
        <v>2197</v>
      </c>
      <c r="C1301" s="423">
        <v>5714</v>
      </c>
      <c r="D1301" s="423">
        <f t="shared" si="20"/>
        <v>1299</v>
      </c>
    </row>
    <row r="1302" spans="1:4" ht="12.75">
      <c r="A1302" t="s">
        <v>1337</v>
      </c>
      <c r="B1302" t="s">
        <v>2197</v>
      </c>
      <c r="C1302" s="423">
        <v>5714</v>
      </c>
      <c r="D1302" s="423">
        <f t="shared" si="20"/>
        <v>1300</v>
      </c>
    </row>
    <row r="1303" spans="1:4" ht="12.75">
      <c r="A1303" t="s">
        <v>1340</v>
      </c>
      <c r="B1303" t="s">
        <v>2197</v>
      </c>
      <c r="C1303" s="423">
        <v>5714</v>
      </c>
      <c r="D1303" s="423">
        <f t="shared" si="20"/>
        <v>1301</v>
      </c>
    </row>
    <row r="1304" spans="1:4" ht="12.75">
      <c r="A1304" t="s">
        <v>1341</v>
      </c>
      <c r="B1304" t="s">
        <v>2197</v>
      </c>
      <c r="C1304" s="423">
        <v>5714</v>
      </c>
      <c r="D1304" s="423">
        <f t="shared" si="20"/>
        <v>1302</v>
      </c>
    </row>
    <row r="1305" spans="1:4" ht="12.75">
      <c r="A1305" t="s">
        <v>1342</v>
      </c>
      <c r="B1305" t="s">
        <v>2197</v>
      </c>
      <c r="C1305" s="423">
        <v>5714</v>
      </c>
      <c r="D1305" s="423">
        <f t="shared" si="20"/>
        <v>1303</v>
      </c>
    </row>
    <row r="1306" spans="1:4" ht="12.75">
      <c r="A1306" t="s">
        <v>2897</v>
      </c>
      <c r="B1306" t="s">
        <v>2197</v>
      </c>
      <c r="C1306" s="423">
        <v>5714</v>
      </c>
      <c r="D1306" s="423">
        <f t="shared" si="20"/>
        <v>1304</v>
      </c>
    </row>
    <row r="1307" spans="1:4" ht="12.75">
      <c r="A1307" t="s">
        <v>1344</v>
      </c>
      <c r="B1307" t="s">
        <v>2197</v>
      </c>
      <c r="C1307" s="423">
        <v>5714</v>
      </c>
      <c r="D1307" s="423">
        <f t="shared" si="20"/>
        <v>1305</v>
      </c>
    </row>
    <row r="1308" spans="1:4" ht="12.75">
      <c r="A1308" t="s">
        <v>1345</v>
      </c>
      <c r="B1308" t="s">
        <v>2197</v>
      </c>
      <c r="C1308" s="423">
        <v>5714</v>
      </c>
      <c r="D1308" s="423">
        <f t="shared" si="20"/>
        <v>1306</v>
      </c>
    </row>
    <row r="1309" spans="1:4" ht="12.75">
      <c r="A1309" t="s">
        <v>1346</v>
      </c>
      <c r="B1309" t="s">
        <v>2197</v>
      </c>
      <c r="C1309" s="423">
        <v>5714</v>
      </c>
      <c r="D1309" s="423">
        <f t="shared" si="20"/>
        <v>1307</v>
      </c>
    </row>
    <row r="1310" spans="1:4" ht="12.75">
      <c r="A1310" t="s">
        <v>1347</v>
      </c>
      <c r="B1310" t="s">
        <v>2197</v>
      </c>
      <c r="C1310" s="423">
        <v>5714</v>
      </c>
      <c r="D1310" s="423">
        <f t="shared" si="20"/>
        <v>1308</v>
      </c>
    </row>
    <row r="1311" spans="1:4" ht="12.75">
      <c r="A1311" t="s">
        <v>2898</v>
      </c>
      <c r="B1311" t="s">
        <v>2197</v>
      </c>
      <c r="C1311" s="423">
        <v>5714</v>
      </c>
      <c r="D1311" s="423">
        <f t="shared" si="20"/>
        <v>1309</v>
      </c>
    </row>
    <row r="1312" spans="1:4" ht="12.75">
      <c r="A1312" t="s">
        <v>1348</v>
      </c>
      <c r="B1312" t="s">
        <v>2197</v>
      </c>
      <c r="C1312" s="423">
        <v>5714</v>
      </c>
      <c r="D1312" s="423">
        <f t="shared" si="20"/>
        <v>1310</v>
      </c>
    </row>
    <row r="1313" spans="1:4" ht="12.75">
      <c r="A1313" t="s">
        <v>2899</v>
      </c>
      <c r="B1313" t="s">
        <v>2197</v>
      </c>
      <c r="C1313" s="423">
        <v>5714</v>
      </c>
      <c r="D1313" s="423">
        <f t="shared" si="20"/>
        <v>1311</v>
      </c>
    </row>
    <row r="1314" spans="1:4" ht="12.75">
      <c r="A1314" t="s">
        <v>1350</v>
      </c>
      <c r="B1314" t="s">
        <v>2197</v>
      </c>
      <c r="C1314" s="423">
        <v>5714</v>
      </c>
      <c r="D1314" s="423">
        <f t="shared" si="20"/>
        <v>1312</v>
      </c>
    </row>
    <row r="1315" spans="1:4" ht="12.75">
      <c r="A1315" t="s">
        <v>1352</v>
      </c>
      <c r="B1315" t="s">
        <v>2197</v>
      </c>
      <c r="C1315" s="423">
        <v>5714</v>
      </c>
      <c r="D1315" s="423">
        <f t="shared" si="20"/>
        <v>1313</v>
      </c>
    </row>
    <row r="1316" spans="1:4" ht="12.75">
      <c r="A1316" t="s">
        <v>1354</v>
      </c>
      <c r="B1316" t="s">
        <v>2197</v>
      </c>
      <c r="C1316" s="423">
        <v>5714</v>
      </c>
      <c r="D1316" s="423">
        <f t="shared" si="20"/>
        <v>1314</v>
      </c>
    </row>
    <row r="1317" spans="1:4" ht="12.75">
      <c r="A1317" t="s">
        <v>1356</v>
      </c>
      <c r="B1317" t="s">
        <v>2197</v>
      </c>
      <c r="C1317" s="423">
        <v>5714</v>
      </c>
      <c r="D1317" s="423">
        <f t="shared" si="20"/>
        <v>1315</v>
      </c>
    </row>
    <row r="1318" spans="1:4" ht="12.75">
      <c r="A1318" t="s">
        <v>1357</v>
      </c>
      <c r="B1318" t="s">
        <v>2197</v>
      </c>
      <c r="C1318" s="423">
        <v>5714</v>
      </c>
      <c r="D1318" s="423">
        <f t="shared" si="20"/>
        <v>1316</v>
      </c>
    </row>
    <row r="1319" spans="1:4" ht="12.75">
      <c r="A1319" t="s">
        <v>1358</v>
      </c>
      <c r="B1319" t="s">
        <v>2197</v>
      </c>
      <c r="C1319" s="423">
        <v>5714</v>
      </c>
      <c r="D1319" s="423">
        <f t="shared" si="20"/>
        <v>1317</v>
      </c>
    </row>
    <row r="1320" spans="1:4" ht="12.75">
      <c r="A1320" t="s">
        <v>1359</v>
      </c>
      <c r="B1320" t="s">
        <v>2197</v>
      </c>
      <c r="C1320" s="423">
        <v>5714</v>
      </c>
      <c r="D1320" s="423">
        <f t="shared" si="20"/>
        <v>1318</v>
      </c>
    </row>
    <row r="1321" spans="1:4" ht="12.75">
      <c r="A1321" t="s">
        <v>1360</v>
      </c>
      <c r="B1321" t="s">
        <v>2197</v>
      </c>
      <c r="C1321" s="423">
        <v>5714</v>
      </c>
      <c r="D1321" s="423">
        <f t="shared" si="20"/>
        <v>1319</v>
      </c>
    </row>
    <row r="1322" spans="1:4" ht="12.75">
      <c r="A1322" t="s">
        <v>2900</v>
      </c>
      <c r="B1322" t="s">
        <v>2197</v>
      </c>
      <c r="C1322" s="423">
        <v>5714</v>
      </c>
      <c r="D1322" s="423">
        <f t="shared" si="20"/>
        <v>1320</v>
      </c>
    </row>
    <row r="1323" spans="1:4" ht="12.75">
      <c r="A1323" t="s">
        <v>1362</v>
      </c>
      <c r="B1323" t="s">
        <v>2197</v>
      </c>
      <c r="C1323" s="423">
        <v>5714</v>
      </c>
      <c r="D1323" s="423">
        <f t="shared" si="20"/>
        <v>1321</v>
      </c>
    </row>
    <row r="1324" spans="1:4" ht="12.75">
      <c r="A1324" t="s">
        <v>1363</v>
      </c>
      <c r="B1324" t="s">
        <v>2197</v>
      </c>
      <c r="C1324" s="423">
        <v>5714</v>
      </c>
      <c r="D1324" s="423">
        <f t="shared" si="20"/>
        <v>1322</v>
      </c>
    </row>
    <row r="1325" spans="1:4" ht="12.75">
      <c r="A1325" t="s">
        <v>1364</v>
      </c>
      <c r="B1325" t="s">
        <v>2197</v>
      </c>
      <c r="C1325" s="423">
        <v>5714</v>
      </c>
      <c r="D1325" s="423">
        <f t="shared" si="20"/>
        <v>1323</v>
      </c>
    </row>
    <row r="1326" spans="1:4" ht="12.75">
      <c r="A1326" t="s">
        <v>1365</v>
      </c>
      <c r="B1326" t="s">
        <v>2197</v>
      </c>
      <c r="C1326" s="423">
        <v>5714</v>
      </c>
      <c r="D1326" s="423">
        <f t="shared" si="20"/>
        <v>1324</v>
      </c>
    </row>
    <row r="1327" spans="1:4" ht="12.75">
      <c r="A1327" t="s">
        <v>1366</v>
      </c>
      <c r="B1327" t="s">
        <v>2197</v>
      </c>
      <c r="C1327" s="423">
        <v>5714</v>
      </c>
      <c r="D1327" s="423">
        <f t="shared" si="20"/>
        <v>1325</v>
      </c>
    </row>
    <row r="1328" spans="1:4" ht="12.75">
      <c r="A1328" t="s">
        <v>1367</v>
      </c>
      <c r="B1328" t="s">
        <v>2197</v>
      </c>
      <c r="C1328" s="423">
        <v>5714</v>
      </c>
      <c r="D1328" s="423">
        <f t="shared" si="20"/>
        <v>1326</v>
      </c>
    </row>
    <row r="1329" spans="1:4" ht="12.75">
      <c r="A1329" t="s">
        <v>1368</v>
      </c>
      <c r="B1329" t="s">
        <v>2197</v>
      </c>
      <c r="C1329" s="423">
        <v>5714</v>
      </c>
      <c r="D1329" s="423">
        <f t="shared" si="20"/>
        <v>1327</v>
      </c>
    </row>
    <row r="1330" spans="1:4" ht="12.75">
      <c r="A1330" t="s">
        <v>1369</v>
      </c>
      <c r="B1330" t="s">
        <v>2197</v>
      </c>
      <c r="C1330" s="423">
        <v>5714</v>
      </c>
      <c r="D1330" s="423">
        <f t="shared" si="20"/>
        <v>1328</v>
      </c>
    </row>
    <row r="1331" spans="1:4" ht="12.75">
      <c r="A1331" t="s">
        <v>1370</v>
      </c>
      <c r="B1331" t="s">
        <v>2197</v>
      </c>
      <c r="C1331" s="423">
        <v>5714</v>
      </c>
      <c r="D1331" s="423">
        <f t="shared" si="20"/>
        <v>1329</v>
      </c>
    </row>
    <row r="1332" spans="1:4" ht="12.75">
      <c r="A1332" t="s">
        <v>1371</v>
      </c>
      <c r="B1332" t="s">
        <v>2197</v>
      </c>
      <c r="C1332" s="423">
        <v>5714</v>
      </c>
      <c r="D1332" s="423">
        <f t="shared" si="20"/>
        <v>1330</v>
      </c>
    </row>
    <row r="1333" spans="1:4" ht="12.75">
      <c r="A1333" t="s">
        <v>2902</v>
      </c>
      <c r="B1333" t="s">
        <v>2197</v>
      </c>
      <c r="C1333" s="423">
        <v>5714</v>
      </c>
      <c r="D1333" s="423">
        <f t="shared" si="20"/>
        <v>1331</v>
      </c>
    </row>
    <row r="1334" spans="1:4" ht="12.75">
      <c r="A1334" t="s">
        <v>1372</v>
      </c>
      <c r="B1334" t="s">
        <v>2197</v>
      </c>
      <c r="C1334" s="423">
        <v>5714</v>
      </c>
      <c r="D1334" s="423">
        <f t="shared" si="20"/>
        <v>1332</v>
      </c>
    </row>
    <row r="1335" spans="1:4" ht="12.75">
      <c r="A1335" t="s">
        <v>1373</v>
      </c>
      <c r="B1335" t="s">
        <v>2197</v>
      </c>
      <c r="C1335" s="423">
        <v>5714</v>
      </c>
      <c r="D1335" s="423">
        <f t="shared" si="20"/>
        <v>1333</v>
      </c>
    </row>
    <row r="1336" spans="1:4" ht="12.75">
      <c r="A1336" t="s">
        <v>1374</v>
      </c>
      <c r="B1336" t="s">
        <v>2197</v>
      </c>
      <c r="C1336" s="423">
        <v>5714</v>
      </c>
      <c r="D1336" s="423">
        <f t="shared" si="20"/>
        <v>1334</v>
      </c>
    </row>
    <row r="1337" spans="1:4" ht="12.75">
      <c r="A1337" t="s">
        <v>1375</v>
      </c>
      <c r="B1337" t="s">
        <v>2197</v>
      </c>
      <c r="C1337" s="423">
        <v>5714</v>
      </c>
      <c r="D1337" s="423">
        <f t="shared" si="20"/>
        <v>1335</v>
      </c>
    </row>
    <row r="1338" spans="1:4" ht="12.75">
      <c r="A1338" t="s">
        <v>1376</v>
      </c>
      <c r="B1338" t="s">
        <v>2197</v>
      </c>
      <c r="C1338" s="423">
        <v>5714</v>
      </c>
      <c r="D1338" s="423">
        <f t="shared" si="20"/>
        <v>1336</v>
      </c>
    </row>
    <row r="1339" spans="1:4" ht="12.75">
      <c r="A1339" t="s">
        <v>2904</v>
      </c>
      <c r="B1339" t="s">
        <v>2197</v>
      </c>
      <c r="C1339" s="423">
        <v>5714</v>
      </c>
      <c r="D1339" s="423">
        <f t="shared" si="20"/>
        <v>1337</v>
      </c>
    </row>
    <row r="1340" spans="1:4" ht="12.75">
      <c r="A1340" t="s">
        <v>1377</v>
      </c>
      <c r="B1340" t="s">
        <v>2197</v>
      </c>
      <c r="C1340" s="423">
        <v>5714</v>
      </c>
      <c r="D1340" s="423">
        <f t="shared" si="20"/>
        <v>1338</v>
      </c>
    </row>
    <row r="1341" spans="1:4" ht="12.75">
      <c r="A1341" t="s">
        <v>1378</v>
      </c>
      <c r="B1341" t="s">
        <v>2197</v>
      </c>
      <c r="C1341" s="423">
        <v>5714</v>
      </c>
      <c r="D1341" s="423">
        <f t="shared" si="20"/>
        <v>1339</v>
      </c>
    </row>
    <row r="1342" spans="1:4" ht="12.75">
      <c r="A1342" t="s">
        <v>1381</v>
      </c>
      <c r="B1342" t="s">
        <v>2197</v>
      </c>
      <c r="C1342" s="423">
        <v>5714</v>
      </c>
      <c r="D1342" s="423">
        <f t="shared" si="20"/>
        <v>1340</v>
      </c>
    </row>
    <row r="1343" spans="1:4" ht="12.75">
      <c r="A1343" t="s">
        <v>2905</v>
      </c>
      <c r="B1343" t="s">
        <v>2197</v>
      </c>
      <c r="C1343" s="423">
        <v>5714</v>
      </c>
      <c r="D1343" s="423">
        <f t="shared" si="20"/>
        <v>1341</v>
      </c>
    </row>
    <row r="1344" spans="1:4" ht="12.75">
      <c r="A1344" t="s">
        <v>1382</v>
      </c>
      <c r="B1344" t="s">
        <v>2197</v>
      </c>
      <c r="C1344" s="423">
        <v>5714</v>
      </c>
      <c r="D1344" s="423">
        <f t="shared" si="20"/>
        <v>1342</v>
      </c>
    </row>
    <row r="1345" spans="1:4" ht="12.75">
      <c r="A1345" t="s">
        <v>1383</v>
      </c>
      <c r="B1345" t="s">
        <v>2197</v>
      </c>
      <c r="C1345" s="423">
        <v>5714</v>
      </c>
      <c r="D1345" s="423">
        <f t="shared" si="20"/>
        <v>1343</v>
      </c>
    </row>
    <row r="1346" spans="1:4" ht="12.75">
      <c r="A1346" t="s">
        <v>1380</v>
      </c>
      <c r="B1346" t="s">
        <v>2197</v>
      </c>
      <c r="C1346" s="423">
        <v>5714</v>
      </c>
      <c r="D1346" s="423">
        <f t="shared" si="20"/>
        <v>1344</v>
      </c>
    </row>
    <row r="1347" spans="1:4" ht="12.75">
      <c r="A1347" t="s">
        <v>1384</v>
      </c>
      <c r="B1347" t="s">
        <v>2197</v>
      </c>
      <c r="C1347" s="423">
        <v>5714</v>
      </c>
      <c r="D1347" s="423">
        <f t="shared" si="20"/>
        <v>1345</v>
      </c>
    </row>
    <row r="1348" spans="1:4" ht="12.75">
      <c r="A1348" t="s">
        <v>1386</v>
      </c>
      <c r="B1348" t="s">
        <v>2197</v>
      </c>
      <c r="C1348" s="423">
        <v>5714</v>
      </c>
      <c r="D1348" s="423">
        <f t="shared" si="20"/>
        <v>1346</v>
      </c>
    </row>
    <row r="1349" spans="1:4" ht="12.75">
      <c r="A1349" t="s">
        <v>1387</v>
      </c>
      <c r="B1349" t="s">
        <v>2197</v>
      </c>
      <c r="C1349" s="423">
        <v>5714</v>
      </c>
      <c r="D1349" s="423">
        <f aca="true" t="shared" si="21" ref="D1349:D1412">+D1348+1</f>
        <v>1347</v>
      </c>
    </row>
    <row r="1350" spans="1:4" ht="12.75">
      <c r="A1350" t="s">
        <v>1388</v>
      </c>
      <c r="B1350" t="s">
        <v>2197</v>
      </c>
      <c r="C1350" s="423">
        <v>5714</v>
      </c>
      <c r="D1350" s="423">
        <f t="shared" si="21"/>
        <v>1348</v>
      </c>
    </row>
    <row r="1351" spans="1:4" ht="12.75">
      <c r="A1351" t="s">
        <v>1389</v>
      </c>
      <c r="B1351" t="s">
        <v>2197</v>
      </c>
      <c r="C1351" s="423">
        <v>5714</v>
      </c>
      <c r="D1351" s="423">
        <f t="shared" si="21"/>
        <v>1349</v>
      </c>
    </row>
    <row r="1352" spans="1:4" ht="12.75">
      <c r="A1352" t="s">
        <v>2906</v>
      </c>
      <c r="B1352" t="s">
        <v>2197</v>
      </c>
      <c r="C1352" s="423">
        <v>5714</v>
      </c>
      <c r="D1352" s="423">
        <f t="shared" si="21"/>
        <v>1350</v>
      </c>
    </row>
    <row r="1353" spans="1:4" ht="12.75">
      <c r="A1353" t="s">
        <v>940</v>
      </c>
      <c r="B1353" t="s">
        <v>2197</v>
      </c>
      <c r="C1353" s="423">
        <v>5714</v>
      </c>
      <c r="D1353" s="423">
        <f t="shared" si="21"/>
        <v>1351</v>
      </c>
    </row>
    <row r="1354" spans="1:4" ht="12.75">
      <c r="A1354" t="s">
        <v>2907</v>
      </c>
      <c r="B1354" t="s">
        <v>2197</v>
      </c>
      <c r="C1354" s="423">
        <v>5714</v>
      </c>
      <c r="D1354" s="423">
        <f t="shared" si="21"/>
        <v>1352</v>
      </c>
    </row>
    <row r="1355" spans="1:4" ht="12.75">
      <c r="A1355" t="s">
        <v>1390</v>
      </c>
      <c r="B1355" t="s">
        <v>2197</v>
      </c>
      <c r="C1355" s="423">
        <v>5714</v>
      </c>
      <c r="D1355" s="423">
        <f t="shared" si="21"/>
        <v>1353</v>
      </c>
    </row>
    <row r="1356" spans="1:4" ht="12.75">
      <c r="A1356" t="s">
        <v>1391</v>
      </c>
      <c r="B1356" t="s">
        <v>2197</v>
      </c>
      <c r="C1356" s="423">
        <v>5714</v>
      </c>
      <c r="D1356" s="423">
        <f t="shared" si="21"/>
        <v>1354</v>
      </c>
    </row>
    <row r="1357" spans="1:4" ht="12.75">
      <c r="A1357" t="s">
        <v>1392</v>
      </c>
      <c r="B1357" t="s">
        <v>2197</v>
      </c>
      <c r="C1357" s="423">
        <v>5714</v>
      </c>
      <c r="D1357" s="423">
        <f t="shared" si="21"/>
        <v>1355</v>
      </c>
    </row>
    <row r="1358" spans="1:4" ht="12.75">
      <c r="A1358" t="s">
        <v>1393</v>
      </c>
      <c r="B1358" t="s">
        <v>2197</v>
      </c>
      <c r="C1358" s="423">
        <v>5714</v>
      </c>
      <c r="D1358" s="423">
        <f t="shared" si="21"/>
        <v>1356</v>
      </c>
    </row>
    <row r="1359" spans="1:4" ht="12.75">
      <c r="A1359" t="s">
        <v>1394</v>
      </c>
      <c r="B1359" t="s">
        <v>2197</v>
      </c>
      <c r="C1359" s="423">
        <v>5714</v>
      </c>
      <c r="D1359" s="423">
        <f t="shared" si="21"/>
        <v>1357</v>
      </c>
    </row>
    <row r="1360" spans="1:4" ht="12.75">
      <c r="A1360" t="s">
        <v>1395</v>
      </c>
      <c r="B1360" t="s">
        <v>2197</v>
      </c>
      <c r="C1360" s="423">
        <v>5714</v>
      </c>
      <c r="D1360" s="423">
        <f t="shared" si="21"/>
        <v>1358</v>
      </c>
    </row>
    <row r="1361" spans="1:4" ht="12.75">
      <c r="A1361" t="s">
        <v>1396</v>
      </c>
      <c r="B1361" t="s">
        <v>2197</v>
      </c>
      <c r="C1361" s="423">
        <v>5714</v>
      </c>
      <c r="D1361" s="423">
        <f t="shared" si="21"/>
        <v>1359</v>
      </c>
    </row>
    <row r="1362" spans="1:4" ht="12.75">
      <c r="A1362" t="s">
        <v>2908</v>
      </c>
      <c r="B1362" t="s">
        <v>2197</v>
      </c>
      <c r="C1362" s="423">
        <v>5714</v>
      </c>
      <c r="D1362" s="423">
        <f t="shared" si="21"/>
        <v>1360</v>
      </c>
    </row>
    <row r="1363" spans="1:4" ht="12.75">
      <c r="A1363" t="s">
        <v>1397</v>
      </c>
      <c r="B1363" t="s">
        <v>2197</v>
      </c>
      <c r="C1363" s="423">
        <v>5714</v>
      </c>
      <c r="D1363" s="423">
        <f t="shared" si="21"/>
        <v>1361</v>
      </c>
    </row>
    <row r="1364" spans="1:4" ht="12.75">
      <c r="A1364" t="s">
        <v>1399</v>
      </c>
      <c r="B1364" t="s">
        <v>2197</v>
      </c>
      <c r="C1364" s="423">
        <v>5714</v>
      </c>
      <c r="D1364" s="423">
        <f t="shared" si="21"/>
        <v>1362</v>
      </c>
    </row>
    <row r="1365" spans="1:4" ht="12.75">
      <c r="A1365" t="s">
        <v>1400</v>
      </c>
      <c r="B1365" t="s">
        <v>2197</v>
      </c>
      <c r="C1365" s="423">
        <v>5714</v>
      </c>
      <c r="D1365" s="423">
        <f t="shared" si="21"/>
        <v>1363</v>
      </c>
    </row>
    <row r="1366" spans="1:4" ht="12.75">
      <c r="A1366" t="s">
        <v>1401</v>
      </c>
      <c r="B1366" t="s">
        <v>2197</v>
      </c>
      <c r="C1366" s="423">
        <v>5714</v>
      </c>
      <c r="D1366" s="423">
        <f t="shared" si="21"/>
        <v>1364</v>
      </c>
    </row>
    <row r="1367" spans="1:4" ht="12.75">
      <c r="A1367" t="s">
        <v>2909</v>
      </c>
      <c r="B1367" t="s">
        <v>2197</v>
      </c>
      <c r="C1367" s="423">
        <v>5714</v>
      </c>
      <c r="D1367" s="423">
        <f t="shared" si="21"/>
        <v>1365</v>
      </c>
    </row>
    <row r="1368" spans="1:4" ht="12.75">
      <c r="A1368" t="s">
        <v>1402</v>
      </c>
      <c r="B1368" t="s">
        <v>2197</v>
      </c>
      <c r="C1368" s="423">
        <v>5714</v>
      </c>
      <c r="D1368" s="423">
        <f t="shared" si="21"/>
        <v>1366</v>
      </c>
    </row>
    <row r="1369" spans="1:4" ht="12.75">
      <c r="A1369" t="s">
        <v>1403</v>
      </c>
      <c r="B1369" t="s">
        <v>2197</v>
      </c>
      <c r="C1369" s="423">
        <v>5714</v>
      </c>
      <c r="D1369" s="423">
        <f t="shared" si="21"/>
        <v>1367</v>
      </c>
    </row>
    <row r="1370" spans="1:4" ht="12.75">
      <c r="A1370" t="s">
        <v>1404</v>
      </c>
      <c r="B1370" t="s">
        <v>2197</v>
      </c>
      <c r="C1370" s="423">
        <v>5714</v>
      </c>
      <c r="D1370" s="423">
        <f t="shared" si="21"/>
        <v>1368</v>
      </c>
    </row>
    <row r="1371" spans="1:4" ht="12.75">
      <c r="A1371" t="s">
        <v>2911</v>
      </c>
      <c r="B1371" t="s">
        <v>2197</v>
      </c>
      <c r="C1371" s="423">
        <v>5714</v>
      </c>
      <c r="D1371" s="423">
        <f t="shared" si="21"/>
        <v>1369</v>
      </c>
    </row>
    <row r="1372" spans="1:4" ht="12.75">
      <c r="A1372" t="s">
        <v>2912</v>
      </c>
      <c r="B1372" t="s">
        <v>2197</v>
      </c>
      <c r="C1372" s="423">
        <v>5714</v>
      </c>
      <c r="D1372" s="423">
        <f t="shared" si="21"/>
        <v>1370</v>
      </c>
    </row>
    <row r="1373" spans="1:4" ht="12.75">
      <c r="A1373" t="s">
        <v>1405</v>
      </c>
      <c r="B1373" t="s">
        <v>2197</v>
      </c>
      <c r="C1373" s="423">
        <v>5714</v>
      </c>
      <c r="D1373" s="423">
        <f t="shared" si="21"/>
        <v>1371</v>
      </c>
    </row>
    <row r="1374" spans="1:4" ht="12.75">
      <c r="A1374" t="s">
        <v>1406</v>
      </c>
      <c r="B1374" t="s">
        <v>2197</v>
      </c>
      <c r="C1374" s="423">
        <v>5714</v>
      </c>
      <c r="D1374" s="423">
        <f t="shared" si="21"/>
        <v>1372</v>
      </c>
    </row>
    <row r="1375" spans="1:4" ht="12.75">
      <c r="A1375" t="s">
        <v>1407</v>
      </c>
      <c r="B1375" t="s">
        <v>2197</v>
      </c>
      <c r="C1375" s="423">
        <v>5714</v>
      </c>
      <c r="D1375" s="423">
        <f t="shared" si="21"/>
        <v>1373</v>
      </c>
    </row>
    <row r="1376" spans="1:4" ht="12.75">
      <c r="A1376" t="s">
        <v>2913</v>
      </c>
      <c r="B1376" t="s">
        <v>2197</v>
      </c>
      <c r="C1376" s="423">
        <v>5714</v>
      </c>
      <c r="D1376" s="423">
        <f t="shared" si="21"/>
        <v>1374</v>
      </c>
    </row>
    <row r="1377" spans="1:4" ht="12.75">
      <c r="A1377" t="s">
        <v>1408</v>
      </c>
      <c r="B1377" t="s">
        <v>2197</v>
      </c>
      <c r="C1377" s="423">
        <v>5714</v>
      </c>
      <c r="D1377" s="423">
        <f t="shared" si="21"/>
        <v>1375</v>
      </c>
    </row>
    <row r="1378" spans="1:4" ht="12.75">
      <c r="A1378" t="s">
        <v>1410</v>
      </c>
      <c r="B1378" t="s">
        <v>2197</v>
      </c>
      <c r="C1378" s="423">
        <v>5714</v>
      </c>
      <c r="D1378" s="423">
        <f t="shared" si="21"/>
        <v>1376</v>
      </c>
    </row>
    <row r="1379" spans="1:4" ht="12.75">
      <c r="A1379" t="s">
        <v>1411</v>
      </c>
      <c r="B1379" t="s">
        <v>2197</v>
      </c>
      <c r="C1379" s="423">
        <v>5714</v>
      </c>
      <c r="D1379" s="423">
        <f t="shared" si="21"/>
        <v>1377</v>
      </c>
    </row>
    <row r="1380" spans="1:4" ht="12.75">
      <c r="A1380" t="s">
        <v>2915</v>
      </c>
      <c r="B1380" t="s">
        <v>2197</v>
      </c>
      <c r="C1380" s="423">
        <v>5714</v>
      </c>
      <c r="D1380" s="423">
        <f t="shared" si="21"/>
        <v>1378</v>
      </c>
    </row>
    <row r="1381" spans="1:4" ht="12.75">
      <c r="A1381" t="s">
        <v>1412</v>
      </c>
      <c r="B1381" t="s">
        <v>2197</v>
      </c>
      <c r="C1381" s="423">
        <v>5714</v>
      </c>
      <c r="D1381" s="423">
        <f t="shared" si="21"/>
        <v>1379</v>
      </c>
    </row>
    <row r="1382" spans="1:4" ht="12.75">
      <c r="A1382" t="s">
        <v>1414</v>
      </c>
      <c r="B1382" t="s">
        <v>2197</v>
      </c>
      <c r="C1382" s="423">
        <v>5714</v>
      </c>
      <c r="D1382" s="423">
        <f t="shared" si="21"/>
        <v>1380</v>
      </c>
    </row>
    <row r="1383" spans="1:4" ht="12.75">
      <c r="A1383" t="s">
        <v>1415</v>
      </c>
      <c r="B1383" t="s">
        <v>2197</v>
      </c>
      <c r="C1383" s="423">
        <v>5714</v>
      </c>
      <c r="D1383" s="423">
        <f t="shared" si="21"/>
        <v>1381</v>
      </c>
    </row>
    <row r="1384" spans="1:4" ht="12.75">
      <c r="A1384" t="s">
        <v>1416</v>
      </c>
      <c r="B1384" t="s">
        <v>2197</v>
      </c>
      <c r="C1384" s="423">
        <v>5714</v>
      </c>
      <c r="D1384" s="423">
        <f t="shared" si="21"/>
        <v>1382</v>
      </c>
    </row>
    <row r="1385" spans="1:4" ht="12.75">
      <c r="A1385" t="s">
        <v>1417</v>
      </c>
      <c r="B1385" t="s">
        <v>2197</v>
      </c>
      <c r="C1385" s="423">
        <v>5714</v>
      </c>
      <c r="D1385" s="423">
        <f t="shared" si="21"/>
        <v>1383</v>
      </c>
    </row>
    <row r="1386" spans="1:4" ht="12.75">
      <c r="A1386" t="s">
        <v>1418</v>
      </c>
      <c r="B1386" t="s">
        <v>2197</v>
      </c>
      <c r="C1386" s="423">
        <v>5714</v>
      </c>
      <c r="D1386" s="423">
        <f t="shared" si="21"/>
        <v>1384</v>
      </c>
    </row>
    <row r="1387" spans="1:4" ht="12.75">
      <c r="A1387" t="s">
        <v>1419</v>
      </c>
      <c r="B1387" t="s">
        <v>2197</v>
      </c>
      <c r="C1387" s="423">
        <v>5714</v>
      </c>
      <c r="D1387" s="423">
        <f t="shared" si="21"/>
        <v>1385</v>
      </c>
    </row>
    <row r="1388" spans="1:4" ht="12.75">
      <c r="A1388" t="s">
        <v>2917</v>
      </c>
      <c r="B1388" t="s">
        <v>2197</v>
      </c>
      <c r="C1388" s="423">
        <v>5714</v>
      </c>
      <c r="D1388" s="423">
        <f t="shared" si="21"/>
        <v>1386</v>
      </c>
    </row>
    <row r="1389" spans="1:4" ht="12.75">
      <c r="A1389" t="s">
        <v>2918</v>
      </c>
      <c r="B1389" t="s">
        <v>2197</v>
      </c>
      <c r="C1389" s="423">
        <v>5714</v>
      </c>
      <c r="D1389" s="423">
        <f t="shared" si="21"/>
        <v>1387</v>
      </c>
    </row>
    <row r="1390" spans="1:4" ht="12.75">
      <c r="A1390" t="s">
        <v>2919</v>
      </c>
      <c r="B1390" t="s">
        <v>2197</v>
      </c>
      <c r="C1390" s="423">
        <v>5714</v>
      </c>
      <c r="D1390" s="423">
        <f t="shared" si="21"/>
        <v>1388</v>
      </c>
    </row>
    <row r="1391" spans="1:4" ht="12.75">
      <c r="A1391" t="s">
        <v>1421</v>
      </c>
      <c r="B1391" t="s">
        <v>2197</v>
      </c>
      <c r="C1391" s="423">
        <v>5714</v>
      </c>
      <c r="D1391" s="423">
        <f t="shared" si="21"/>
        <v>1389</v>
      </c>
    </row>
    <row r="1392" spans="1:4" ht="12.75">
      <c r="A1392" t="s">
        <v>1423</v>
      </c>
      <c r="B1392" t="s">
        <v>2197</v>
      </c>
      <c r="C1392" s="423">
        <v>5714</v>
      </c>
      <c r="D1392" s="423">
        <f t="shared" si="21"/>
        <v>1390</v>
      </c>
    </row>
    <row r="1393" spans="1:4" ht="12.75">
      <c r="A1393" t="s">
        <v>1424</v>
      </c>
      <c r="B1393" t="s">
        <v>2197</v>
      </c>
      <c r="C1393" s="423">
        <v>5714</v>
      </c>
      <c r="D1393" s="423">
        <f t="shared" si="21"/>
        <v>1391</v>
      </c>
    </row>
    <row r="1394" spans="1:4" ht="12.75">
      <c r="A1394" t="s">
        <v>1425</v>
      </c>
      <c r="B1394" t="s">
        <v>2197</v>
      </c>
      <c r="C1394" s="423">
        <v>5714</v>
      </c>
      <c r="D1394" s="423">
        <f t="shared" si="21"/>
        <v>1392</v>
      </c>
    </row>
    <row r="1395" spans="1:4" ht="12.75">
      <c r="A1395" t="s">
        <v>1426</v>
      </c>
      <c r="B1395" t="s">
        <v>2197</v>
      </c>
      <c r="C1395" s="423">
        <v>5714</v>
      </c>
      <c r="D1395" s="423">
        <f t="shared" si="21"/>
        <v>1393</v>
      </c>
    </row>
    <row r="1396" spans="1:4" ht="12.75">
      <c r="A1396" t="s">
        <v>1427</v>
      </c>
      <c r="B1396" t="s">
        <v>2197</v>
      </c>
      <c r="C1396" s="423">
        <v>5714</v>
      </c>
      <c r="D1396" s="423">
        <f t="shared" si="21"/>
        <v>1394</v>
      </c>
    </row>
    <row r="1397" spans="1:4" ht="12.75">
      <c r="A1397" t="s">
        <v>1428</v>
      </c>
      <c r="B1397" t="s">
        <v>2197</v>
      </c>
      <c r="C1397" s="423">
        <v>5714</v>
      </c>
      <c r="D1397" s="423">
        <f t="shared" si="21"/>
        <v>1395</v>
      </c>
    </row>
    <row r="1398" spans="1:4" ht="12.75">
      <c r="A1398" t="s">
        <v>2921</v>
      </c>
      <c r="B1398" t="s">
        <v>2197</v>
      </c>
      <c r="C1398" s="423">
        <v>5714</v>
      </c>
      <c r="D1398" s="423">
        <f t="shared" si="21"/>
        <v>1396</v>
      </c>
    </row>
    <row r="1399" spans="1:4" ht="12.75">
      <c r="A1399" t="s">
        <v>1429</v>
      </c>
      <c r="B1399" t="s">
        <v>2197</v>
      </c>
      <c r="C1399" s="423">
        <v>5714</v>
      </c>
      <c r="D1399" s="423">
        <f t="shared" si="21"/>
        <v>1397</v>
      </c>
    </row>
    <row r="1400" spans="1:4" ht="12.75">
      <c r="A1400" t="s">
        <v>1430</v>
      </c>
      <c r="B1400" t="s">
        <v>2197</v>
      </c>
      <c r="C1400" s="423">
        <v>5714</v>
      </c>
      <c r="D1400" s="423">
        <f t="shared" si="21"/>
        <v>1398</v>
      </c>
    </row>
    <row r="1401" spans="1:4" ht="12.75">
      <c r="A1401" t="s">
        <v>1431</v>
      </c>
      <c r="B1401" t="s">
        <v>2197</v>
      </c>
      <c r="C1401" s="423">
        <v>5714</v>
      </c>
      <c r="D1401" s="423">
        <f t="shared" si="21"/>
        <v>1399</v>
      </c>
    </row>
    <row r="1402" spans="1:4" ht="12.75">
      <c r="A1402" t="s">
        <v>1432</v>
      </c>
      <c r="B1402" t="s">
        <v>2197</v>
      </c>
      <c r="C1402" s="423">
        <v>5714</v>
      </c>
      <c r="D1402" s="423">
        <f t="shared" si="21"/>
        <v>1400</v>
      </c>
    </row>
    <row r="1403" spans="1:4" ht="12.75">
      <c r="A1403" t="s">
        <v>1433</v>
      </c>
      <c r="B1403" t="s">
        <v>2197</v>
      </c>
      <c r="C1403" s="423">
        <v>5714</v>
      </c>
      <c r="D1403" s="423">
        <f t="shared" si="21"/>
        <v>1401</v>
      </c>
    </row>
    <row r="1404" spans="1:4" ht="12.75">
      <c r="A1404" t="s">
        <v>1434</v>
      </c>
      <c r="B1404" t="s">
        <v>2197</v>
      </c>
      <c r="C1404" s="423">
        <v>5714</v>
      </c>
      <c r="D1404" s="423">
        <f t="shared" si="21"/>
        <v>1402</v>
      </c>
    </row>
    <row r="1405" spans="1:4" ht="12.75">
      <c r="A1405" t="s">
        <v>1435</v>
      </c>
      <c r="B1405" t="s">
        <v>2197</v>
      </c>
      <c r="C1405" s="423">
        <v>5714</v>
      </c>
      <c r="D1405" s="423">
        <f t="shared" si="21"/>
        <v>1403</v>
      </c>
    </row>
    <row r="1406" spans="1:4" ht="12.75">
      <c r="A1406" t="s">
        <v>1437</v>
      </c>
      <c r="B1406" t="s">
        <v>2197</v>
      </c>
      <c r="C1406" s="423">
        <v>5714</v>
      </c>
      <c r="D1406" s="423">
        <f t="shared" si="21"/>
        <v>1404</v>
      </c>
    </row>
    <row r="1407" spans="1:4" ht="12.75">
      <c r="A1407" t="s">
        <v>1438</v>
      </c>
      <c r="B1407" t="s">
        <v>2197</v>
      </c>
      <c r="C1407" s="423">
        <v>5714</v>
      </c>
      <c r="D1407" s="423">
        <f t="shared" si="21"/>
        <v>1405</v>
      </c>
    </row>
    <row r="1408" spans="1:4" ht="12.75">
      <c r="A1408" t="s">
        <v>1439</v>
      </c>
      <c r="B1408" t="s">
        <v>2197</v>
      </c>
      <c r="C1408" s="423">
        <v>5714</v>
      </c>
      <c r="D1408" s="423">
        <f t="shared" si="21"/>
        <v>1406</v>
      </c>
    </row>
    <row r="1409" spans="1:4" ht="12.75">
      <c r="A1409" t="s">
        <v>1440</v>
      </c>
      <c r="B1409" t="s">
        <v>2197</v>
      </c>
      <c r="C1409" s="423">
        <v>5714</v>
      </c>
      <c r="D1409" s="423">
        <f t="shared" si="21"/>
        <v>1407</v>
      </c>
    </row>
    <row r="1410" spans="1:4" ht="12.75">
      <c r="A1410" t="s">
        <v>1441</v>
      </c>
      <c r="B1410" t="s">
        <v>2197</v>
      </c>
      <c r="C1410" s="423">
        <v>5714</v>
      </c>
      <c r="D1410" s="423">
        <f t="shared" si="21"/>
        <v>1408</v>
      </c>
    </row>
    <row r="1411" spans="1:4" ht="12.75">
      <c r="A1411" t="s">
        <v>1443</v>
      </c>
      <c r="B1411" t="s">
        <v>2197</v>
      </c>
      <c r="C1411" s="423">
        <v>5714</v>
      </c>
      <c r="D1411" s="423">
        <f t="shared" si="21"/>
        <v>1409</v>
      </c>
    </row>
    <row r="1412" spans="1:4" ht="12.75">
      <c r="A1412" t="s">
        <v>2922</v>
      </c>
      <c r="B1412" t="s">
        <v>2197</v>
      </c>
      <c r="C1412" s="423">
        <v>5714</v>
      </c>
      <c r="D1412" s="423">
        <f t="shared" si="21"/>
        <v>1410</v>
      </c>
    </row>
    <row r="1413" spans="1:4" ht="12.75">
      <c r="A1413" t="s">
        <v>1444</v>
      </c>
      <c r="B1413" t="s">
        <v>2197</v>
      </c>
      <c r="C1413" s="423">
        <v>5714</v>
      </c>
      <c r="D1413" s="423">
        <f aca="true" t="shared" si="22" ref="D1413:D1476">+D1412+1</f>
        <v>1411</v>
      </c>
    </row>
    <row r="1414" spans="1:4" ht="12.75">
      <c r="A1414" t="s">
        <v>1445</v>
      </c>
      <c r="B1414" t="s">
        <v>2197</v>
      </c>
      <c r="C1414" s="423">
        <v>5714</v>
      </c>
      <c r="D1414" s="423">
        <f t="shared" si="22"/>
        <v>1412</v>
      </c>
    </row>
    <row r="1415" spans="1:4" ht="12.75">
      <c r="A1415" t="s">
        <v>2926</v>
      </c>
      <c r="B1415" t="s">
        <v>2197</v>
      </c>
      <c r="C1415" s="423">
        <v>5714</v>
      </c>
      <c r="D1415" s="423">
        <f t="shared" si="22"/>
        <v>1413</v>
      </c>
    </row>
    <row r="1416" spans="1:4" ht="12.75">
      <c r="A1416" t="s">
        <v>1446</v>
      </c>
      <c r="B1416" t="s">
        <v>2197</v>
      </c>
      <c r="C1416" s="423">
        <v>5714</v>
      </c>
      <c r="D1416" s="423">
        <f t="shared" si="22"/>
        <v>1414</v>
      </c>
    </row>
    <row r="1417" spans="1:4" ht="12.75">
      <c r="A1417" t="s">
        <v>1448</v>
      </c>
      <c r="B1417" t="s">
        <v>2197</v>
      </c>
      <c r="C1417" s="423">
        <v>5714</v>
      </c>
      <c r="D1417" s="423">
        <f t="shared" si="22"/>
        <v>1415</v>
      </c>
    </row>
    <row r="1418" spans="1:4" ht="12.75">
      <c r="A1418" t="s">
        <v>1449</v>
      </c>
      <c r="B1418" t="s">
        <v>2197</v>
      </c>
      <c r="C1418" s="423">
        <v>5714</v>
      </c>
      <c r="D1418" s="423">
        <f t="shared" si="22"/>
        <v>1416</v>
      </c>
    </row>
    <row r="1419" spans="1:4" ht="12.75">
      <c r="A1419" t="s">
        <v>1451</v>
      </c>
      <c r="B1419" t="s">
        <v>2197</v>
      </c>
      <c r="C1419" s="423">
        <v>5714</v>
      </c>
      <c r="D1419" s="423">
        <f t="shared" si="22"/>
        <v>1417</v>
      </c>
    </row>
    <row r="1420" spans="1:4" ht="12.75">
      <c r="A1420" t="s">
        <v>1452</v>
      </c>
      <c r="B1420" t="s">
        <v>2197</v>
      </c>
      <c r="C1420" s="423">
        <v>5714</v>
      </c>
      <c r="D1420" s="423">
        <f t="shared" si="22"/>
        <v>1418</v>
      </c>
    </row>
    <row r="1421" spans="1:4" ht="12.75">
      <c r="A1421" t="s">
        <v>1453</v>
      </c>
      <c r="B1421" t="s">
        <v>2197</v>
      </c>
      <c r="C1421" s="423">
        <v>5714</v>
      </c>
      <c r="D1421" s="423">
        <f t="shared" si="22"/>
        <v>1419</v>
      </c>
    </row>
    <row r="1422" spans="1:4" ht="12.75">
      <c r="A1422" t="s">
        <v>1454</v>
      </c>
      <c r="B1422" t="s">
        <v>2197</v>
      </c>
      <c r="C1422" s="423">
        <v>5714</v>
      </c>
      <c r="D1422" s="423">
        <f t="shared" si="22"/>
        <v>1420</v>
      </c>
    </row>
    <row r="1423" spans="1:4" ht="12.75">
      <c r="A1423" t="s">
        <v>1455</v>
      </c>
      <c r="B1423" t="s">
        <v>2197</v>
      </c>
      <c r="C1423" s="423">
        <v>5714</v>
      </c>
      <c r="D1423" s="423">
        <f t="shared" si="22"/>
        <v>1421</v>
      </c>
    </row>
    <row r="1424" spans="1:4" ht="12.75">
      <c r="A1424" t="s">
        <v>1456</v>
      </c>
      <c r="B1424" t="s">
        <v>2197</v>
      </c>
      <c r="C1424" s="423">
        <v>5714</v>
      </c>
      <c r="D1424" s="423">
        <f t="shared" si="22"/>
        <v>1422</v>
      </c>
    </row>
    <row r="1425" spans="1:4" ht="12.75">
      <c r="A1425" t="s">
        <v>1457</v>
      </c>
      <c r="B1425" t="s">
        <v>2197</v>
      </c>
      <c r="C1425" s="423">
        <v>5714</v>
      </c>
      <c r="D1425" s="423">
        <f t="shared" si="22"/>
        <v>1423</v>
      </c>
    </row>
    <row r="1426" spans="1:4" ht="12.75">
      <c r="A1426" t="s">
        <v>1458</v>
      </c>
      <c r="B1426" t="s">
        <v>2197</v>
      </c>
      <c r="C1426" s="423">
        <v>5714</v>
      </c>
      <c r="D1426" s="423">
        <f t="shared" si="22"/>
        <v>1424</v>
      </c>
    </row>
    <row r="1427" spans="1:4" ht="12.75">
      <c r="A1427" t="s">
        <v>1459</v>
      </c>
      <c r="B1427" t="s">
        <v>2197</v>
      </c>
      <c r="C1427" s="423">
        <v>5714</v>
      </c>
      <c r="D1427" s="423">
        <f t="shared" si="22"/>
        <v>1425</v>
      </c>
    </row>
    <row r="1428" spans="1:4" ht="12.75">
      <c r="A1428" t="s">
        <v>1460</v>
      </c>
      <c r="B1428" t="s">
        <v>2197</v>
      </c>
      <c r="C1428" s="423">
        <v>5714</v>
      </c>
      <c r="D1428" s="423">
        <f t="shared" si="22"/>
        <v>1426</v>
      </c>
    </row>
    <row r="1429" spans="1:4" ht="12.75">
      <c r="A1429" t="s">
        <v>1461</v>
      </c>
      <c r="B1429" t="s">
        <v>2197</v>
      </c>
      <c r="C1429" s="423">
        <v>5714</v>
      </c>
      <c r="D1429" s="423">
        <f t="shared" si="22"/>
        <v>1427</v>
      </c>
    </row>
    <row r="1430" spans="1:4" ht="12.75">
      <c r="A1430" t="s">
        <v>1462</v>
      </c>
      <c r="B1430" t="s">
        <v>2197</v>
      </c>
      <c r="C1430" s="423">
        <v>5714</v>
      </c>
      <c r="D1430" s="423">
        <f t="shared" si="22"/>
        <v>1428</v>
      </c>
    </row>
    <row r="1431" spans="1:4" ht="12.75">
      <c r="A1431" t="s">
        <v>1464</v>
      </c>
      <c r="B1431" t="s">
        <v>2197</v>
      </c>
      <c r="C1431" s="423">
        <v>5714</v>
      </c>
      <c r="D1431" s="423">
        <f t="shared" si="22"/>
        <v>1429</v>
      </c>
    </row>
    <row r="1432" spans="1:4" ht="12.75">
      <c r="A1432" t="s">
        <v>2928</v>
      </c>
      <c r="B1432" t="s">
        <v>2197</v>
      </c>
      <c r="C1432" s="423">
        <v>5714</v>
      </c>
      <c r="D1432" s="423">
        <f t="shared" si="22"/>
        <v>1430</v>
      </c>
    </row>
    <row r="1433" spans="1:4" ht="12.75">
      <c r="A1433" t="s">
        <v>1465</v>
      </c>
      <c r="B1433" t="s">
        <v>2197</v>
      </c>
      <c r="C1433" s="423">
        <v>5714</v>
      </c>
      <c r="D1433" s="423">
        <f t="shared" si="22"/>
        <v>1431</v>
      </c>
    </row>
    <row r="1434" spans="1:4" ht="12.75">
      <c r="A1434" t="s">
        <v>1466</v>
      </c>
      <c r="B1434" t="s">
        <v>2197</v>
      </c>
      <c r="C1434" s="423">
        <v>5714</v>
      </c>
      <c r="D1434" s="423">
        <f t="shared" si="22"/>
        <v>1432</v>
      </c>
    </row>
    <row r="1435" spans="1:4" ht="12.75">
      <c r="A1435" t="s">
        <v>1468</v>
      </c>
      <c r="B1435" t="s">
        <v>2197</v>
      </c>
      <c r="C1435" s="423">
        <v>5714</v>
      </c>
      <c r="D1435" s="423">
        <f t="shared" si="22"/>
        <v>1433</v>
      </c>
    </row>
    <row r="1436" spans="1:4" ht="12.75">
      <c r="A1436" t="s">
        <v>1469</v>
      </c>
      <c r="B1436" t="s">
        <v>2197</v>
      </c>
      <c r="C1436" s="423">
        <v>5714</v>
      </c>
      <c r="D1436" s="423">
        <f t="shared" si="22"/>
        <v>1434</v>
      </c>
    </row>
    <row r="1437" spans="1:4" ht="12.75">
      <c r="A1437" t="s">
        <v>1078</v>
      </c>
      <c r="B1437" t="s">
        <v>2197</v>
      </c>
      <c r="C1437" s="423">
        <v>5714</v>
      </c>
      <c r="D1437" s="423">
        <f t="shared" si="22"/>
        <v>1435</v>
      </c>
    </row>
    <row r="1438" spans="1:4" ht="12.75">
      <c r="A1438" t="s">
        <v>1470</v>
      </c>
      <c r="B1438" t="s">
        <v>2197</v>
      </c>
      <c r="C1438" s="423">
        <v>5714</v>
      </c>
      <c r="D1438" s="423">
        <f t="shared" si="22"/>
        <v>1436</v>
      </c>
    </row>
    <row r="1439" spans="1:4" ht="12.75">
      <c r="A1439" t="s">
        <v>1471</v>
      </c>
      <c r="B1439" t="s">
        <v>2197</v>
      </c>
      <c r="C1439" s="423">
        <v>5714</v>
      </c>
      <c r="D1439" s="423">
        <f t="shared" si="22"/>
        <v>1437</v>
      </c>
    </row>
    <row r="1440" spans="1:4" ht="12.75">
      <c r="A1440" t="s">
        <v>1472</v>
      </c>
      <c r="B1440" t="s">
        <v>2197</v>
      </c>
      <c r="C1440" s="423">
        <v>5714</v>
      </c>
      <c r="D1440" s="423">
        <f t="shared" si="22"/>
        <v>1438</v>
      </c>
    </row>
    <row r="1441" spans="1:4" ht="12.75">
      <c r="A1441" t="s">
        <v>1473</v>
      </c>
      <c r="B1441" t="s">
        <v>2197</v>
      </c>
      <c r="C1441" s="423">
        <v>5714</v>
      </c>
      <c r="D1441" s="423">
        <f t="shared" si="22"/>
        <v>1439</v>
      </c>
    </row>
    <row r="1442" spans="1:4" ht="12.75">
      <c r="A1442" t="s">
        <v>1474</v>
      </c>
      <c r="B1442" t="s">
        <v>2197</v>
      </c>
      <c r="C1442" s="423">
        <v>5714</v>
      </c>
      <c r="D1442" s="423">
        <f t="shared" si="22"/>
        <v>1440</v>
      </c>
    </row>
    <row r="1443" spans="1:4" ht="12.75">
      <c r="A1443" t="s">
        <v>1475</v>
      </c>
      <c r="B1443" t="s">
        <v>2197</v>
      </c>
      <c r="C1443" s="423">
        <v>5714</v>
      </c>
      <c r="D1443" s="423">
        <f t="shared" si="22"/>
        <v>1441</v>
      </c>
    </row>
    <row r="1444" spans="1:4" ht="12.75">
      <c r="A1444" t="s">
        <v>1476</v>
      </c>
      <c r="B1444" t="s">
        <v>2197</v>
      </c>
      <c r="C1444" s="423">
        <v>5714</v>
      </c>
      <c r="D1444" s="423">
        <f t="shared" si="22"/>
        <v>1442</v>
      </c>
    </row>
    <row r="1445" spans="1:4" ht="12.75">
      <c r="A1445" t="s">
        <v>1477</v>
      </c>
      <c r="B1445" t="s">
        <v>2197</v>
      </c>
      <c r="C1445" s="423">
        <v>5714</v>
      </c>
      <c r="D1445" s="423">
        <f t="shared" si="22"/>
        <v>1443</v>
      </c>
    </row>
    <row r="1446" spans="1:4" ht="12.75">
      <c r="A1446" t="s">
        <v>1478</v>
      </c>
      <c r="B1446" t="s">
        <v>2197</v>
      </c>
      <c r="C1446" s="423">
        <v>5714</v>
      </c>
      <c r="D1446" s="423">
        <f t="shared" si="22"/>
        <v>1444</v>
      </c>
    </row>
    <row r="1447" spans="1:4" ht="12.75">
      <c r="A1447" t="s">
        <v>1479</v>
      </c>
      <c r="B1447" t="s">
        <v>2197</v>
      </c>
      <c r="C1447" s="423">
        <v>5714</v>
      </c>
      <c r="D1447" s="423">
        <f t="shared" si="22"/>
        <v>1445</v>
      </c>
    </row>
    <row r="1448" spans="1:4" ht="12.75">
      <c r="A1448" t="s">
        <v>1480</v>
      </c>
      <c r="B1448" t="s">
        <v>2197</v>
      </c>
      <c r="C1448" s="423">
        <v>5714</v>
      </c>
      <c r="D1448" s="423">
        <f t="shared" si="22"/>
        <v>1446</v>
      </c>
    </row>
    <row r="1449" spans="1:4" ht="12.75">
      <c r="A1449" t="s">
        <v>1481</v>
      </c>
      <c r="B1449" t="s">
        <v>2197</v>
      </c>
      <c r="C1449" s="423">
        <v>5714</v>
      </c>
      <c r="D1449" s="423">
        <f t="shared" si="22"/>
        <v>1447</v>
      </c>
    </row>
    <row r="1450" spans="1:4" ht="12.75">
      <c r="A1450" t="s">
        <v>1482</v>
      </c>
      <c r="B1450" t="s">
        <v>2197</v>
      </c>
      <c r="C1450" s="423">
        <v>5714</v>
      </c>
      <c r="D1450" s="423">
        <f t="shared" si="22"/>
        <v>1448</v>
      </c>
    </row>
    <row r="1451" spans="1:4" ht="12.75">
      <c r="A1451" t="s">
        <v>2930</v>
      </c>
      <c r="B1451" t="s">
        <v>2197</v>
      </c>
      <c r="C1451" s="423">
        <v>5714</v>
      </c>
      <c r="D1451" s="423">
        <f t="shared" si="22"/>
        <v>1449</v>
      </c>
    </row>
    <row r="1452" spans="1:4" ht="12.75">
      <c r="A1452" t="s">
        <v>1483</v>
      </c>
      <c r="B1452" t="s">
        <v>2197</v>
      </c>
      <c r="C1452" s="423">
        <v>5714</v>
      </c>
      <c r="D1452" s="423">
        <f t="shared" si="22"/>
        <v>1450</v>
      </c>
    </row>
    <row r="1453" spans="1:4" ht="12.75">
      <c r="A1453" t="s">
        <v>1485</v>
      </c>
      <c r="B1453" t="s">
        <v>2197</v>
      </c>
      <c r="C1453" s="423">
        <v>5714</v>
      </c>
      <c r="D1453" s="423">
        <f t="shared" si="22"/>
        <v>1451</v>
      </c>
    </row>
    <row r="1454" spans="1:4" ht="12.75">
      <c r="A1454" t="s">
        <v>1484</v>
      </c>
      <c r="B1454" t="s">
        <v>2197</v>
      </c>
      <c r="C1454" s="423">
        <v>5714</v>
      </c>
      <c r="D1454" s="423">
        <f t="shared" si="22"/>
        <v>1452</v>
      </c>
    </row>
    <row r="1455" spans="1:4" ht="12.75">
      <c r="A1455" t="s">
        <v>1486</v>
      </c>
      <c r="B1455" t="s">
        <v>2197</v>
      </c>
      <c r="C1455" s="423">
        <v>5714</v>
      </c>
      <c r="D1455" s="423">
        <f t="shared" si="22"/>
        <v>1453</v>
      </c>
    </row>
    <row r="1456" spans="1:4" ht="12.75">
      <c r="A1456" t="s">
        <v>1487</v>
      </c>
      <c r="B1456" t="s">
        <v>2197</v>
      </c>
      <c r="C1456" s="423">
        <v>5714</v>
      </c>
      <c r="D1456" s="423">
        <f t="shared" si="22"/>
        <v>1454</v>
      </c>
    </row>
    <row r="1457" spans="1:4" ht="12.75">
      <c r="A1457" t="s">
        <v>1488</v>
      </c>
      <c r="B1457" t="s">
        <v>2197</v>
      </c>
      <c r="C1457" s="423">
        <v>5714</v>
      </c>
      <c r="D1457" s="423">
        <f t="shared" si="22"/>
        <v>1455</v>
      </c>
    </row>
    <row r="1458" spans="1:4" ht="12.75">
      <c r="A1458" t="s">
        <v>1489</v>
      </c>
      <c r="B1458" t="s">
        <v>2197</v>
      </c>
      <c r="C1458" s="423">
        <v>5714</v>
      </c>
      <c r="D1458" s="423">
        <f t="shared" si="22"/>
        <v>1456</v>
      </c>
    </row>
    <row r="1459" spans="1:4" ht="12.75">
      <c r="A1459" t="s">
        <v>1490</v>
      </c>
      <c r="B1459" t="s">
        <v>2197</v>
      </c>
      <c r="C1459" s="423">
        <v>5714</v>
      </c>
      <c r="D1459" s="423">
        <f t="shared" si="22"/>
        <v>1457</v>
      </c>
    </row>
    <row r="1460" spans="1:4" ht="12.75">
      <c r="A1460" t="s">
        <v>1491</v>
      </c>
      <c r="B1460" t="s">
        <v>2197</v>
      </c>
      <c r="C1460" s="423">
        <v>5714</v>
      </c>
      <c r="D1460" s="423">
        <f t="shared" si="22"/>
        <v>1458</v>
      </c>
    </row>
    <row r="1461" spans="1:4" ht="12.75">
      <c r="A1461" t="s">
        <v>1494</v>
      </c>
      <c r="B1461" t="s">
        <v>2197</v>
      </c>
      <c r="C1461" s="423">
        <v>5714</v>
      </c>
      <c r="D1461" s="423">
        <f t="shared" si="22"/>
        <v>1459</v>
      </c>
    </row>
    <row r="1462" spans="1:4" ht="12.75">
      <c r="A1462" t="s">
        <v>1496</v>
      </c>
      <c r="B1462" t="s">
        <v>2197</v>
      </c>
      <c r="C1462" s="423">
        <v>5714</v>
      </c>
      <c r="D1462" s="423">
        <f t="shared" si="22"/>
        <v>1460</v>
      </c>
    </row>
    <row r="1463" spans="1:4" ht="12.75">
      <c r="A1463" t="s">
        <v>1497</v>
      </c>
      <c r="B1463" t="s">
        <v>2197</v>
      </c>
      <c r="C1463" s="423">
        <v>5714</v>
      </c>
      <c r="D1463" s="423">
        <f t="shared" si="22"/>
        <v>1461</v>
      </c>
    </row>
    <row r="1464" spans="1:4" ht="12.75">
      <c r="A1464" t="s">
        <v>1498</v>
      </c>
      <c r="B1464" t="s">
        <v>2197</v>
      </c>
      <c r="C1464" s="423">
        <v>5714</v>
      </c>
      <c r="D1464" s="423">
        <f t="shared" si="22"/>
        <v>1462</v>
      </c>
    </row>
    <row r="1465" spans="1:4" ht="12.75">
      <c r="A1465" t="s">
        <v>1866</v>
      </c>
      <c r="B1465" t="s">
        <v>2197</v>
      </c>
      <c r="C1465" s="423">
        <v>5714</v>
      </c>
      <c r="D1465" s="423">
        <f t="shared" si="22"/>
        <v>1463</v>
      </c>
    </row>
    <row r="1466" spans="1:4" ht="12.75">
      <c r="A1466" t="s">
        <v>1063</v>
      </c>
      <c r="B1466" t="s">
        <v>2197</v>
      </c>
      <c r="C1466" s="423">
        <v>5714</v>
      </c>
      <c r="D1466" s="423">
        <f t="shared" si="22"/>
        <v>1464</v>
      </c>
    </row>
    <row r="1467" spans="1:4" ht="12.75">
      <c r="A1467" t="s">
        <v>1500</v>
      </c>
      <c r="B1467" t="s">
        <v>2197</v>
      </c>
      <c r="C1467" s="423">
        <v>5714</v>
      </c>
      <c r="D1467" s="423">
        <f t="shared" si="22"/>
        <v>1465</v>
      </c>
    </row>
    <row r="1468" spans="1:4" ht="12.75">
      <c r="A1468" t="s">
        <v>1501</v>
      </c>
      <c r="B1468" t="s">
        <v>2197</v>
      </c>
      <c r="C1468" s="423">
        <v>5714</v>
      </c>
      <c r="D1468" s="423">
        <f t="shared" si="22"/>
        <v>1466</v>
      </c>
    </row>
    <row r="1469" spans="1:4" ht="12.75">
      <c r="A1469" t="s">
        <v>1502</v>
      </c>
      <c r="B1469" t="s">
        <v>2197</v>
      </c>
      <c r="C1469" s="423">
        <v>5714</v>
      </c>
      <c r="D1469" s="423">
        <f t="shared" si="22"/>
        <v>1467</v>
      </c>
    </row>
    <row r="1470" spans="1:4" ht="12.75">
      <c r="A1470" t="s">
        <v>1503</v>
      </c>
      <c r="B1470" t="s">
        <v>2197</v>
      </c>
      <c r="C1470" s="423">
        <v>5714</v>
      </c>
      <c r="D1470" s="423">
        <f t="shared" si="22"/>
        <v>1468</v>
      </c>
    </row>
    <row r="1471" spans="1:4" ht="12.75">
      <c r="A1471" t="s">
        <v>1504</v>
      </c>
      <c r="B1471" t="s">
        <v>2197</v>
      </c>
      <c r="C1471" s="423">
        <v>5714</v>
      </c>
      <c r="D1471" s="423">
        <f t="shared" si="22"/>
        <v>1469</v>
      </c>
    </row>
    <row r="1472" spans="1:4" ht="12.75">
      <c r="A1472" t="s">
        <v>1505</v>
      </c>
      <c r="B1472" t="s">
        <v>2197</v>
      </c>
      <c r="C1472" s="423">
        <v>5714</v>
      </c>
      <c r="D1472" s="423">
        <f t="shared" si="22"/>
        <v>1470</v>
      </c>
    </row>
    <row r="1473" spans="1:4" ht="12.75">
      <c r="A1473" t="s">
        <v>1507</v>
      </c>
      <c r="B1473" t="s">
        <v>2197</v>
      </c>
      <c r="C1473" s="423">
        <v>5714</v>
      </c>
      <c r="D1473" s="423">
        <f t="shared" si="22"/>
        <v>1471</v>
      </c>
    </row>
    <row r="1474" spans="1:4" ht="12.75">
      <c r="A1474" t="s">
        <v>1508</v>
      </c>
      <c r="B1474" t="s">
        <v>2197</v>
      </c>
      <c r="C1474" s="423">
        <v>5714</v>
      </c>
      <c r="D1474" s="423">
        <f t="shared" si="22"/>
        <v>1472</v>
      </c>
    </row>
    <row r="1475" spans="1:4" ht="12.75">
      <c r="A1475" t="s">
        <v>2935</v>
      </c>
      <c r="B1475" t="s">
        <v>2197</v>
      </c>
      <c r="C1475" s="423">
        <v>5714</v>
      </c>
      <c r="D1475" s="423">
        <f t="shared" si="22"/>
        <v>1473</v>
      </c>
    </row>
    <row r="1476" spans="1:4" ht="12.75">
      <c r="A1476" t="s">
        <v>1510</v>
      </c>
      <c r="B1476" t="s">
        <v>2197</v>
      </c>
      <c r="C1476" s="423">
        <v>5714</v>
      </c>
      <c r="D1476" s="423">
        <f t="shared" si="22"/>
        <v>1474</v>
      </c>
    </row>
    <row r="1477" spans="1:4" ht="12.75">
      <c r="A1477" t="s">
        <v>1557</v>
      </c>
      <c r="B1477" t="s">
        <v>2197</v>
      </c>
      <c r="C1477" s="423">
        <v>5714</v>
      </c>
      <c r="D1477" s="423">
        <f aca="true" t="shared" si="23" ref="D1477:D1540">+D1476+1</f>
        <v>1475</v>
      </c>
    </row>
    <row r="1478" spans="1:4" ht="12.75">
      <c r="A1478" t="s">
        <v>1512</v>
      </c>
      <c r="B1478" t="s">
        <v>2197</v>
      </c>
      <c r="C1478" s="423">
        <v>5714</v>
      </c>
      <c r="D1478" s="423">
        <f t="shared" si="23"/>
        <v>1476</v>
      </c>
    </row>
    <row r="1479" spans="1:4" ht="12.75">
      <c r="A1479" t="s">
        <v>1514</v>
      </c>
      <c r="B1479" t="s">
        <v>2197</v>
      </c>
      <c r="C1479" s="423">
        <v>5714</v>
      </c>
      <c r="D1479" s="423">
        <f t="shared" si="23"/>
        <v>1477</v>
      </c>
    </row>
    <row r="1480" spans="1:4" ht="12.75">
      <c r="A1480" t="s">
        <v>1515</v>
      </c>
      <c r="B1480" t="s">
        <v>2197</v>
      </c>
      <c r="C1480" s="423">
        <v>5714</v>
      </c>
      <c r="D1480" s="423">
        <f t="shared" si="23"/>
        <v>1478</v>
      </c>
    </row>
    <row r="1481" spans="1:4" ht="12.75">
      <c r="A1481" t="s">
        <v>1516</v>
      </c>
      <c r="B1481" t="s">
        <v>2197</v>
      </c>
      <c r="C1481" s="423">
        <v>5714</v>
      </c>
      <c r="D1481" s="423">
        <f t="shared" si="23"/>
        <v>1479</v>
      </c>
    </row>
    <row r="1482" spans="1:4" ht="12.75">
      <c r="A1482" t="s">
        <v>1518</v>
      </c>
      <c r="B1482" t="s">
        <v>2197</v>
      </c>
      <c r="C1482" s="423">
        <v>5714</v>
      </c>
      <c r="D1482" s="423">
        <f t="shared" si="23"/>
        <v>1480</v>
      </c>
    </row>
    <row r="1483" spans="1:4" ht="12.75">
      <c r="A1483" t="s">
        <v>1519</v>
      </c>
      <c r="B1483" t="s">
        <v>2197</v>
      </c>
      <c r="C1483" s="423">
        <v>5714</v>
      </c>
      <c r="D1483" s="423">
        <f t="shared" si="23"/>
        <v>1481</v>
      </c>
    </row>
    <row r="1484" spans="1:4" ht="12.75">
      <c r="A1484" t="s">
        <v>1521</v>
      </c>
      <c r="B1484" t="s">
        <v>2197</v>
      </c>
      <c r="C1484" s="423">
        <v>5714</v>
      </c>
      <c r="D1484" s="423">
        <f t="shared" si="23"/>
        <v>1482</v>
      </c>
    </row>
    <row r="1485" spans="1:4" ht="12.75">
      <c r="A1485" t="s">
        <v>1522</v>
      </c>
      <c r="B1485" t="s">
        <v>2197</v>
      </c>
      <c r="C1485" s="423">
        <v>5714</v>
      </c>
      <c r="D1485" s="423">
        <f t="shared" si="23"/>
        <v>1483</v>
      </c>
    </row>
    <row r="1486" spans="1:4" ht="12.75">
      <c r="A1486" t="s">
        <v>2937</v>
      </c>
      <c r="B1486" t="s">
        <v>2197</v>
      </c>
      <c r="C1486" s="423">
        <v>5714</v>
      </c>
      <c r="D1486" s="423">
        <f t="shared" si="23"/>
        <v>1484</v>
      </c>
    </row>
    <row r="1487" spans="1:4" ht="12.75">
      <c r="A1487" t="s">
        <v>1523</v>
      </c>
      <c r="B1487" t="s">
        <v>2197</v>
      </c>
      <c r="C1487" s="423">
        <v>5714</v>
      </c>
      <c r="D1487" s="423">
        <f t="shared" si="23"/>
        <v>1485</v>
      </c>
    </row>
    <row r="1488" spans="1:4" ht="12.75">
      <c r="A1488" t="s">
        <v>1524</v>
      </c>
      <c r="B1488" t="s">
        <v>2197</v>
      </c>
      <c r="C1488" s="423">
        <v>5714</v>
      </c>
      <c r="D1488" s="423">
        <f t="shared" si="23"/>
        <v>1486</v>
      </c>
    </row>
    <row r="1489" spans="1:4" ht="12.75">
      <c r="A1489" t="s">
        <v>1659</v>
      </c>
      <c r="B1489" t="s">
        <v>2197</v>
      </c>
      <c r="C1489" s="423">
        <v>5714</v>
      </c>
      <c r="D1489" s="423">
        <f t="shared" si="23"/>
        <v>1487</v>
      </c>
    </row>
    <row r="1490" spans="1:4" ht="12.75">
      <c r="A1490" t="s">
        <v>1525</v>
      </c>
      <c r="B1490" t="s">
        <v>2197</v>
      </c>
      <c r="C1490" s="423">
        <v>5714</v>
      </c>
      <c r="D1490" s="423">
        <f t="shared" si="23"/>
        <v>1488</v>
      </c>
    </row>
    <row r="1491" spans="1:4" ht="12.75">
      <c r="A1491" t="s">
        <v>1526</v>
      </c>
      <c r="B1491" t="s">
        <v>2197</v>
      </c>
      <c r="C1491" s="423">
        <v>5714</v>
      </c>
      <c r="D1491" s="423">
        <f t="shared" si="23"/>
        <v>1489</v>
      </c>
    </row>
    <row r="1492" spans="1:4" ht="12.75">
      <c r="A1492" t="s">
        <v>1527</v>
      </c>
      <c r="B1492" t="s">
        <v>2197</v>
      </c>
      <c r="C1492" s="423">
        <v>5714</v>
      </c>
      <c r="D1492" s="423">
        <f t="shared" si="23"/>
        <v>1490</v>
      </c>
    </row>
    <row r="1493" spans="1:4" ht="12.75">
      <c r="A1493" t="s">
        <v>1528</v>
      </c>
      <c r="B1493" t="s">
        <v>2197</v>
      </c>
      <c r="C1493" s="423">
        <v>5714</v>
      </c>
      <c r="D1493" s="423">
        <f t="shared" si="23"/>
        <v>1491</v>
      </c>
    </row>
    <row r="1494" spans="1:4" ht="12.75">
      <c r="A1494" t="s">
        <v>1529</v>
      </c>
      <c r="B1494" t="s">
        <v>2197</v>
      </c>
      <c r="C1494" s="423">
        <v>5714</v>
      </c>
      <c r="D1494" s="423">
        <f t="shared" si="23"/>
        <v>1492</v>
      </c>
    </row>
    <row r="1495" spans="1:4" ht="12.75">
      <c r="A1495" t="s">
        <v>827</v>
      </c>
      <c r="B1495" t="s">
        <v>2197</v>
      </c>
      <c r="C1495" s="423">
        <v>5714</v>
      </c>
      <c r="D1495" s="423">
        <f t="shared" si="23"/>
        <v>1493</v>
      </c>
    </row>
    <row r="1496" spans="1:4" ht="12.75">
      <c r="A1496" t="s">
        <v>2938</v>
      </c>
      <c r="B1496" t="s">
        <v>2197</v>
      </c>
      <c r="C1496" s="423">
        <v>5714</v>
      </c>
      <c r="D1496" s="423">
        <f t="shared" si="23"/>
        <v>1494</v>
      </c>
    </row>
    <row r="1497" spans="1:4" ht="12.75">
      <c r="A1497" t="s">
        <v>1530</v>
      </c>
      <c r="B1497" t="s">
        <v>2197</v>
      </c>
      <c r="C1497" s="423">
        <v>5714</v>
      </c>
      <c r="D1497" s="423">
        <f t="shared" si="23"/>
        <v>1495</v>
      </c>
    </row>
    <row r="1498" spans="1:4" ht="12.75">
      <c r="A1498" t="s">
        <v>1531</v>
      </c>
      <c r="B1498" t="s">
        <v>2197</v>
      </c>
      <c r="C1498" s="423">
        <v>5714</v>
      </c>
      <c r="D1498" s="423">
        <f t="shared" si="23"/>
        <v>1496</v>
      </c>
    </row>
    <row r="1499" spans="1:4" ht="12.75">
      <c r="A1499" t="s">
        <v>1532</v>
      </c>
      <c r="B1499" t="s">
        <v>2197</v>
      </c>
      <c r="C1499" s="423">
        <v>5714</v>
      </c>
      <c r="D1499" s="423">
        <f t="shared" si="23"/>
        <v>1497</v>
      </c>
    </row>
    <row r="1500" spans="1:4" ht="12.75">
      <c r="A1500" t="s">
        <v>1533</v>
      </c>
      <c r="B1500" t="s">
        <v>2197</v>
      </c>
      <c r="C1500" s="423">
        <v>5714</v>
      </c>
      <c r="D1500" s="423">
        <f t="shared" si="23"/>
        <v>1498</v>
      </c>
    </row>
    <row r="1501" spans="1:4" ht="12.75">
      <c r="A1501" t="s">
        <v>1534</v>
      </c>
      <c r="B1501" t="s">
        <v>2197</v>
      </c>
      <c r="C1501" s="423">
        <v>5714</v>
      </c>
      <c r="D1501" s="423">
        <f t="shared" si="23"/>
        <v>1499</v>
      </c>
    </row>
    <row r="1502" spans="1:4" ht="12.75">
      <c r="A1502" t="s">
        <v>1535</v>
      </c>
      <c r="B1502" t="s">
        <v>2197</v>
      </c>
      <c r="C1502" s="423">
        <v>5714</v>
      </c>
      <c r="D1502" s="423">
        <f t="shared" si="23"/>
        <v>1500</v>
      </c>
    </row>
    <row r="1503" spans="1:4" ht="12.75">
      <c r="A1503" t="s">
        <v>1536</v>
      </c>
      <c r="B1503" t="s">
        <v>2197</v>
      </c>
      <c r="C1503" s="423">
        <v>5714</v>
      </c>
      <c r="D1503" s="423">
        <f t="shared" si="23"/>
        <v>1501</v>
      </c>
    </row>
    <row r="1504" spans="1:4" ht="12.75">
      <c r="A1504" t="s">
        <v>1537</v>
      </c>
      <c r="B1504" t="s">
        <v>2197</v>
      </c>
      <c r="C1504" s="423">
        <v>5714</v>
      </c>
      <c r="D1504" s="423">
        <f t="shared" si="23"/>
        <v>1502</v>
      </c>
    </row>
    <row r="1505" spans="1:4" ht="12.75">
      <c r="A1505" t="s">
        <v>1538</v>
      </c>
      <c r="B1505" t="s">
        <v>2197</v>
      </c>
      <c r="C1505" s="423">
        <v>5714</v>
      </c>
      <c r="D1505" s="423">
        <f t="shared" si="23"/>
        <v>1503</v>
      </c>
    </row>
    <row r="1506" spans="1:4" ht="12.75">
      <c r="A1506" t="s">
        <v>1539</v>
      </c>
      <c r="B1506" t="s">
        <v>2197</v>
      </c>
      <c r="C1506" s="423">
        <v>5714</v>
      </c>
      <c r="D1506" s="423">
        <f t="shared" si="23"/>
        <v>1504</v>
      </c>
    </row>
    <row r="1507" spans="1:4" ht="12.75">
      <c r="A1507" t="s">
        <v>1540</v>
      </c>
      <c r="B1507" t="s">
        <v>2197</v>
      </c>
      <c r="C1507" s="423">
        <v>5714</v>
      </c>
      <c r="D1507" s="423">
        <f t="shared" si="23"/>
        <v>1505</v>
      </c>
    </row>
    <row r="1508" spans="1:4" ht="12.75">
      <c r="A1508" t="s">
        <v>1541</v>
      </c>
      <c r="B1508" t="s">
        <v>2197</v>
      </c>
      <c r="C1508" s="423">
        <v>5714</v>
      </c>
      <c r="D1508" s="423">
        <f t="shared" si="23"/>
        <v>1506</v>
      </c>
    </row>
    <row r="1509" spans="1:4" ht="12.75">
      <c r="A1509" t="s">
        <v>1543</v>
      </c>
      <c r="B1509" t="s">
        <v>2197</v>
      </c>
      <c r="C1509" s="423">
        <v>5714</v>
      </c>
      <c r="D1509" s="423">
        <f t="shared" si="23"/>
        <v>1507</v>
      </c>
    </row>
    <row r="1510" spans="1:4" ht="12.75">
      <c r="A1510" t="s">
        <v>1544</v>
      </c>
      <c r="B1510" t="s">
        <v>2197</v>
      </c>
      <c r="C1510" s="423">
        <v>5714</v>
      </c>
      <c r="D1510" s="423">
        <f t="shared" si="23"/>
        <v>1508</v>
      </c>
    </row>
    <row r="1511" spans="1:4" ht="12.75">
      <c r="A1511" t="s">
        <v>1546</v>
      </c>
      <c r="B1511" t="s">
        <v>2197</v>
      </c>
      <c r="C1511" s="423">
        <v>5714</v>
      </c>
      <c r="D1511" s="423">
        <f t="shared" si="23"/>
        <v>1509</v>
      </c>
    </row>
    <row r="1512" spans="1:4" ht="12.75">
      <c r="A1512" t="s">
        <v>1547</v>
      </c>
      <c r="B1512" t="s">
        <v>2197</v>
      </c>
      <c r="C1512" s="423">
        <v>5714</v>
      </c>
      <c r="D1512" s="423">
        <f t="shared" si="23"/>
        <v>1510</v>
      </c>
    </row>
    <row r="1513" spans="1:4" ht="12.75">
      <c r="A1513" t="s">
        <v>1548</v>
      </c>
      <c r="B1513" t="s">
        <v>2197</v>
      </c>
      <c r="C1513" s="423">
        <v>5714</v>
      </c>
      <c r="D1513" s="423">
        <f t="shared" si="23"/>
        <v>1511</v>
      </c>
    </row>
    <row r="1514" spans="1:4" ht="12.75">
      <c r="A1514" t="s">
        <v>1549</v>
      </c>
      <c r="B1514" t="s">
        <v>2197</v>
      </c>
      <c r="C1514" s="423">
        <v>5714</v>
      </c>
      <c r="D1514" s="423">
        <f t="shared" si="23"/>
        <v>1512</v>
      </c>
    </row>
    <row r="1515" spans="1:4" ht="12.75">
      <c r="A1515" t="s">
        <v>1550</v>
      </c>
      <c r="B1515" t="s">
        <v>2197</v>
      </c>
      <c r="C1515" s="423">
        <v>5714</v>
      </c>
      <c r="D1515" s="423">
        <f t="shared" si="23"/>
        <v>1513</v>
      </c>
    </row>
    <row r="1516" spans="1:4" ht="12.75">
      <c r="A1516" t="s">
        <v>1551</v>
      </c>
      <c r="B1516" t="s">
        <v>2197</v>
      </c>
      <c r="C1516" s="423">
        <v>5714</v>
      </c>
      <c r="D1516" s="423">
        <f t="shared" si="23"/>
        <v>1514</v>
      </c>
    </row>
    <row r="1517" spans="1:4" ht="12.75">
      <c r="A1517" t="s">
        <v>1552</v>
      </c>
      <c r="B1517" t="s">
        <v>2197</v>
      </c>
      <c r="C1517" s="423">
        <v>5714</v>
      </c>
      <c r="D1517" s="423">
        <f t="shared" si="23"/>
        <v>1515</v>
      </c>
    </row>
    <row r="1518" spans="1:4" ht="12.75">
      <c r="A1518" t="s">
        <v>2941</v>
      </c>
      <c r="B1518" t="s">
        <v>2197</v>
      </c>
      <c r="C1518" s="423">
        <v>5714</v>
      </c>
      <c r="D1518" s="423">
        <f t="shared" si="23"/>
        <v>1516</v>
      </c>
    </row>
    <row r="1519" spans="1:4" ht="12.75">
      <c r="A1519" t="s">
        <v>2942</v>
      </c>
      <c r="B1519" t="s">
        <v>2197</v>
      </c>
      <c r="C1519" s="423">
        <v>5714</v>
      </c>
      <c r="D1519" s="423">
        <f t="shared" si="23"/>
        <v>1517</v>
      </c>
    </row>
    <row r="1520" spans="1:4" ht="12.75">
      <c r="A1520" t="s">
        <v>2943</v>
      </c>
      <c r="B1520" t="s">
        <v>2197</v>
      </c>
      <c r="C1520" s="423">
        <v>5714</v>
      </c>
      <c r="D1520" s="423">
        <f t="shared" si="23"/>
        <v>1518</v>
      </c>
    </row>
    <row r="1521" spans="1:4" ht="12.75">
      <c r="A1521" t="s">
        <v>2944</v>
      </c>
      <c r="B1521" t="s">
        <v>2197</v>
      </c>
      <c r="C1521" s="423">
        <v>5714</v>
      </c>
      <c r="D1521" s="423">
        <f t="shared" si="23"/>
        <v>1519</v>
      </c>
    </row>
    <row r="1522" spans="1:4" ht="12.75">
      <c r="A1522" t="s">
        <v>1553</v>
      </c>
      <c r="B1522" t="s">
        <v>2197</v>
      </c>
      <c r="C1522" s="423">
        <v>5714</v>
      </c>
      <c r="D1522" s="423">
        <f t="shared" si="23"/>
        <v>1520</v>
      </c>
    </row>
    <row r="1523" spans="1:4" ht="12.75">
      <c r="A1523" t="s">
        <v>1554</v>
      </c>
      <c r="B1523" t="s">
        <v>2197</v>
      </c>
      <c r="C1523" s="423">
        <v>5714</v>
      </c>
      <c r="D1523" s="423">
        <f t="shared" si="23"/>
        <v>1521</v>
      </c>
    </row>
    <row r="1524" spans="1:4" ht="12.75">
      <c r="A1524" t="s">
        <v>1555</v>
      </c>
      <c r="B1524" t="s">
        <v>2197</v>
      </c>
      <c r="C1524" s="423">
        <v>5714</v>
      </c>
      <c r="D1524" s="423">
        <f t="shared" si="23"/>
        <v>1522</v>
      </c>
    </row>
    <row r="1525" spans="1:4" ht="12.75">
      <c r="A1525" t="s">
        <v>1556</v>
      </c>
      <c r="B1525" t="s">
        <v>2197</v>
      </c>
      <c r="C1525" s="423">
        <v>5714</v>
      </c>
      <c r="D1525" s="423">
        <f t="shared" si="23"/>
        <v>1523</v>
      </c>
    </row>
    <row r="1526" spans="1:4" ht="12.75">
      <c r="A1526" t="s">
        <v>1558</v>
      </c>
      <c r="B1526" t="s">
        <v>2197</v>
      </c>
      <c r="C1526" s="423">
        <v>5714</v>
      </c>
      <c r="D1526" s="423">
        <f t="shared" si="23"/>
        <v>1524</v>
      </c>
    </row>
    <row r="1527" spans="1:4" ht="12.75">
      <c r="A1527" t="s">
        <v>1559</v>
      </c>
      <c r="B1527" t="s">
        <v>2197</v>
      </c>
      <c r="C1527" s="423">
        <v>5714</v>
      </c>
      <c r="D1527" s="423">
        <f t="shared" si="23"/>
        <v>1525</v>
      </c>
    </row>
    <row r="1528" spans="1:4" ht="12.75">
      <c r="A1528" t="s">
        <v>2945</v>
      </c>
      <c r="B1528" t="s">
        <v>2197</v>
      </c>
      <c r="C1528" s="423">
        <v>5714</v>
      </c>
      <c r="D1528" s="423">
        <f t="shared" si="23"/>
        <v>1526</v>
      </c>
    </row>
    <row r="1529" spans="1:4" ht="12.75">
      <c r="A1529" t="s">
        <v>1560</v>
      </c>
      <c r="B1529" t="s">
        <v>2197</v>
      </c>
      <c r="C1529" s="423">
        <v>5714</v>
      </c>
      <c r="D1529" s="423">
        <f t="shared" si="23"/>
        <v>1527</v>
      </c>
    </row>
    <row r="1530" spans="1:4" ht="12.75">
      <c r="A1530" t="s">
        <v>1561</v>
      </c>
      <c r="B1530" t="s">
        <v>2197</v>
      </c>
      <c r="C1530" s="423">
        <v>5714</v>
      </c>
      <c r="D1530" s="423">
        <f t="shared" si="23"/>
        <v>1528</v>
      </c>
    </row>
    <row r="1531" spans="1:4" ht="12.75">
      <c r="A1531" t="s">
        <v>1562</v>
      </c>
      <c r="B1531" t="s">
        <v>2197</v>
      </c>
      <c r="C1531" s="423">
        <v>5714</v>
      </c>
      <c r="D1531" s="423">
        <f t="shared" si="23"/>
        <v>1529</v>
      </c>
    </row>
    <row r="1532" spans="1:4" ht="12.75">
      <c r="A1532" t="s">
        <v>1563</v>
      </c>
      <c r="B1532" t="s">
        <v>2197</v>
      </c>
      <c r="C1532" s="423">
        <v>5714</v>
      </c>
      <c r="D1532" s="423">
        <f t="shared" si="23"/>
        <v>1530</v>
      </c>
    </row>
    <row r="1533" spans="1:4" ht="12.75">
      <c r="A1533" t="s">
        <v>1565</v>
      </c>
      <c r="B1533" t="s">
        <v>2197</v>
      </c>
      <c r="C1533" s="423">
        <v>5714</v>
      </c>
      <c r="D1533" s="423">
        <f t="shared" si="23"/>
        <v>1531</v>
      </c>
    </row>
    <row r="1534" spans="1:4" ht="12.75">
      <c r="A1534" t="s">
        <v>1566</v>
      </c>
      <c r="B1534" t="s">
        <v>2197</v>
      </c>
      <c r="C1534" s="423">
        <v>5714</v>
      </c>
      <c r="D1534" s="423">
        <f t="shared" si="23"/>
        <v>1532</v>
      </c>
    </row>
    <row r="1535" spans="1:4" ht="12.75">
      <c r="A1535" t="s">
        <v>1567</v>
      </c>
      <c r="B1535" t="s">
        <v>2197</v>
      </c>
      <c r="C1535" s="423">
        <v>5714</v>
      </c>
      <c r="D1535" s="423">
        <f t="shared" si="23"/>
        <v>1533</v>
      </c>
    </row>
    <row r="1536" spans="1:4" ht="12.75">
      <c r="A1536" t="s">
        <v>1568</v>
      </c>
      <c r="B1536" t="s">
        <v>2197</v>
      </c>
      <c r="C1536" s="423">
        <v>5714</v>
      </c>
      <c r="D1536" s="423">
        <f t="shared" si="23"/>
        <v>1534</v>
      </c>
    </row>
    <row r="1537" spans="1:4" ht="12.75">
      <c r="A1537" t="s">
        <v>1569</v>
      </c>
      <c r="B1537" t="s">
        <v>2197</v>
      </c>
      <c r="C1537" s="423">
        <v>5714</v>
      </c>
      <c r="D1537" s="423">
        <f t="shared" si="23"/>
        <v>1535</v>
      </c>
    </row>
    <row r="1538" spans="1:4" ht="12.75">
      <c r="A1538" t="s">
        <v>1570</v>
      </c>
      <c r="B1538" t="s">
        <v>2197</v>
      </c>
      <c r="C1538" s="423">
        <v>5714</v>
      </c>
      <c r="D1538" s="423">
        <f t="shared" si="23"/>
        <v>1536</v>
      </c>
    </row>
    <row r="1539" spans="1:4" ht="12.75">
      <c r="A1539" t="s">
        <v>1571</v>
      </c>
      <c r="B1539" t="s">
        <v>2197</v>
      </c>
      <c r="C1539" s="423">
        <v>5714</v>
      </c>
      <c r="D1539" s="423">
        <f t="shared" si="23"/>
        <v>1537</v>
      </c>
    </row>
    <row r="1540" spans="1:4" ht="12.75">
      <c r="A1540" t="s">
        <v>1572</v>
      </c>
      <c r="B1540" t="s">
        <v>2197</v>
      </c>
      <c r="C1540" s="423">
        <v>5714</v>
      </c>
      <c r="D1540" s="423">
        <f t="shared" si="23"/>
        <v>1538</v>
      </c>
    </row>
    <row r="1541" spans="1:4" ht="12.75">
      <c r="A1541" t="s">
        <v>1573</v>
      </c>
      <c r="B1541" t="s">
        <v>2197</v>
      </c>
      <c r="C1541" s="423">
        <v>5714</v>
      </c>
      <c r="D1541" s="423">
        <f aca="true" t="shared" si="24" ref="D1541:D1604">+D1540+1</f>
        <v>1539</v>
      </c>
    </row>
    <row r="1542" spans="1:4" ht="12.75">
      <c r="A1542" t="s">
        <v>2947</v>
      </c>
      <c r="B1542" t="s">
        <v>2197</v>
      </c>
      <c r="C1542" s="423">
        <v>5714</v>
      </c>
      <c r="D1542" s="423">
        <f t="shared" si="24"/>
        <v>1540</v>
      </c>
    </row>
    <row r="1543" spans="1:4" ht="12.75">
      <c r="A1543" t="s">
        <v>1574</v>
      </c>
      <c r="B1543" t="s">
        <v>2197</v>
      </c>
      <c r="C1543" s="423">
        <v>5714</v>
      </c>
      <c r="D1543" s="423">
        <f t="shared" si="24"/>
        <v>1541</v>
      </c>
    </row>
    <row r="1544" spans="1:4" ht="12.75">
      <c r="A1544" t="s">
        <v>1575</v>
      </c>
      <c r="B1544" t="s">
        <v>2197</v>
      </c>
      <c r="C1544" s="423">
        <v>5714</v>
      </c>
      <c r="D1544" s="423">
        <f t="shared" si="24"/>
        <v>1542</v>
      </c>
    </row>
    <row r="1545" spans="1:4" ht="12.75">
      <c r="A1545" t="s">
        <v>1576</v>
      </c>
      <c r="B1545" t="s">
        <v>2197</v>
      </c>
      <c r="C1545" s="423">
        <v>5714</v>
      </c>
      <c r="D1545" s="423">
        <f t="shared" si="24"/>
        <v>1543</v>
      </c>
    </row>
    <row r="1546" spans="1:4" ht="12.75">
      <c r="A1546" t="s">
        <v>1577</v>
      </c>
      <c r="B1546" t="s">
        <v>2197</v>
      </c>
      <c r="C1546" s="423">
        <v>5714</v>
      </c>
      <c r="D1546" s="423">
        <f t="shared" si="24"/>
        <v>1544</v>
      </c>
    </row>
    <row r="1547" spans="1:4" ht="12.75">
      <c r="A1547" t="s">
        <v>1579</v>
      </c>
      <c r="B1547" t="s">
        <v>2197</v>
      </c>
      <c r="C1547" s="423">
        <v>5714</v>
      </c>
      <c r="D1547" s="423">
        <f t="shared" si="24"/>
        <v>1545</v>
      </c>
    </row>
    <row r="1548" spans="1:4" ht="12.75">
      <c r="A1548" t="s">
        <v>1580</v>
      </c>
      <c r="B1548" t="s">
        <v>2197</v>
      </c>
      <c r="C1548" s="423">
        <v>5714</v>
      </c>
      <c r="D1548" s="423">
        <f t="shared" si="24"/>
        <v>1546</v>
      </c>
    </row>
    <row r="1549" spans="1:4" ht="12.75">
      <c r="A1549" t="s">
        <v>2948</v>
      </c>
      <c r="B1549" t="s">
        <v>2197</v>
      </c>
      <c r="C1549" s="423">
        <v>5714</v>
      </c>
      <c r="D1549" s="423">
        <f t="shared" si="24"/>
        <v>1547</v>
      </c>
    </row>
    <row r="1550" spans="1:4" ht="12.75">
      <c r="A1550" t="s">
        <v>1581</v>
      </c>
      <c r="B1550" t="s">
        <v>2197</v>
      </c>
      <c r="C1550" s="423">
        <v>5714</v>
      </c>
      <c r="D1550" s="423">
        <f t="shared" si="24"/>
        <v>1548</v>
      </c>
    </row>
    <row r="1551" spans="1:4" ht="12.75">
      <c r="A1551" t="s">
        <v>1582</v>
      </c>
      <c r="B1551" t="s">
        <v>2197</v>
      </c>
      <c r="C1551" s="423">
        <v>5714</v>
      </c>
      <c r="D1551" s="423">
        <f t="shared" si="24"/>
        <v>1549</v>
      </c>
    </row>
    <row r="1552" spans="1:4" ht="12.75">
      <c r="A1552" t="s">
        <v>1583</v>
      </c>
      <c r="B1552" t="s">
        <v>2197</v>
      </c>
      <c r="C1552" s="423">
        <v>5714</v>
      </c>
      <c r="D1552" s="423">
        <f t="shared" si="24"/>
        <v>1550</v>
      </c>
    </row>
    <row r="1553" spans="1:4" ht="12.75">
      <c r="A1553" t="s">
        <v>2949</v>
      </c>
      <c r="B1553" t="s">
        <v>2197</v>
      </c>
      <c r="C1553" s="423">
        <v>5714</v>
      </c>
      <c r="D1553" s="423">
        <f t="shared" si="24"/>
        <v>1551</v>
      </c>
    </row>
    <row r="1554" spans="1:4" ht="12.75">
      <c r="A1554" t="s">
        <v>1584</v>
      </c>
      <c r="B1554" t="s">
        <v>2197</v>
      </c>
      <c r="C1554" s="423">
        <v>5714</v>
      </c>
      <c r="D1554" s="423">
        <f t="shared" si="24"/>
        <v>1552</v>
      </c>
    </row>
    <row r="1555" spans="1:4" ht="12.75">
      <c r="A1555" t="s">
        <v>1586</v>
      </c>
      <c r="B1555" t="s">
        <v>2197</v>
      </c>
      <c r="C1555" s="423">
        <v>5714</v>
      </c>
      <c r="D1555" s="423">
        <f t="shared" si="24"/>
        <v>1553</v>
      </c>
    </row>
    <row r="1556" spans="1:4" ht="12.75">
      <c r="A1556" t="s">
        <v>1587</v>
      </c>
      <c r="B1556" t="s">
        <v>2197</v>
      </c>
      <c r="C1556" s="423">
        <v>5714</v>
      </c>
      <c r="D1556" s="423">
        <f t="shared" si="24"/>
        <v>1554</v>
      </c>
    </row>
    <row r="1557" spans="1:4" ht="12.75">
      <c r="A1557" t="s">
        <v>1589</v>
      </c>
      <c r="B1557" t="s">
        <v>2197</v>
      </c>
      <c r="C1557" s="423">
        <v>5714</v>
      </c>
      <c r="D1557" s="423">
        <f t="shared" si="24"/>
        <v>1555</v>
      </c>
    </row>
    <row r="1558" spans="1:4" ht="12.75">
      <c r="A1558" t="s">
        <v>1590</v>
      </c>
      <c r="B1558" t="s">
        <v>2197</v>
      </c>
      <c r="C1558" s="423">
        <v>5714</v>
      </c>
      <c r="D1558" s="423">
        <f t="shared" si="24"/>
        <v>1556</v>
      </c>
    </row>
    <row r="1559" spans="1:4" ht="12.75">
      <c r="A1559" t="s">
        <v>1591</v>
      </c>
      <c r="B1559" t="s">
        <v>2197</v>
      </c>
      <c r="C1559" s="423">
        <v>5714</v>
      </c>
      <c r="D1559" s="423">
        <f t="shared" si="24"/>
        <v>1557</v>
      </c>
    </row>
    <row r="1560" spans="1:4" ht="12.75">
      <c r="A1560" t="s">
        <v>943</v>
      </c>
      <c r="B1560" t="s">
        <v>2197</v>
      </c>
      <c r="C1560" s="423">
        <v>5714</v>
      </c>
      <c r="D1560" s="423">
        <f t="shared" si="24"/>
        <v>1558</v>
      </c>
    </row>
    <row r="1561" spans="1:4" ht="12.75">
      <c r="A1561" t="s">
        <v>944</v>
      </c>
      <c r="B1561" t="s">
        <v>2197</v>
      </c>
      <c r="C1561" s="423">
        <v>5714</v>
      </c>
      <c r="D1561" s="423">
        <f t="shared" si="24"/>
        <v>1559</v>
      </c>
    </row>
    <row r="1562" spans="1:4" ht="12.75">
      <c r="A1562" t="s">
        <v>945</v>
      </c>
      <c r="B1562" t="s">
        <v>2197</v>
      </c>
      <c r="C1562" s="423">
        <v>5714</v>
      </c>
      <c r="D1562" s="423">
        <f t="shared" si="24"/>
        <v>1560</v>
      </c>
    </row>
    <row r="1563" spans="1:4" ht="12.75">
      <c r="A1563" t="s">
        <v>946</v>
      </c>
      <c r="B1563" t="s">
        <v>2197</v>
      </c>
      <c r="C1563" s="423">
        <v>5714</v>
      </c>
      <c r="D1563" s="423">
        <f t="shared" si="24"/>
        <v>1561</v>
      </c>
    </row>
    <row r="1564" spans="1:4" ht="12.75">
      <c r="A1564" t="s">
        <v>949</v>
      </c>
      <c r="B1564" t="s">
        <v>2197</v>
      </c>
      <c r="C1564" s="423">
        <v>5714</v>
      </c>
      <c r="D1564" s="423">
        <f t="shared" si="24"/>
        <v>1562</v>
      </c>
    </row>
    <row r="1565" spans="1:4" ht="12.75">
      <c r="A1565" t="s">
        <v>950</v>
      </c>
      <c r="B1565" t="s">
        <v>2197</v>
      </c>
      <c r="C1565" s="423">
        <v>5714</v>
      </c>
      <c r="D1565" s="423">
        <f t="shared" si="24"/>
        <v>1563</v>
      </c>
    </row>
    <row r="1566" spans="1:4" ht="12.75">
      <c r="A1566" t="s">
        <v>1070</v>
      </c>
      <c r="B1566" t="s">
        <v>2197</v>
      </c>
      <c r="C1566" s="423">
        <v>5714</v>
      </c>
      <c r="D1566" s="423">
        <f t="shared" si="24"/>
        <v>1564</v>
      </c>
    </row>
    <row r="1567" spans="1:4" ht="12.75">
      <c r="A1567" t="s">
        <v>1594</v>
      </c>
      <c r="B1567" t="s">
        <v>2197</v>
      </c>
      <c r="C1567" s="423">
        <v>5714</v>
      </c>
      <c r="D1567" s="423">
        <f t="shared" si="24"/>
        <v>1565</v>
      </c>
    </row>
    <row r="1568" spans="1:4" ht="12.75">
      <c r="A1568" t="s">
        <v>1595</v>
      </c>
      <c r="B1568" t="s">
        <v>2197</v>
      </c>
      <c r="C1568" s="423">
        <v>5714</v>
      </c>
      <c r="D1568" s="423">
        <f t="shared" si="24"/>
        <v>1566</v>
      </c>
    </row>
    <row r="1569" spans="1:4" ht="12.75">
      <c r="A1569" t="s">
        <v>1596</v>
      </c>
      <c r="B1569" t="s">
        <v>2197</v>
      </c>
      <c r="C1569" s="423">
        <v>5714</v>
      </c>
      <c r="D1569" s="423">
        <f t="shared" si="24"/>
        <v>1567</v>
      </c>
    </row>
    <row r="1570" spans="1:4" ht="12.75">
      <c r="A1570" t="s">
        <v>828</v>
      </c>
      <c r="B1570" t="s">
        <v>2197</v>
      </c>
      <c r="C1570" s="423">
        <v>5714</v>
      </c>
      <c r="D1570" s="423">
        <f t="shared" si="24"/>
        <v>1568</v>
      </c>
    </row>
    <row r="1571" spans="1:4" ht="12.75">
      <c r="A1571" t="s">
        <v>1597</v>
      </c>
      <c r="B1571" t="s">
        <v>2197</v>
      </c>
      <c r="C1571" s="423">
        <v>5714</v>
      </c>
      <c r="D1571" s="423">
        <f t="shared" si="24"/>
        <v>1569</v>
      </c>
    </row>
    <row r="1572" spans="1:4" ht="12.75">
      <c r="A1572" t="s">
        <v>1598</v>
      </c>
      <c r="B1572" t="s">
        <v>2197</v>
      </c>
      <c r="C1572" s="423">
        <v>5714</v>
      </c>
      <c r="D1572" s="423">
        <f t="shared" si="24"/>
        <v>1570</v>
      </c>
    </row>
    <row r="1573" spans="1:4" ht="12.75">
      <c r="A1573" t="s">
        <v>1600</v>
      </c>
      <c r="B1573" t="s">
        <v>2197</v>
      </c>
      <c r="C1573" s="423">
        <v>5714</v>
      </c>
      <c r="D1573" s="423">
        <f t="shared" si="24"/>
        <v>1571</v>
      </c>
    </row>
    <row r="1574" spans="1:4" ht="12.75">
      <c r="A1574" t="s">
        <v>1601</v>
      </c>
      <c r="B1574" t="s">
        <v>2197</v>
      </c>
      <c r="C1574" s="423">
        <v>5714</v>
      </c>
      <c r="D1574" s="423">
        <f t="shared" si="24"/>
        <v>1572</v>
      </c>
    </row>
    <row r="1575" spans="1:4" ht="12.75">
      <c r="A1575" t="s">
        <v>1603</v>
      </c>
      <c r="B1575" t="s">
        <v>2197</v>
      </c>
      <c r="C1575" s="423">
        <v>5714</v>
      </c>
      <c r="D1575" s="423">
        <f t="shared" si="24"/>
        <v>1573</v>
      </c>
    </row>
    <row r="1576" spans="1:4" ht="12.75">
      <c r="A1576" t="s">
        <v>1605</v>
      </c>
      <c r="B1576" t="s">
        <v>2197</v>
      </c>
      <c r="C1576" s="423">
        <v>5714</v>
      </c>
      <c r="D1576" s="423">
        <f t="shared" si="24"/>
        <v>1574</v>
      </c>
    </row>
    <row r="1577" spans="1:4" ht="12.75">
      <c r="A1577" t="s">
        <v>1606</v>
      </c>
      <c r="B1577" t="s">
        <v>2197</v>
      </c>
      <c r="C1577" s="423">
        <v>5714</v>
      </c>
      <c r="D1577" s="423">
        <f t="shared" si="24"/>
        <v>1575</v>
      </c>
    </row>
    <row r="1578" spans="1:4" ht="12.75">
      <c r="A1578" t="s">
        <v>1607</v>
      </c>
      <c r="B1578" t="s">
        <v>2197</v>
      </c>
      <c r="C1578" s="423">
        <v>5714</v>
      </c>
      <c r="D1578" s="423">
        <f t="shared" si="24"/>
        <v>1576</v>
      </c>
    </row>
    <row r="1579" spans="1:4" ht="12.75">
      <c r="A1579" t="s">
        <v>1608</v>
      </c>
      <c r="B1579" t="s">
        <v>2197</v>
      </c>
      <c r="C1579" s="423">
        <v>5714</v>
      </c>
      <c r="D1579" s="423">
        <f t="shared" si="24"/>
        <v>1577</v>
      </c>
    </row>
    <row r="1580" spans="1:4" ht="12.75">
      <c r="A1580" t="s">
        <v>1609</v>
      </c>
      <c r="B1580" t="s">
        <v>2197</v>
      </c>
      <c r="C1580" s="423">
        <v>5714</v>
      </c>
      <c r="D1580" s="423">
        <f t="shared" si="24"/>
        <v>1578</v>
      </c>
    </row>
    <row r="1581" spans="1:4" ht="12.75">
      <c r="A1581" t="s">
        <v>2950</v>
      </c>
      <c r="B1581" t="s">
        <v>2197</v>
      </c>
      <c r="C1581" s="423">
        <v>5714</v>
      </c>
      <c r="D1581" s="423">
        <f t="shared" si="24"/>
        <v>1579</v>
      </c>
    </row>
    <row r="1582" spans="1:4" ht="12.75">
      <c r="A1582" t="s">
        <v>1610</v>
      </c>
      <c r="B1582" t="s">
        <v>2197</v>
      </c>
      <c r="C1582" s="423">
        <v>5714</v>
      </c>
      <c r="D1582" s="423">
        <f t="shared" si="24"/>
        <v>1580</v>
      </c>
    </row>
    <row r="1583" spans="1:4" ht="12.75">
      <c r="A1583" t="s">
        <v>1611</v>
      </c>
      <c r="B1583" t="s">
        <v>2197</v>
      </c>
      <c r="C1583" s="423">
        <v>5714</v>
      </c>
      <c r="D1583" s="423">
        <f t="shared" si="24"/>
        <v>1581</v>
      </c>
    </row>
    <row r="1584" spans="1:4" ht="12.75">
      <c r="A1584" t="s">
        <v>1612</v>
      </c>
      <c r="B1584" t="s">
        <v>2197</v>
      </c>
      <c r="C1584" s="423">
        <v>5714</v>
      </c>
      <c r="D1584" s="423">
        <f t="shared" si="24"/>
        <v>1582</v>
      </c>
    </row>
    <row r="1585" spans="1:4" ht="12.75">
      <c r="A1585" t="s">
        <v>1613</v>
      </c>
      <c r="B1585" t="s">
        <v>2197</v>
      </c>
      <c r="C1585" s="423">
        <v>5714</v>
      </c>
      <c r="D1585" s="423">
        <f t="shared" si="24"/>
        <v>1583</v>
      </c>
    </row>
    <row r="1586" spans="1:4" ht="12.75">
      <c r="A1586" t="s">
        <v>1614</v>
      </c>
      <c r="B1586" t="s">
        <v>2197</v>
      </c>
      <c r="C1586" s="423">
        <v>5714</v>
      </c>
      <c r="D1586" s="423">
        <f t="shared" si="24"/>
        <v>1584</v>
      </c>
    </row>
    <row r="1587" spans="1:4" ht="12.75">
      <c r="A1587" t="s">
        <v>1615</v>
      </c>
      <c r="B1587" t="s">
        <v>2197</v>
      </c>
      <c r="C1587" s="423">
        <v>5714</v>
      </c>
      <c r="D1587" s="423">
        <f t="shared" si="24"/>
        <v>1585</v>
      </c>
    </row>
    <row r="1588" spans="1:4" ht="12.75">
      <c r="A1588" t="s">
        <v>1617</v>
      </c>
      <c r="B1588" t="s">
        <v>2197</v>
      </c>
      <c r="C1588" s="423">
        <v>5714</v>
      </c>
      <c r="D1588" s="423">
        <f t="shared" si="24"/>
        <v>1586</v>
      </c>
    </row>
    <row r="1589" spans="1:4" ht="12.75">
      <c r="A1589" t="s">
        <v>1618</v>
      </c>
      <c r="B1589" t="s">
        <v>2197</v>
      </c>
      <c r="C1589" s="423">
        <v>5714</v>
      </c>
      <c r="D1589" s="423">
        <f t="shared" si="24"/>
        <v>1587</v>
      </c>
    </row>
    <row r="1590" spans="1:4" ht="12.75">
      <c r="A1590" t="s">
        <v>1619</v>
      </c>
      <c r="B1590" t="s">
        <v>2197</v>
      </c>
      <c r="C1590" s="423">
        <v>5714</v>
      </c>
      <c r="D1590" s="423">
        <f t="shared" si="24"/>
        <v>1588</v>
      </c>
    </row>
    <row r="1591" spans="1:4" ht="12.75">
      <c r="A1591" t="s">
        <v>1620</v>
      </c>
      <c r="B1591" t="s">
        <v>2197</v>
      </c>
      <c r="C1591" s="423">
        <v>5714</v>
      </c>
      <c r="D1591" s="423">
        <f t="shared" si="24"/>
        <v>1589</v>
      </c>
    </row>
    <row r="1592" spans="1:4" ht="12.75">
      <c r="A1592" t="s">
        <v>1621</v>
      </c>
      <c r="B1592" t="s">
        <v>2197</v>
      </c>
      <c r="C1592" s="423">
        <v>5714</v>
      </c>
      <c r="D1592" s="423">
        <f t="shared" si="24"/>
        <v>1590</v>
      </c>
    </row>
    <row r="1593" spans="1:4" ht="12.75">
      <c r="A1593" t="s">
        <v>1623</v>
      </c>
      <c r="B1593" t="s">
        <v>2197</v>
      </c>
      <c r="C1593" s="423">
        <v>5714</v>
      </c>
      <c r="D1593" s="423">
        <f t="shared" si="24"/>
        <v>1591</v>
      </c>
    </row>
    <row r="1594" spans="1:4" ht="12.75">
      <c r="A1594" t="s">
        <v>1624</v>
      </c>
      <c r="B1594" t="s">
        <v>2197</v>
      </c>
      <c r="C1594" s="423">
        <v>5714</v>
      </c>
      <c r="D1594" s="423">
        <f t="shared" si="24"/>
        <v>1592</v>
      </c>
    </row>
    <row r="1595" spans="1:4" ht="12.75">
      <c r="A1595" t="s">
        <v>1625</v>
      </c>
      <c r="B1595" t="s">
        <v>2198</v>
      </c>
      <c r="C1595" s="423">
        <v>5717</v>
      </c>
      <c r="D1595" s="423">
        <f t="shared" si="24"/>
        <v>1593</v>
      </c>
    </row>
    <row r="1596" spans="1:4" ht="12.75">
      <c r="A1596" t="s">
        <v>1626</v>
      </c>
      <c r="B1596" t="s">
        <v>2198</v>
      </c>
      <c r="C1596" s="423">
        <v>5717</v>
      </c>
      <c r="D1596" s="423">
        <f t="shared" si="24"/>
        <v>1594</v>
      </c>
    </row>
    <row r="1597" spans="1:4" ht="12.75">
      <c r="A1597" t="s">
        <v>2951</v>
      </c>
      <c r="B1597" t="s">
        <v>2198</v>
      </c>
      <c r="C1597" s="423">
        <v>5717</v>
      </c>
      <c r="D1597" s="423">
        <f t="shared" si="24"/>
        <v>1595</v>
      </c>
    </row>
    <row r="1598" spans="1:4" ht="12.75">
      <c r="A1598" t="s">
        <v>1628</v>
      </c>
      <c r="B1598" t="s">
        <v>2198</v>
      </c>
      <c r="C1598" s="423">
        <v>5717</v>
      </c>
      <c r="D1598" s="423">
        <f t="shared" si="24"/>
        <v>1596</v>
      </c>
    </row>
    <row r="1599" spans="1:4" ht="12.75">
      <c r="A1599" t="s">
        <v>1629</v>
      </c>
      <c r="B1599" t="s">
        <v>2198</v>
      </c>
      <c r="C1599" s="423">
        <v>5717</v>
      </c>
      <c r="D1599" s="423">
        <f t="shared" si="24"/>
        <v>1597</v>
      </c>
    </row>
    <row r="1600" spans="1:4" ht="12.75">
      <c r="A1600" t="s">
        <v>1630</v>
      </c>
      <c r="B1600" t="s">
        <v>2198</v>
      </c>
      <c r="C1600" s="423">
        <v>5717</v>
      </c>
      <c r="D1600" s="423">
        <f t="shared" si="24"/>
        <v>1598</v>
      </c>
    </row>
    <row r="1601" spans="1:4" ht="12.75">
      <c r="A1601" t="s">
        <v>1632</v>
      </c>
      <c r="B1601" t="s">
        <v>2198</v>
      </c>
      <c r="C1601" s="423">
        <v>5717</v>
      </c>
      <c r="D1601" s="423">
        <f t="shared" si="24"/>
        <v>1599</v>
      </c>
    </row>
    <row r="1602" spans="1:4" ht="12.75">
      <c r="A1602" t="s">
        <v>1633</v>
      </c>
      <c r="B1602" t="s">
        <v>2198</v>
      </c>
      <c r="C1602" s="423">
        <v>5717</v>
      </c>
      <c r="D1602" s="423">
        <f t="shared" si="24"/>
        <v>1600</v>
      </c>
    </row>
    <row r="1603" spans="1:4" ht="12.75">
      <c r="A1603" t="s">
        <v>1634</v>
      </c>
      <c r="B1603" t="s">
        <v>2198</v>
      </c>
      <c r="C1603" s="423">
        <v>5717</v>
      </c>
      <c r="D1603" s="423">
        <f t="shared" si="24"/>
        <v>1601</v>
      </c>
    </row>
    <row r="1604" spans="1:4" ht="12.75">
      <c r="A1604" t="s">
        <v>1635</v>
      </c>
      <c r="B1604" t="s">
        <v>2198</v>
      </c>
      <c r="C1604" s="423">
        <v>5717</v>
      </c>
      <c r="D1604" s="423">
        <f t="shared" si="24"/>
        <v>1602</v>
      </c>
    </row>
    <row r="1605" spans="1:4" ht="12.75">
      <c r="A1605" t="s">
        <v>1636</v>
      </c>
      <c r="B1605" t="s">
        <v>2198</v>
      </c>
      <c r="C1605" s="423">
        <v>5717</v>
      </c>
      <c r="D1605" s="423">
        <f aca="true" t="shared" si="25" ref="D1605:D1668">+D1604+1</f>
        <v>1603</v>
      </c>
    </row>
    <row r="1606" spans="1:4" ht="12.75">
      <c r="A1606" t="s">
        <v>1637</v>
      </c>
      <c r="B1606" t="s">
        <v>2198</v>
      </c>
      <c r="C1606" s="423">
        <v>5717</v>
      </c>
      <c r="D1606" s="423">
        <f t="shared" si="25"/>
        <v>1604</v>
      </c>
    </row>
    <row r="1607" spans="1:4" ht="12.75">
      <c r="A1607" t="s">
        <v>1638</v>
      </c>
      <c r="B1607" t="s">
        <v>2198</v>
      </c>
      <c r="C1607" s="423">
        <v>5717</v>
      </c>
      <c r="D1607" s="423">
        <f t="shared" si="25"/>
        <v>1605</v>
      </c>
    </row>
    <row r="1608" spans="1:4" ht="12.75">
      <c r="A1608" t="s">
        <v>1639</v>
      </c>
      <c r="B1608" t="s">
        <v>2198</v>
      </c>
      <c r="C1608" s="423">
        <v>5717</v>
      </c>
      <c r="D1608" s="423">
        <f t="shared" si="25"/>
        <v>1606</v>
      </c>
    </row>
    <row r="1609" spans="1:4" ht="12.75">
      <c r="A1609" t="s">
        <v>1640</v>
      </c>
      <c r="B1609" t="s">
        <v>2198</v>
      </c>
      <c r="C1609" s="423">
        <v>5717</v>
      </c>
      <c r="D1609" s="423">
        <f t="shared" si="25"/>
        <v>1607</v>
      </c>
    </row>
    <row r="1610" spans="1:4" ht="12.75">
      <c r="A1610" t="s">
        <v>1641</v>
      </c>
      <c r="B1610" t="s">
        <v>2198</v>
      </c>
      <c r="C1610" s="423">
        <v>5717</v>
      </c>
      <c r="D1610" s="423">
        <f t="shared" si="25"/>
        <v>1608</v>
      </c>
    </row>
    <row r="1611" spans="1:4" ht="12.75">
      <c r="A1611" t="s">
        <v>1642</v>
      </c>
      <c r="B1611" t="s">
        <v>2198</v>
      </c>
      <c r="C1611" s="423">
        <v>5717</v>
      </c>
      <c r="D1611" s="423">
        <f t="shared" si="25"/>
        <v>1609</v>
      </c>
    </row>
    <row r="1612" spans="1:4" ht="12.75">
      <c r="A1612" t="s">
        <v>1643</v>
      </c>
      <c r="B1612" t="s">
        <v>2198</v>
      </c>
      <c r="C1612" s="423">
        <v>5717</v>
      </c>
      <c r="D1612" s="423">
        <f t="shared" si="25"/>
        <v>1610</v>
      </c>
    </row>
    <row r="1613" spans="1:4" ht="12.75">
      <c r="A1613" t="s">
        <v>1644</v>
      </c>
      <c r="B1613" t="s">
        <v>2198</v>
      </c>
      <c r="C1613" s="423">
        <v>5717</v>
      </c>
      <c r="D1613" s="423">
        <f t="shared" si="25"/>
        <v>1611</v>
      </c>
    </row>
    <row r="1614" spans="1:4" ht="12.75">
      <c r="A1614" t="s">
        <v>1645</v>
      </c>
      <c r="B1614" t="s">
        <v>2198</v>
      </c>
      <c r="C1614" s="423">
        <v>5717</v>
      </c>
      <c r="D1614" s="423">
        <f t="shared" si="25"/>
        <v>1612</v>
      </c>
    </row>
    <row r="1615" spans="1:4" ht="12.75">
      <c r="A1615" t="s">
        <v>2952</v>
      </c>
      <c r="B1615" t="s">
        <v>2198</v>
      </c>
      <c r="C1615" s="423">
        <v>5717</v>
      </c>
      <c r="D1615" s="423">
        <f t="shared" si="25"/>
        <v>1613</v>
      </c>
    </row>
    <row r="1616" spans="1:4" ht="12.75">
      <c r="A1616" t="s">
        <v>1646</v>
      </c>
      <c r="B1616" t="s">
        <v>2198</v>
      </c>
      <c r="C1616" s="423">
        <v>5717</v>
      </c>
      <c r="D1616" s="423">
        <f t="shared" si="25"/>
        <v>1614</v>
      </c>
    </row>
    <row r="1617" spans="1:4" ht="12.75">
      <c r="A1617" t="s">
        <v>1647</v>
      </c>
      <c r="B1617" t="s">
        <v>2198</v>
      </c>
      <c r="C1617" s="423">
        <v>5717</v>
      </c>
      <c r="D1617" s="423">
        <f t="shared" si="25"/>
        <v>1615</v>
      </c>
    </row>
    <row r="1618" spans="1:4" ht="12.75">
      <c r="A1618" t="s">
        <v>1648</v>
      </c>
      <c r="B1618" t="s">
        <v>2198</v>
      </c>
      <c r="C1618" s="423">
        <v>5717</v>
      </c>
      <c r="D1618" s="423">
        <f t="shared" si="25"/>
        <v>1616</v>
      </c>
    </row>
    <row r="1619" spans="1:4" ht="12.75">
      <c r="A1619" t="s">
        <v>1649</v>
      </c>
      <c r="B1619" t="s">
        <v>2198</v>
      </c>
      <c r="C1619" s="423">
        <v>5717</v>
      </c>
      <c r="D1619" s="423">
        <f t="shared" si="25"/>
        <v>1617</v>
      </c>
    </row>
    <row r="1620" spans="1:4" ht="12.75">
      <c r="A1620" t="s">
        <v>1650</v>
      </c>
      <c r="B1620" t="s">
        <v>2198</v>
      </c>
      <c r="C1620" s="423">
        <v>5717</v>
      </c>
      <c r="D1620" s="423">
        <f t="shared" si="25"/>
        <v>1618</v>
      </c>
    </row>
    <row r="1621" spans="1:4" ht="12.75">
      <c r="A1621" t="s">
        <v>1651</v>
      </c>
      <c r="B1621" t="s">
        <v>2198</v>
      </c>
      <c r="C1621" s="423">
        <v>5717</v>
      </c>
      <c r="D1621" s="423">
        <f t="shared" si="25"/>
        <v>1619</v>
      </c>
    </row>
    <row r="1622" spans="1:4" ht="12.75">
      <c r="A1622" t="s">
        <v>2953</v>
      </c>
      <c r="B1622" t="s">
        <v>2198</v>
      </c>
      <c r="C1622" s="423">
        <v>5717</v>
      </c>
      <c r="D1622" s="423">
        <f t="shared" si="25"/>
        <v>1620</v>
      </c>
    </row>
    <row r="1623" spans="1:4" ht="12.75">
      <c r="A1623" t="s">
        <v>1653</v>
      </c>
      <c r="B1623" t="s">
        <v>2198</v>
      </c>
      <c r="C1623" s="423">
        <v>5717</v>
      </c>
      <c r="D1623" s="423">
        <f t="shared" si="25"/>
        <v>1621</v>
      </c>
    </row>
    <row r="1624" spans="1:4" ht="12.75">
      <c r="A1624" t="s">
        <v>1654</v>
      </c>
      <c r="B1624" t="s">
        <v>2198</v>
      </c>
      <c r="C1624" s="423">
        <v>5717</v>
      </c>
      <c r="D1624" s="423">
        <f t="shared" si="25"/>
        <v>1622</v>
      </c>
    </row>
    <row r="1625" spans="1:4" ht="12.75">
      <c r="A1625" t="s">
        <v>1655</v>
      </c>
      <c r="B1625" t="s">
        <v>2198</v>
      </c>
      <c r="C1625" s="423">
        <v>5717</v>
      </c>
      <c r="D1625" s="423">
        <f t="shared" si="25"/>
        <v>1623</v>
      </c>
    </row>
    <row r="1626" spans="1:4" ht="12.75">
      <c r="A1626" t="s">
        <v>1564</v>
      </c>
      <c r="B1626" t="s">
        <v>2198</v>
      </c>
      <c r="C1626" s="423">
        <v>5717</v>
      </c>
      <c r="D1626" s="423">
        <f t="shared" si="25"/>
        <v>1624</v>
      </c>
    </row>
    <row r="1627" spans="1:4" ht="12.75">
      <c r="A1627" t="s">
        <v>1656</v>
      </c>
      <c r="B1627" t="s">
        <v>2198</v>
      </c>
      <c r="C1627" s="423">
        <v>5717</v>
      </c>
      <c r="D1627" s="423">
        <f t="shared" si="25"/>
        <v>1625</v>
      </c>
    </row>
    <row r="1628" spans="1:4" ht="12.75">
      <c r="A1628" t="s">
        <v>2954</v>
      </c>
      <c r="B1628" t="s">
        <v>2198</v>
      </c>
      <c r="C1628" s="423">
        <v>5717</v>
      </c>
      <c r="D1628" s="423">
        <f t="shared" si="25"/>
        <v>1626</v>
      </c>
    </row>
    <row r="1629" spans="1:4" ht="12.75">
      <c r="A1629" t="s">
        <v>2955</v>
      </c>
      <c r="B1629" t="s">
        <v>2198</v>
      </c>
      <c r="C1629" s="423">
        <v>5717</v>
      </c>
      <c r="D1629" s="423">
        <f t="shared" si="25"/>
        <v>1627</v>
      </c>
    </row>
    <row r="1630" spans="1:4" ht="12.75">
      <c r="A1630" t="s">
        <v>1657</v>
      </c>
      <c r="B1630" t="s">
        <v>2198</v>
      </c>
      <c r="C1630" s="423">
        <v>5717</v>
      </c>
      <c r="D1630" s="423">
        <f t="shared" si="25"/>
        <v>1628</v>
      </c>
    </row>
    <row r="1631" spans="1:4" ht="12.75">
      <c r="A1631" t="s">
        <v>1658</v>
      </c>
      <c r="B1631" t="s">
        <v>2198</v>
      </c>
      <c r="C1631" s="423">
        <v>5717</v>
      </c>
      <c r="D1631" s="423">
        <f t="shared" si="25"/>
        <v>1629</v>
      </c>
    </row>
    <row r="1632" spans="1:4" ht="12.75">
      <c r="A1632" t="s">
        <v>1661</v>
      </c>
      <c r="B1632" t="s">
        <v>2198</v>
      </c>
      <c r="C1632" s="423">
        <v>5717</v>
      </c>
      <c r="D1632" s="423">
        <f t="shared" si="25"/>
        <v>1630</v>
      </c>
    </row>
    <row r="1633" spans="1:4" ht="12.75">
      <c r="A1633" t="s">
        <v>1662</v>
      </c>
      <c r="B1633" t="s">
        <v>2198</v>
      </c>
      <c r="C1633" s="423">
        <v>5717</v>
      </c>
      <c r="D1633" s="423">
        <f t="shared" si="25"/>
        <v>1631</v>
      </c>
    </row>
    <row r="1634" spans="1:4" ht="12.75">
      <c r="A1634" t="s">
        <v>1663</v>
      </c>
      <c r="B1634" t="s">
        <v>2198</v>
      </c>
      <c r="C1634" s="423">
        <v>5717</v>
      </c>
      <c r="D1634" s="423">
        <f t="shared" si="25"/>
        <v>1632</v>
      </c>
    </row>
    <row r="1635" spans="1:4" ht="12.75">
      <c r="A1635" t="s">
        <v>1664</v>
      </c>
      <c r="B1635" t="s">
        <v>2198</v>
      </c>
      <c r="C1635" s="423">
        <v>5717</v>
      </c>
      <c r="D1635" s="423">
        <f t="shared" si="25"/>
        <v>1633</v>
      </c>
    </row>
    <row r="1636" spans="1:4" ht="12.75">
      <c r="A1636" t="s">
        <v>1666</v>
      </c>
      <c r="B1636" t="s">
        <v>2198</v>
      </c>
      <c r="C1636" s="423">
        <v>5717</v>
      </c>
      <c r="D1636" s="423">
        <f t="shared" si="25"/>
        <v>1634</v>
      </c>
    </row>
    <row r="1637" spans="1:4" ht="12.75">
      <c r="A1637" t="s">
        <v>1667</v>
      </c>
      <c r="B1637" t="s">
        <v>2198</v>
      </c>
      <c r="C1637" s="423">
        <v>5717</v>
      </c>
      <c r="D1637" s="423">
        <f t="shared" si="25"/>
        <v>1635</v>
      </c>
    </row>
    <row r="1638" spans="1:4" ht="12.75">
      <c r="A1638" t="s">
        <v>1668</v>
      </c>
      <c r="B1638" t="s">
        <v>2198</v>
      </c>
      <c r="C1638" s="423">
        <v>5717</v>
      </c>
      <c r="D1638" s="423">
        <f t="shared" si="25"/>
        <v>1636</v>
      </c>
    </row>
    <row r="1639" spans="1:4" ht="12.75">
      <c r="A1639" t="s">
        <v>1669</v>
      </c>
      <c r="B1639" t="s">
        <v>2198</v>
      </c>
      <c r="C1639" s="423">
        <v>5717</v>
      </c>
      <c r="D1639" s="423">
        <f t="shared" si="25"/>
        <v>1637</v>
      </c>
    </row>
    <row r="1640" spans="1:4" ht="12.75">
      <c r="A1640" t="s">
        <v>1670</v>
      </c>
      <c r="B1640" t="s">
        <v>2198</v>
      </c>
      <c r="C1640" s="423">
        <v>5717</v>
      </c>
      <c r="D1640" s="423">
        <f t="shared" si="25"/>
        <v>1638</v>
      </c>
    </row>
    <row r="1641" spans="1:4" ht="12.75">
      <c r="A1641" t="s">
        <v>1671</v>
      </c>
      <c r="B1641" t="s">
        <v>2198</v>
      </c>
      <c r="C1641" s="423">
        <v>5717</v>
      </c>
      <c r="D1641" s="423">
        <f t="shared" si="25"/>
        <v>1639</v>
      </c>
    </row>
    <row r="1642" spans="1:4" ht="12.75">
      <c r="A1642" t="s">
        <v>1672</v>
      </c>
      <c r="B1642" t="s">
        <v>2198</v>
      </c>
      <c r="C1642" s="423">
        <v>5717</v>
      </c>
      <c r="D1642" s="423">
        <f t="shared" si="25"/>
        <v>1640</v>
      </c>
    </row>
    <row r="1643" spans="1:4" ht="12.75">
      <c r="A1643" t="s">
        <v>1673</v>
      </c>
      <c r="B1643" t="s">
        <v>2198</v>
      </c>
      <c r="C1643" s="423">
        <v>5717</v>
      </c>
      <c r="D1643" s="423">
        <f t="shared" si="25"/>
        <v>1641</v>
      </c>
    </row>
    <row r="1644" spans="1:4" ht="12.75">
      <c r="A1644" t="s">
        <v>1675</v>
      </c>
      <c r="B1644" t="s">
        <v>2198</v>
      </c>
      <c r="C1644" s="423">
        <v>5717</v>
      </c>
      <c r="D1644" s="423">
        <f t="shared" si="25"/>
        <v>1642</v>
      </c>
    </row>
    <row r="1645" spans="1:4" ht="12.75">
      <c r="A1645" t="s">
        <v>1676</v>
      </c>
      <c r="B1645" t="s">
        <v>2198</v>
      </c>
      <c r="C1645" s="423">
        <v>5717</v>
      </c>
      <c r="D1645" s="423">
        <f t="shared" si="25"/>
        <v>1643</v>
      </c>
    </row>
    <row r="1646" spans="1:4" ht="12.75">
      <c r="A1646" t="s">
        <v>1677</v>
      </c>
      <c r="B1646" t="s">
        <v>2198</v>
      </c>
      <c r="C1646" s="423">
        <v>5717</v>
      </c>
      <c r="D1646" s="423">
        <f t="shared" si="25"/>
        <v>1644</v>
      </c>
    </row>
    <row r="1647" spans="1:4" ht="12.75">
      <c r="A1647" t="s">
        <v>2957</v>
      </c>
      <c r="B1647" t="s">
        <v>2198</v>
      </c>
      <c r="C1647" s="423">
        <v>5717</v>
      </c>
      <c r="D1647" s="423">
        <f t="shared" si="25"/>
        <v>1645</v>
      </c>
    </row>
    <row r="1648" spans="1:4" ht="12.75">
      <c r="A1648" t="s">
        <v>1678</v>
      </c>
      <c r="B1648" t="s">
        <v>2198</v>
      </c>
      <c r="C1648" s="423">
        <v>5717</v>
      </c>
      <c r="D1648" s="423">
        <f t="shared" si="25"/>
        <v>1646</v>
      </c>
    </row>
    <row r="1649" spans="1:4" ht="12.75">
      <c r="A1649" t="s">
        <v>1679</v>
      </c>
      <c r="B1649" t="s">
        <v>2198</v>
      </c>
      <c r="C1649" s="423">
        <v>5717</v>
      </c>
      <c r="D1649" s="423">
        <f t="shared" si="25"/>
        <v>1647</v>
      </c>
    </row>
    <row r="1650" spans="1:4" ht="12.75">
      <c r="A1650" t="s">
        <v>1680</v>
      </c>
      <c r="B1650" t="s">
        <v>2198</v>
      </c>
      <c r="C1650" s="423">
        <v>5717</v>
      </c>
      <c r="D1650" s="423">
        <f t="shared" si="25"/>
        <v>1648</v>
      </c>
    </row>
    <row r="1651" spans="1:4" ht="12.75">
      <c r="A1651" t="s">
        <v>1681</v>
      </c>
      <c r="B1651" t="s">
        <v>2198</v>
      </c>
      <c r="C1651" s="423">
        <v>5717</v>
      </c>
      <c r="D1651" s="423">
        <f t="shared" si="25"/>
        <v>1649</v>
      </c>
    </row>
    <row r="1652" spans="1:4" ht="12.75">
      <c r="A1652" t="s">
        <v>1682</v>
      </c>
      <c r="B1652" t="s">
        <v>2198</v>
      </c>
      <c r="C1652" s="423">
        <v>5717</v>
      </c>
      <c r="D1652" s="423">
        <f t="shared" si="25"/>
        <v>1650</v>
      </c>
    </row>
    <row r="1653" spans="1:4" ht="12.75">
      <c r="A1653" t="s">
        <v>1683</v>
      </c>
      <c r="B1653" t="s">
        <v>2198</v>
      </c>
      <c r="C1653" s="423">
        <v>5717</v>
      </c>
      <c r="D1653" s="423">
        <f t="shared" si="25"/>
        <v>1651</v>
      </c>
    </row>
    <row r="1654" spans="1:4" ht="12.75">
      <c r="A1654" t="s">
        <v>1684</v>
      </c>
      <c r="B1654" t="s">
        <v>2198</v>
      </c>
      <c r="C1654" s="423">
        <v>5717</v>
      </c>
      <c r="D1654" s="423">
        <f t="shared" si="25"/>
        <v>1652</v>
      </c>
    </row>
    <row r="1655" spans="1:4" ht="12.75">
      <c r="A1655" t="s">
        <v>1686</v>
      </c>
      <c r="B1655" t="s">
        <v>2198</v>
      </c>
      <c r="C1655" s="423">
        <v>5717</v>
      </c>
      <c r="D1655" s="423">
        <f t="shared" si="25"/>
        <v>1653</v>
      </c>
    </row>
    <row r="1656" spans="1:4" ht="12.75">
      <c r="A1656" t="s">
        <v>1687</v>
      </c>
      <c r="B1656" t="s">
        <v>2198</v>
      </c>
      <c r="C1656" s="423">
        <v>5717</v>
      </c>
      <c r="D1656" s="423">
        <f t="shared" si="25"/>
        <v>1654</v>
      </c>
    </row>
    <row r="1657" spans="1:4" ht="12.75">
      <c r="A1657" t="s">
        <v>1688</v>
      </c>
      <c r="B1657" t="s">
        <v>2198</v>
      </c>
      <c r="C1657" s="423">
        <v>5717</v>
      </c>
      <c r="D1657" s="423">
        <f t="shared" si="25"/>
        <v>1655</v>
      </c>
    </row>
    <row r="1658" spans="1:4" ht="12.75">
      <c r="A1658" t="s">
        <v>1689</v>
      </c>
      <c r="B1658" t="s">
        <v>2198</v>
      </c>
      <c r="C1658" s="423">
        <v>5717</v>
      </c>
      <c r="D1658" s="423">
        <f t="shared" si="25"/>
        <v>1656</v>
      </c>
    </row>
    <row r="1659" spans="1:4" ht="12.75">
      <c r="A1659" t="s">
        <v>1690</v>
      </c>
      <c r="B1659" t="s">
        <v>2198</v>
      </c>
      <c r="C1659" s="423">
        <v>5717</v>
      </c>
      <c r="D1659" s="423">
        <f t="shared" si="25"/>
        <v>1657</v>
      </c>
    </row>
    <row r="1660" spans="1:4" ht="12.75">
      <c r="A1660" t="s">
        <v>1691</v>
      </c>
      <c r="B1660" t="s">
        <v>2198</v>
      </c>
      <c r="C1660" s="423">
        <v>5717</v>
      </c>
      <c r="D1660" s="423">
        <f t="shared" si="25"/>
        <v>1658</v>
      </c>
    </row>
    <row r="1661" spans="1:4" ht="12.75">
      <c r="A1661" t="s">
        <v>1692</v>
      </c>
      <c r="B1661" t="s">
        <v>2198</v>
      </c>
      <c r="C1661" s="423">
        <v>5717</v>
      </c>
      <c r="D1661" s="423">
        <f t="shared" si="25"/>
        <v>1659</v>
      </c>
    </row>
    <row r="1662" spans="1:4" ht="12.75">
      <c r="A1662" t="s">
        <v>1693</v>
      </c>
      <c r="B1662" t="s">
        <v>2198</v>
      </c>
      <c r="C1662" s="423">
        <v>5717</v>
      </c>
      <c r="D1662" s="423">
        <f t="shared" si="25"/>
        <v>1660</v>
      </c>
    </row>
    <row r="1663" spans="1:4" ht="12.75">
      <c r="A1663" t="s">
        <v>1694</v>
      </c>
      <c r="B1663" t="s">
        <v>2198</v>
      </c>
      <c r="C1663" s="423">
        <v>5717</v>
      </c>
      <c r="D1663" s="423">
        <f t="shared" si="25"/>
        <v>1661</v>
      </c>
    </row>
    <row r="1664" spans="1:4" ht="12.75">
      <c r="A1664" t="s">
        <v>1695</v>
      </c>
      <c r="B1664" t="s">
        <v>2198</v>
      </c>
      <c r="C1664" s="423">
        <v>5717</v>
      </c>
      <c r="D1664" s="423">
        <f t="shared" si="25"/>
        <v>1662</v>
      </c>
    </row>
    <row r="1665" spans="1:4" ht="12.75">
      <c r="A1665" t="s">
        <v>1696</v>
      </c>
      <c r="B1665" t="s">
        <v>2198</v>
      </c>
      <c r="C1665" s="423">
        <v>5717</v>
      </c>
      <c r="D1665" s="423">
        <f t="shared" si="25"/>
        <v>1663</v>
      </c>
    </row>
    <row r="1666" spans="1:4" ht="12.75">
      <c r="A1666" t="s">
        <v>2958</v>
      </c>
      <c r="B1666" t="s">
        <v>2198</v>
      </c>
      <c r="C1666" s="423">
        <v>5717</v>
      </c>
      <c r="D1666" s="423">
        <f t="shared" si="25"/>
        <v>1664</v>
      </c>
    </row>
    <row r="1667" spans="1:4" ht="12.75">
      <c r="A1667" t="s">
        <v>2959</v>
      </c>
      <c r="B1667" t="s">
        <v>2198</v>
      </c>
      <c r="C1667" s="423">
        <v>5717</v>
      </c>
      <c r="D1667" s="423">
        <f t="shared" si="25"/>
        <v>1665</v>
      </c>
    </row>
    <row r="1668" spans="1:4" ht="12.75">
      <c r="A1668" t="s">
        <v>1697</v>
      </c>
      <c r="B1668" t="s">
        <v>2198</v>
      </c>
      <c r="C1668" s="423">
        <v>5717</v>
      </c>
      <c r="D1668" s="423">
        <f t="shared" si="25"/>
        <v>1666</v>
      </c>
    </row>
    <row r="1669" spans="1:4" ht="12.75">
      <c r="A1669" t="s">
        <v>1698</v>
      </c>
      <c r="B1669" t="s">
        <v>2198</v>
      </c>
      <c r="C1669" s="423">
        <v>5717</v>
      </c>
      <c r="D1669" s="423">
        <f aca="true" t="shared" si="26" ref="D1669:D1732">+D1668+1</f>
        <v>1667</v>
      </c>
    </row>
    <row r="1670" spans="1:4" ht="12.75">
      <c r="A1670" t="s">
        <v>1699</v>
      </c>
      <c r="B1670" t="s">
        <v>2198</v>
      </c>
      <c r="C1670" s="423">
        <v>5717</v>
      </c>
      <c r="D1670" s="423">
        <f t="shared" si="26"/>
        <v>1668</v>
      </c>
    </row>
    <row r="1671" spans="1:4" ht="12.75">
      <c r="A1671" t="s">
        <v>1701</v>
      </c>
      <c r="B1671" t="s">
        <v>2198</v>
      </c>
      <c r="C1671" s="423">
        <v>5717</v>
      </c>
      <c r="D1671" s="423">
        <f t="shared" si="26"/>
        <v>1669</v>
      </c>
    </row>
    <row r="1672" spans="1:4" ht="12.75">
      <c r="A1672" t="s">
        <v>1702</v>
      </c>
      <c r="B1672" t="s">
        <v>2198</v>
      </c>
      <c r="C1672" s="423">
        <v>5717</v>
      </c>
      <c r="D1672" s="423">
        <f t="shared" si="26"/>
        <v>1670</v>
      </c>
    </row>
    <row r="1673" spans="1:4" ht="12.75">
      <c r="A1673" t="s">
        <v>1703</v>
      </c>
      <c r="B1673" t="s">
        <v>2198</v>
      </c>
      <c r="C1673" s="423">
        <v>5717</v>
      </c>
      <c r="D1673" s="423">
        <f t="shared" si="26"/>
        <v>1671</v>
      </c>
    </row>
    <row r="1674" spans="1:4" ht="12.75">
      <c r="A1674" t="s">
        <v>1704</v>
      </c>
      <c r="B1674" t="s">
        <v>2198</v>
      </c>
      <c r="C1674" s="423">
        <v>5717</v>
      </c>
      <c r="D1674" s="423">
        <f t="shared" si="26"/>
        <v>1672</v>
      </c>
    </row>
    <row r="1675" spans="1:4" ht="12.75">
      <c r="A1675" t="s">
        <v>2960</v>
      </c>
      <c r="B1675" t="s">
        <v>2198</v>
      </c>
      <c r="C1675" s="423">
        <v>5717</v>
      </c>
      <c r="D1675" s="423">
        <f t="shared" si="26"/>
        <v>1673</v>
      </c>
    </row>
    <row r="1676" spans="1:4" ht="12.75">
      <c r="A1676" t="s">
        <v>1705</v>
      </c>
      <c r="B1676" t="s">
        <v>2198</v>
      </c>
      <c r="C1676" s="423">
        <v>5717</v>
      </c>
      <c r="D1676" s="423">
        <f t="shared" si="26"/>
        <v>1674</v>
      </c>
    </row>
    <row r="1677" spans="1:4" ht="12.75">
      <c r="A1677" t="s">
        <v>1706</v>
      </c>
      <c r="B1677" t="s">
        <v>2198</v>
      </c>
      <c r="C1677" s="423">
        <v>5717</v>
      </c>
      <c r="D1677" s="423">
        <f t="shared" si="26"/>
        <v>1675</v>
      </c>
    </row>
    <row r="1678" spans="1:4" ht="12.75">
      <c r="A1678" t="s">
        <v>1707</v>
      </c>
      <c r="B1678" t="s">
        <v>2198</v>
      </c>
      <c r="C1678" s="423">
        <v>5717</v>
      </c>
      <c r="D1678" s="423">
        <f t="shared" si="26"/>
        <v>1676</v>
      </c>
    </row>
    <row r="1679" spans="1:4" ht="12.75">
      <c r="A1679" t="s">
        <v>2961</v>
      </c>
      <c r="B1679" t="s">
        <v>2198</v>
      </c>
      <c r="C1679" s="423">
        <v>5717</v>
      </c>
      <c r="D1679" s="423">
        <f t="shared" si="26"/>
        <v>1677</v>
      </c>
    </row>
    <row r="1680" spans="1:4" ht="12.75">
      <c r="A1680" t="s">
        <v>1710</v>
      </c>
      <c r="B1680" t="s">
        <v>2198</v>
      </c>
      <c r="C1680" s="423">
        <v>5717</v>
      </c>
      <c r="D1680" s="423">
        <f t="shared" si="26"/>
        <v>1678</v>
      </c>
    </row>
    <row r="1681" spans="1:4" ht="12.75">
      <c r="A1681" t="s">
        <v>1711</v>
      </c>
      <c r="B1681" t="s">
        <v>2198</v>
      </c>
      <c r="C1681" s="423">
        <v>5717</v>
      </c>
      <c r="D1681" s="423">
        <f t="shared" si="26"/>
        <v>1679</v>
      </c>
    </row>
    <row r="1682" spans="1:4" ht="12.75">
      <c r="A1682" t="s">
        <v>1712</v>
      </c>
      <c r="B1682" t="s">
        <v>2198</v>
      </c>
      <c r="C1682" s="423">
        <v>5717</v>
      </c>
      <c r="D1682" s="423">
        <f t="shared" si="26"/>
        <v>1680</v>
      </c>
    </row>
    <row r="1683" spans="1:4" ht="12.75">
      <c r="A1683" t="s">
        <v>1713</v>
      </c>
      <c r="B1683" t="s">
        <v>2198</v>
      </c>
      <c r="C1683" s="423">
        <v>5717</v>
      </c>
      <c r="D1683" s="423">
        <f t="shared" si="26"/>
        <v>1681</v>
      </c>
    </row>
    <row r="1684" spans="1:4" ht="12.75">
      <c r="A1684" t="s">
        <v>2962</v>
      </c>
      <c r="B1684" t="s">
        <v>2198</v>
      </c>
      <c r="C1684" s="423">
        <v>5717</v>
      </c>
      <c r="D1684" s="423">
        <f t="shared" si="26"/>
        <v>1682</v>
      </c>
    </row>
    <row r="1685" spans="1:4" ht="12.75">
      <c r="A1685" t="s">
        <v>1714</v>
      </c>
      <c r="B1685" t="s">
        <v>2198</v>
      </c>
      <c r="C1685" s="423">
        <v>5717</v>
      </c>
      <c r="D1685" s="423">
        <f t="shared" si="26"/>
        <v>1683</v>
      </c>
    </row>
    <row r="1686" spans="1:4" ht="12.75">
      <c r="A1686" t="s">
        <v>1715</v>
      </c>
      <c r="B1686" t="s">
        <v>2198</v>
      </c>
      <c r="C1686" s="423">
        <v>5717</v>
      </c>
      <c r="D1686" s="423">
        <f t="shared" si="26"/>
        <v>1684</v>
      </c>
    </row>
    <row r="1687" spans="1:4" ht="12.75">
      <c r="A1687" t="s">
        <v>1716</v>
      </c>
      <c r="B1687" t="s">
        <v>2198</v>
      </c>
      <c r="C1687" s="423">
        <v>5717</v>
      </c>
      <c r="D1687" s="423">
        <f t="shared" si="26"/>
        <v>1685</v>
      </c>
    </row>
    <row r="1688" spans="1:4" ht="12.75">
      <c r="A1688" t="s">
        <v>1717</v>
      </c>
      <c r="B1688" t="s">
        <v>2198</v>
      </c>
      <c r="C1688" s="423">
        <v>5717</v>
      </c>
      <c r="D1688" s="423">
        <f t="shared" si="26"/>
        <v>1686</v>
      </c>
    </row>
    <row r="1689" spans="1:4" ht="12.75">
      <c r="A1689" t="s">
        <v>1718</v>
      </c>
      <c r="B1689" t="s">
        <v>2198</v>
      </c>
      <c r="C1689" s="423">
        <v>5717</v>
      </c>
      <c r="D1689" s="423">
        <f t="shared" si="26"/>
        <v>1687</v>
      </c>
    </row>
    <row r="1690" spans="1:4" ht="12.75">
      <c r="A1690" t="s">
        <v>1719</v>
      </c>
      <c r="B1690" t="s">
        <v>2198</v>
      </c>
      <c r="C1690" s="423">
        <v>5717</v>
      </c>
      <c r="D1690" s="423">
        <f t="shared" si="26"/>
        <v>1688</v>
      </c>
    </row>
    <row r="1691" spans="1:4" ht="12.75">
      <c r="A1691" t="s">
        <v>1720</v>
      </c>
      <c r="B1691" t="s">
        <v>2198</v>
      </c>
      <c r="C1691" s="423">
        <v>5717</v>
      </c>
      <c r="D1691" s="423">
        <f t="shared" si="26"/>
        <v>1689</v>
      </c>
    </row>
    <row r="1692" spans="1:4" ht="12.75">
      <c r="A1692" t="s">
        <v>1721</v>
      </c>
      <c r="B1692" t="s">
        <v>2198</v>
      </c>
      <c r="C1692" s="423">
        <v>5717</v>
      </c>
      <c r="D1692" s="423">
        <f t="shared" si="26"/>
        <v>1690</v>
      </c>
    </row>
    <row r="1693" spans="1:4" ht="12.75">
      <c r="A1693" t="s">
        <v>1722</v>
      </c>
      <c r="B1693" t="s">
        <v>2198</v>
      </c>
      <c r="C1693" s="423">
        <v>5717</v>
      </c>
      <c r="D1693" s="423">
        <f t="shared" si="26"/>
        <v>1691</v>
      </c>
    </row>
    <row r="1694" spans="1:4" ht="12.75">
      <c r="A1694" t="s">
        <v>1723</v>
      </c>
      <c r="B1694" t="s">
        <v>2198</v>
      </c>
      <c r="C1694" s="423">
        <v>5717</v>
      </c>
      <c r="D1694" s="423">
        <f t="shared" si="26"/>
        <v>1692</v>
      </c>
    </row>
    <row r="1695" spans="1:4" ht="12.75">
      <c r="A1695" t="s">
        <v>2963</v>
      </c>
      <c r="B1695" t="s">
        <v>2198</v>
      </c>
      <c r="C1695" s="423">
        <v>5717</v>
      </c>
      <c r="D1695" s="423">
        <f t="shared" si="26"/>
        <v>1693</v>
      </c>
    </row>
    <row r="1696" spans="1:4" ht="12.75">
      <c r="A1696" t="s">
        <v>1724</v>
      </c>
      <c r="B1696" t="s">
        <v>2198</v>
      </c>
      <c r="C1696" s="423">
        <v>5717</v>
      </c>
      <c r="D1696" s="423">
        <f t="shared" si="26"/>
        <v>1694</v>
      </c>
    </row>
    <row r="1697" spans="1:4" ht="12.75">
      <c r="A1697" t="s">
        <v>1725</v>
      </c>
      <c r="B1697" t="s">
        <v>2198</v>
      </c>
      <c r="C1697" s="423">
        <v>5717</v>
      </c>
      <c r="D1697" s="423">
        <f t="shared" si="26"/>
        <v>1695</v>
      </c>
    </row>
    <row r="1698" spans="1:4" ht="12.75">
      <c r="A1698" t="s">
        <v>1726</v>
      </c>
      <c r="B1698" t="s">
        <v>2198</v>
      </c>
      <c r="C1698" s="423">
        <v>5717</v>
      </c>
      <c r="D1698" s="423">
        <f t="shared" si="26"/>
        <v>1696</v>
      </c>
    </row>
    <row r="1699" spans="1:4" ht="12.75">
      <c r="A1699" t="s">
        <v>1727</v>
      </c>
      <c r="B1699" t="s">
        <v>2198</v>
      </c>
      <c r="C1699" s="423">
        <v>5717</v>
      </c>
      <c r="D1699" s="423">
        <f t="shared" si="26"/>
        <v>1697</v>
      </c>
    </row>
    <row r="1700" spans="1:4" ht="12.75">
      <c r="A1700" t="s">
        <v>1728</v>
      </c>
      <c r="B1700" t="s">
        <v>2198</v>
      </c>
      <c r="C1700" s="423">
        <v>5717</v>
      </c>
      <c r="D1700" s="423">
        <f t="shared" si="26"/>
        <v>1698</v>
      </c>
    </row>
    <row r="1701" spans="1:4" ht="12.75">
      <c r="A1701" t="s">
        <v>1729</v>
      </c>
      <c r="B1701" t="s">
        <v>2198</v>
      </c>
      <c r="C1701" s="423">
        <v>5717</v>
      </c>
      <c r="D1701" s="423">
        <f t="shared" si="26"/>
        <v>1699</v>
      </c>
    </row>
    <row r="1702" spans="1:4" ht="12.75">
      <c r="A1702" t="s">
        <v>2964</v>
      </c>
      <c r="B1702" t="s">
        <v>2198</v>
      </c>
      <c r="C1702" s="423">
        <v>5717</v>
      </c>
      <c r="D1702" s="423">
        <f t="shared" si="26"/>
        <v>1700</v>
      </c>
    </row>
    <row r="1703" spans="1:4" ht="12.75">
      <c r="A1703" t="s">
        <v>1730</v>
      </c>
      <c r="B1703" t="s">
        <v>2198</v>
      </c>
      <c r="C1703" s="423">
        <v>5717</v>
      </c>
      <c r="D1703" s="423">
        <f t="shared" si="26"/>
        <v>1701</v>
      </c>
    </row>
    <row r="1704" spans="1:4" ht="12.75">
      <c r="A1704" t="s">
        <v>1731</v>
      </c>
      <c r="B1704" t="s">
        <v>2198</v>
      </c>
      <c r="C1704" s="423">
        <v>5717</v>
      </c>
      <c r="D1704" s="423">
        <f t="shared" si="26"/>
        <v>1702</v>
      </c>
    </row>
    <row r="1705" spans="1:4" ht="12.75">
      <c r="A1705" t="s">
        <v>1732</v>
      </c>
      <c r="B1705" t="s">
        <v>2198</v>
      </c>
      <c r="C1705" s="423">
        <v>5717</v>
      </c>
      <c r="D1705" s="423">
        <f t="shared" si="26"/>
        <v>1703</v>
      </c>
    </row>
    <row r="1706" spans="1:4" ht="12.75">
      <c r="A1706" t="s">
        <v>1734</v>
      </c>
      <c r="B1706" t="s">
        <v>2198</v>
      </c>
      <c r="C1706" s="423">
        <v>5717</v>
      </c>
      <c r="D1706" s="423">
        <f t="shared" si="26"/>
        <v>1704</v>
      </c>
    </row>
    <row r="1707" spans="1:4" ht="12.75">
      <c r="A1707" t="s">
        <v>2967</v>
      </c>
      <c r="B1707" t="s">
        <v>2198</v>
      </c>
      <c r="C1707" s="423">
        <v>5717</v>
      </c>
      <c r="D1707" s="423">
        <f t="shared" si="26"/>
        <v>1705</v>
      </c>
    </row>
    <row r="1708" spans="1:4" ht="12.75">
      <c r="A1708" t="s">
        <v>2966</v>
      </c>
      <c r="B1708" t="s">
        <v>2198</v>
      </c>
      <c r="C1708" s="423">
        <v>5717</v>
      </c>
      <c r="D1708" s="423">
        <f t="shared" si="26"/>
        <v>1706</v>
      </c>
    </row>
    <row r="1709" spans="1:4" ht="12.75">
      <c r="A1709" t="s">
        <v>1735</v>
      </c>
      <c r="B1709" t="s">
        <v>2198</v>
      </c>
      <c r="C1709" s="423">
        <v>5717</v>
      </c>
      <c r="D1709" s="423">
        <f t="shared" si="26"/>
        <v>1707</v>
      </c>
    </row>
    <row r="1710" spans="1:4" ht="12.75">
      <c r="A1710" t="s">
        <v>1736</v>
      </c>
      <c r="B1710" t="s">
        <v>2198</v>
      </c>
      <c r="C1710" s="423">
        <v>5717</v>
      </c>
      <c r="D1710" s="423">
        <f t="shared" si="26"/>
        <v>1708</v>
      </c>
    </row>
    <row r="1711" spans="1:4" ht="12.75">
      <c r="A1711" t="s">
        <v>1737</v>
      </c>
      <c r="B1711" t="s">
        <v>2198</v>
      </c>
      <c r="C1711" s="423">
        <v>5717</v>
      </c>
      <c r="D1711" s="423">
        <f t="shared" si="26"/>
        <v>1709</v>
      </c>
    </row>
    <row r="1712" spans="1:4" ht="12.75">
      <c r="A1712" t="s">
        <v>1738</v>
      </c>
      <c r="B1712" t="s">
        <v>2198</v>
      </c>
      <c r="C1712" s="423">
        <v>5717</v>
      </c>
      <c r="D1712" s="423">
        <f t="shared" si="26"/>
        <v>1710</v>
      </c>
    </row>
    <row r="1713" spans="1:4" ht="12.75">
      <c r="A1713" t="s">
        <v>1739</v>
      </c>
      <c r="B1713" t="s">
        <v>2198</v>
      </c>
      <c r="C1713" s="423">
        <v>5717</v>
      </c>
      <c r="D1713" s="423">
        <f t="shared" si="26"/>
        <v>1711</v>
      </c>
    </row>
    <row r="1714" spans="1:4" ht="12.75">
      <c r="A1714" t="s">
        <v>1740</v>
      </c>
      <c r="B1714" t="s">
        <v>2198</v>
      </c>
      <c r="C1714" s="423">
        <v>5717</v>
      </c>
      <c r="D1714" s="423">
        <f t="shared" si="26"/>
        <v>1712</v>
      </c>
    </row>
    <row r="1715" spans="1:4" ht="12.75">
      <c r="A1715" t="s">
        <v>1743</v>
      </c>
      <c r="B1715" t="s">
        <v>2198</v>
      </c>
      <c r="C1715" s="423">
        <v>5717</v>
      </c>
      <c r="D1715" s="423">
        <f t="shared" si="26"/>
        <v>1713</v>
      </c>
    </row>
    <row r="1716" spans="1:4" ht="12.75">
      <c r="A1716" t="s">
        <v>2968</v>
      </c>
      <c r="B1716" t="s">
        <v>2198</v>
      </c>
      <c r="C1716" s="423">
        <v>5717</v>
      </c>
      <c r="D1716" s="423">
        <f t="shared" si="26"/>
        <v>1714</v>
      </c>
    </row>
    <row r="1717" spans="1:4" ht="12.75">
      <c r="A1717" t="s">
        <v>1744</v>
      </c>
      <c r="B1717" t="s">
        <v>2198</v>
      </c>
      <c r="C1717" s="423">
        <v>5717</v>
      </c>
      <c r="D1717" s="423">
        <f t="shared" si="26"/>
        <v>1715</v>
      </c>
    </row>
    <row r="1718" spans="1:4" ht="12.75">
      <c r="A1718" t="s">
        <v>1745</v>
      </c>
      <c r="B1718" t="s">
        <v>2198</v>
      </c>
      <c r="C1718" s="423">
        <v>5717</v>
      </c>
      <c r="D1718" s="423">
        <f t="shared" si="26"/>
        <v>1716</v>
      </c>
    </row>
    <row r="1719" spans="1:4" ht="12.75">
      <c r="A1719" t="s">
        <v>2969</v>
      </c>
      <c r="B1719" t="s">
        <v>2198</v>
      </c>
      <c r="C1719" s="423">
        <v>5717</v>
      </c>
      <c r="D1719" s="423">
        <f t="shared" si="26"/>
        <v>1717</v>
      </c>
    </row>
    <row r="1720" spans="1:4" ht="12.75">
      <c r="A1720" t="s">
        <v>1746</v>
      </c>
      <c r="B1720" t="s">
        <v>2198</v>
      </c>
      <c r="C1720" s="423">
        <v>5717</v>
      </c>
      <c r="D1720" s="423">
        <f t="shared" si="26"/>
        <v>1718</v>
      </c>
    </row>
    <row r="1721" spans="1:4" ht="12.75">
      <c r="A1721" t="s">
        <v>1747</v>
      </c>
      <c r="B1721" t="s">
        <v>2198</v>
      </c>
      <c r="C1721" s="423">
        <v>5717</v>
      </c>
      <c r="D1721" s="423">
        <f t="shared" si="26"/>
        <v>1719</v>
      </c>
    </row>
    <row r="1722" spans="1:4" ht="12.75">
      <c r="A1722" t="s">
        <v>1748</v>
      </c>
      <c r="B1722" t="s">
        <v>2198</v>
      </c>
      <c r="C1722" s="423">
        <v>5717</v>
      </c>
      <c r="D1722" s="423">
        <f t="shared" si="26"/>
        <v>1720</v>
      </c>
    </row>
    <row r="1723" spans="1:4" ht="12.75">
      <c r="A1723" t="s">
        <v>2970</v>
      </c>
      <c r="B1723" t="s">
        <v>2198</v>
      </c>
      <c r="C1723" s="423">
        <v>5717</v>
      </c>
      <c r="D1723" s="423">
        <f t="shared" si="26"/>
        <v>1721</v>
      </c>
    </row>
    <row r="1724" spans="1:4" ht="12.75">
      <c r="A1724" t="s">
        <v>1749</v>
      </c>
      <c r="B1724" t="s">
        <v>2198</v>
      </c>
      <c r="C1724" s="423">
        <v>5717</v>
      </c>
      <c r="D1724" s="423">
        <f t="shared" si="26"/>
        <v>1722</v>
      </c>
    </row>
    <row r="1725" spans="1:4" ht="12.75">
      <c r="A1725" t="s">
        <v>2971</v>
      </c>
      <c r="B1725" t="s">
        <v>2198</v>
      </c>
      <c r="C1725" s="423">
        <v>5717</v>
      </c>
      <c r="D1725" s="423">
        <f t="shared" si="26"/>
        <v>1723</v>
      </c>
    </row>
    <row r="1726" spans="1:4" ht="12.75">
      <c r="A1726" t="s">
        <v>2972</v>
      </c>
      <c r="B1726" t="s">
        <v>2198</v>
      </c>
      <c r="C1726" s="423">
        <v>5717</v>
      </c>
      <c r="D1726" s="423">
        <f t="shared" si="26"/>
        <v>1724</v>
      </c>
    </row>
    <row r="1727" spans="1:4" ht="12.75">
      <c r="A1727" t="s">
        <v>1750</v>
      </c>
      <c r="B1727" t="s">
        <v>2198</v>
      </c>
      <c r="C1727" s="423">
        <v>5717</v>
      </c>
      <c r="D1727" s="423">
        <f t="shared" si="26"/>
        <v>1725</v>
      </c>
    </row>
    <row r="1728" spans="1:4" ht="12.75">
      <c r="A1728" t="s">
        <v>1751</v>
      </c>
      <c r="B1728" t="s">
        <v>2198</v>
      </c>
      <c r="C1728" s="423">
        <v>5717</v>
      </c>
      <c r="D1728" s="423">
        <f t="shared" si="26"/>
        <v>1726</v>
      </c>
    </row>
    <row r="1729" spans="1:4" ht="12.75">
      <c r="A1729" t="s">
        <v>1752</v>
      </c>
      <c r="B1729" t="s">
        <v>2198</v>
      </c>
      <c r="C1729" s="423">
        <v>5717</v>
      </c>
      <c r="D1729" s="423">
        <f t="shared" si="26"/>
        <v>1727</v>
      </c>
    </row>
    <row r="1730" spans="1:4" ht="12.75">
      <c r="A1730" t="s">
        <v>1753</v>
      </c>
      <c r="B1730" t="s">
        <v>2198</v>
      </c>
      <c r="C1730" s="423">
        <v>5717</v>
      </c>
      <c r="D1730" s="423">
        <f t="shared" si="26"/>
        <v>1728</v>
      </c>
    </row>
    <row r="1731" spans="1:4" ht="12.75">
      <c r="A1731" t="s">
        <v>1754</v>
      </c>
      <c r="B1731" t="s">
        <v>2198</v>
      </c>
      <c r="C1731" s="423">
        <v>5717</v>
      </c>
      <c r="D1731" s="423">
        <f t="shared" si="26"/>
        <v>1729</v>
      </c>
    </row>
    <row r="1732" spans="1:4" ht="12.75">
      <c r="A1732" t="s">
        <v>2973</v>
      </c>
      <c r="B1732" t="s">
        <v>2198</v>
      </c>
      <c r="C1732" s="423">
        <v>5717</v>
      </c>
      <c r="D1732" s="423">
        <f t="shared" si="26"/>
        <v>1730</v>
      </c>
    </row>
    <row r="1733" spans="1:4" ht="12.75">
      <c r="A1733" t="s">
        <v>2974</v>
      </c>
      <c r="B1733" t="s">
        <v>2198</v>
      </c>
      <c r="C1733" s="423">
        <v>5717</v>
      </c>
      <c r="D1733" s="423">
        <f aca="true" t="shared" si="27" ref="D1733:D1796">+D1732+1</f>
        <v>1731</v>
      </c>
    </row>
    <row r="1734" spans="1:4" ht="12.75">
      <c r="A1734" t="s">
        <v>1755</v>
      </c>
      <c r="B1734" t="s">
        <v>2198</v>
      </c>
      <c r="C1734" s="423">
        <v>5717</v>
      </c>
      <c r="D1734" s="423">
        <f t="shared" si="27"/>
        <v>1732</v>
      </c>
    </row>
    <row r="1735" spans="1:4" ht="12.75">
      <c r="A1735" t="s">
        <v>1756</v>
      </c>
      <c r="B1735" t="s">
        <v>2198</v>
      </c>
      <c r="C1735" s="423">
        <v>5717</v>
      </c>
      <c r="D1735" s="423">
        <f t="shared" si="27"/>
        <v>1733</v>
      </c>
    </row>
    <row r="1736" spans="1:4" ht="12.75">
      <c r="A1736" t="s">
        <v>1757</v>
      </c>
      <c r="B1736" t="s">
        <v>2198</v>
      </c>
      <c r="C1736" s="423">
        <v>5717</v>
      </c>
      <c r="D1736" s="423">
        <f t="shared" si="27"/>
        <v>1734</v>
      </c>
    </row>
    <row r="1737" spans="1:4" ht="12.75">
      <c r="A1737" t="s">
        <v>1758</v>
      </c>
      <c r="B1737" t="s">
        <v>2198</v>
      </c>
      <c r="C1737" s="423">
        <v>5717</v>
      </c>
      <c r="D1737" s="423">
        <f t="shared" si="27"/>
        <v>1735</v>
      </c>
    </row>
    <row r="1738" spans="1:4" ht="12.75">
      <c r="A1738" t="s">
        <v>1759</v>
      </c>
      <c r="B1738" t="s">
        <v>2198</v>
      </c>
      <c r="C1738" s="423">
        <v>5717</v>
      </c>
      <c r="D1738" s="423">
        <f t="shared" si="27"/>
        <v>1736</v>
      </c>
    </row>
    <row r="1739" spans="1:4" ht="12.75">
      <c r="A1739" t="s">
        <v>1760</v>
      </c>
      <c r="B1739" t="s">
        <v>2198</v>
      </c>
      <c r="C1739" s="423">
        <v>5717</v>
      </c>
      <c r="D1739" s="423">
        <f t="shared" si="27"/>
        <v>1737</v>
      </c>
    </row>
    <row r="1740" spans="1:4" ht="12.75">
      <c r="A1740" t="s">
        <v>1762</v>
      </c>
      <c r="B1740" t="s">
        <v>2198</v>
      </c>
      <c r="C1740" s="423">
        <v>5717</v>
      </c>
      <c r="D1740" s="423">
        <f t="shared" si="27"/>
        <v>1738</v>
      </c>
    </row>
    <row r="1741" spans="1:4" ht="12.75">
      <c r="A1741" t="s">
        <v>1763</v>
      </c>
      <c r="B1741" t="s">
        <v>2198</v>
      </c>
      <c r="C1741" s="423">
        <v>5717</v>
      </c>
      <c r="D1741" s="423">
        <f t="shared" si="27"/>
        <v>1739</v>
      </c>
    </row>
    <row r="1742" spans="1:4" ht="12.75">
      <c r="A1742" t="s">
        <v>2976</v>
      </c>
      <c r="B1742" t="s">
        <v>2198</v>
      </c>
      <c r="C1742" s="423">
        <v>5717</v>
      </c>
      <c r="D1742" s="423">
        <f t="shared" si="27"/>
        <v>1740</v>
      </c>
    </row>
    <row r="1743" spans="1:4" ht="12.75">
      <c r="A1743" t="s">
        <v>1764</v>
      </c>
      <c r="B1743" t="s">
        <v>2198</v>
      </c>
      <c r="C1743" s="423">
        <v>5717</v>
      </c>
      <c r="D1743" s="423">
        <f t="shared" si="27"/>
        <v>1741</v>
      </c>
    </row>
    <row r="1744" spans="1:4" ht="12.75">
      <c r="A1744" t="s">
        <v>1766</v>
      </c>
      <c r="B1744" t="s">
        <v>2198</v>
      </c>
      <c r="C1744" s="423">
        <v>5717</v>
      </c>
      <c r="D1744" s="423">
        <f t="shared" si="27"/>
        <v>1742</v>
      </c>
    </row>
    <row r="1745" spans="1:4" ht="12.75">
      <c r="A1745" t="s">
        <v>2977</v>
      </c>
      <c r="B1745" t="s">
        <v>2198</v>
      </c>
      <c r="C1745" s="423">
        <v>5717</v>
      </c>
      <c r="D1745" s="423">
        <f t="shared" si="27"/>
        <v>1743</v>
      </c>
    </row>
    <row r="1746" spans="1:4" ht="12.75">
      <c r="A1746" t="s">
        <v>1767</v>
      </c>
      <c r="B1746" t="s">
        <v>2198</v>
      </c>
      <c r="C1746" s="423">
        <v>5717</v>
      </c>
      <c r="D1746" s="423">
        <f t="shared" si="27"/>
        <v>1744</v>
      </c>
    </row>
    <row r="1747" spans="1:4" ht="12.75">
      <c r="A1747" t="s">
        <v>1769</v>
      </c>
      <c r="B1747" t="s">
        <v>2198</v>
      </c>
      <c r="C1747" s="423">
        <v>5717</v>
      </c>
      <c r="D1747" s="423">
        <f t="shared" si="27"/>
        <v>1745</v>
      </c>
    </row>
    <row r="1748" spans="1:4" ht="12.75">
      <c r="A1748" t="s">
        <v>1771</v>
      </c>
      <c r="B1748" t="s">
        <v>2198</v>
      </c>
      <c r="C1748" s="423">
        <v>5717</v>
      </c>
      <c r="D1748" s="423">
        <f t="shared" si="27"/>
        <v>1746</v>
      </c>
    </row>
    <row r="1749" spans="1:4" ht="12.75">
      <c r="A1749" t="s">
        <v>1772</v>
      </c>
      <c r="B1749" t="s">
        <v>2198</v>
      </c>
      <c r="C1749" s="423">
        <v>5717</v>
      </c>
      <c r="D1749" s="423">
        <f t="shared" si="27"/>
        <v>1747</v>
      </c>
    </row>
    <row r="1750" spans="1:4" ht="12.75">
      <c r="A1750" t="s">
        <v>1773</v>
      </c>
      <c r="B1750" t="s">
        <v>2198</v>
      </c>
      <c r="C1750" s="423">
        <v>5717</v>
      </c>
      <c r="D1750" s="423">
        <f t="shared" si="27"/>
        <v>1748</v>
      </c>
    </row>
    <row r="1751" spans="1:4" ht="12.75">
      <c r="A1751" t="s">
        <v>2978</v>
      </c>
      <c r="B1751" t="s">
        <v>2198</v>
      </c>
      <c r="C1751" s="423">
        <v>5717</v>
      </c>
      <c r="D1751" s="423">
        <f t="shared" si="27"/>
        <v>1749</v>
      </c>
    </row>
    <row r="1752" spans="1:4" ht="12.75">
      <c r="A1752" t="s">
        <v>1774</v>
      </c>
      <c r="B1752" t="s">
        <v>2198</v>
      </c>
      <c r="C1752" s="423">
        <v>5717</v>
      </c>
      <c r="D1752" s="423">
        <f t="shared" si="27"/>
        <v>1750</v>
      </c>
    </row>
    <row r="1753" spans="1:4" ht="12.75">
      <c r="A1753" t="s">
        <v>1775</v>
      </c>
      <c r="B1753" t="s">
        <v>2198</v>
      </c>
      <c r="C1753" s="423">
        <v>5717</v>
      </c>
      <c r="D1753" s="423">
        <f t="shared" si="27"/>
        <v>1751</v>
      </c>
    </row>
    <row r="1754" spans="1:4" ht="12.75">
      <c r="A1754" t="s">
        <v>1776</v>
      </c>
      <c r="B1754" t="s">
        <v>2198</v>
      </c>
      <c r="C1754" s="423">
        <v>5717</v>
      </c>
      <c r="D1754" s="423">
        <f t="shared" si="27"/>
        <v>1752</v>
      </c>
    </row>
    <row r="1755" spans="1:4" ht="12.75">
      <c r="A1755" t="s">
        <v>1777</v>
      </c>
      <c r="B1755" t="s">
        <v>2198</v>
      </c>
      <c r="C1755" s="423">
        <v>5717</v>
      </c>
      <c r="D1755" s="423">
        <f t="shared" si="27"/>
        <v>1753</v>
      </c>
    </row>
    <row r="1756" spans="1:4" ht="12.75">
      <c r="A1756" t="s">
        <v>1778</v>
      </c>
      <c r="B1756" t="s">
        <v>2198</v>
      </c>
      <c r="C1756" s="423">
        <v>5717</v>
      </c>
      <c r="D1756" s="423">
        <f t="shared" si="27"/>
        <v>1754</v>
      </c>
    </row>
    <row r="1757" spans="1:4" ht="12.75">
      <c r="A1757" t="s">
        <v>1779</v>
      </c>
      <c r="B1757" t="s">
        <v>2198</v>
      </c>
      <c r="C1757" s="423">
        <v>5717</v>
      </c>
      <c r="D1757" s="423">
        <f t="shared" si="27"/>
        <v>1755</v>
      </c>
    </row>
    <row r="1758" spans="1:4" ht="12.75">
      <c r="A1758" t="s">
        <v>1780</v>
      </c>
      <c r="B1758" t="s">
        <v>2198</v>
      </c>
      <c r="C1758" s="423">
        <v>5717</v>
      </c>
      <c r="D1758" s="423">
        <f t="shared" si="27"/>
        <v>1756</v>
      </c>
    </row>
    <row r="1759" spans="1:4" ht="12.75">
      <c r="A1759" t="s">
        <v>1781</v>
      </c>
      <c r="B1759" t="s">
        <v>2198</v>
      </c>
      <c r="C1759" s="423">
        <v>5717</v>
      </c>
      <c r="D1759" s="423">
        <f t="shared" si="27"/>
        <v>1757</v>
      </c>
    </row>
    <row r="1760" spans="1:4" ht="12.75">
      <c r="A1760" t="s">
        <v>1782</v>
      </c>
      <c r="B1760" t="s">
        <v>2198</v>
      </c>
      <c r="C1760" s="423">
        <v>5717</v>
      </c>
      <c r="D1760" s="423">
        <f t="shared" si="27"/>
        <v>1758</v>
      </c>
    </row>
    <row r="1761" spans="1:4" ht="12.75">
      <c r="A1761" t="s">
        <v>1783</v>
      </c>
      <c r="B1761" t="s">
        <v>2198</v>
      </c>
      <c r="C1761" s="423">
        <v>5717</v>
      </c>
      <c r="D1761" s="423">
        <f t="shared" si="27"/>
        <v>1759</v>
      </c>
    </row>
    <row r="1762" spans="1:4" ht="12.75">
      <c r="A1762" t="s">
        <v>2981</v>
      </c>
      <c r="B1762" t="s">
        <v>2198</v>
      </c>
      <c r="C1762" s="423">
        <v>5717</v>
      </c>
      <c r="D1762" s="423">
        <f t="shared" si="27"/>
        <v>1760</v>
      </c>
    </row>
    <row r="1763" spans="1:4" ht="12.75">
      <c r="A1763" t="s">
        <v>1785</v>
      </c>
      <c r="B1763" t="s">
        <v>2198</v>
      </c>
      <c r="C1763" s="423">
        <v>5717</v>
      </c>
      <c r="D1763" s="423">
        <f t="shared" si="27"/>
        <v>1761</v>
      </c>
    </row>
    <row r="1764" spans="1:4" ht="12.75">
      <c r="A1764" t="s">
        <v>1442</v>
      </c>
      <c r="B1764" t="s">
        <v>2198</v>
      </c>
      <c r="C1764" s="423">
        <v>5717</v>
      </c>
      <c r="D1764" s="423">
        <f t="shared" si="27"/>
        <v>1762</v>
      </c>
    </row>
    <row r="1765" spans="1:4" ht="12.75">
      <c r="A1765" t="s">
        <v>1977</v>
      </c>
      <c r="B1765" t="s">
        <v>2198</v>
      </c>
      <c r="C1765" s="423">
        <v>5717</v>
      </c>
      <c r="D1765" s="423">
        <f t="shared" si="27"/>
        <v>1763</v>
      </c>
    </row>
    <row r="1766" spans="1:4" ht="12.75">
      <c r="A1766" t="s">
        <v>1786</v>
      </c>
      <c r="B1766" t="s">
        <v>2198</v>
      </c>
      <c r="C1766" s="423">
        <v>5717</v>
      </c>
      <c r="D1766" s="423">
        <f t="shared" si="27"/>
        <v>1764</v>
      </c>
    </row>
    <row r="1767" spans="1:4" ht="12.75">
      <c r="A1767" t="s">
        <v>1787</v>
      </c>
      <c r="B1767" t="s">
        <v>2198</v>
      </c>
      <c r="C1767" s="423">
        <v>5717</v>
      </c>
      <c r="D1767" s="423">
        <f t="shared" si="27"/>
        <v>1765</v>
      </c>
    </row>
    <row r="1768" spans="1:4" ht="12.75">
      <c r="A1768" t="s">
        <v>1789</v>
      </c>
      <c r="B1768" t="s">
        <v>2198</v>
      </c>
      <c r="C1768" s="423">
        <v>5717</v>
      </c>
      <c r="D1768" s="423">
        <f t="shared" si="27"/>
        <v>1766</v>
      </c>
    </row>
    <row r="1769" spans="1:4" ht="12.75">
      <c r="A1769" t="s">
        <v>836</v>
      </c>
      <c r="B1769" t="s">
        <v>2198</v>
      </c>
      <c r="C1769" s="423">
        <v>5717</v>
      </c>
      <c r="D1769" s="423">
        <f t="shared" si="27"/>
        <v>1767</v>
      </c>
    </row>
    <row r="1770" spans="1:4" ht="12.75">
      <c r="A1770" t="s">
        <v>1792</v>
      </c>
      <c r="B1770" t="s">
        <v>2198</v>
      </c>
      <c r="C1770" s="423">
        <v>5717</v>
      </c>
      <c r="D1770" s="423">
        <f t="shared" si="27"/>
        <v>1768</v>
      </c>
    </row>
    <row r="1771" spans="1:4" ht="12.75">
      <c r="A1771" t="s">
        <v>1793</v>
      </c>
      <c r="B1771" t="s">
        <v>2198</v>
      </c>
      <c r="C1771" s="423">
        <v>5717</v>
      </c>
      <c r="D1771" s="423">
        <f t="shared" si="27"/>
        <v>1769</v>
      </c>
    </row>
    <row r="1772" spans="1:4" ht="12.75">
      <c r="A1772" t="s">
        <v>1794</v>
      </c>
      <c r="B1772" t="s">
        <v>2198</v>
      </c>
      <c r="C1772" s="423">
        <v>5717</v>
      </c>
      <c r="D1772" s="423">
        <f t="shared" si="27"/>
        <v>1770</v>
      </c>
    </row>
    <row r="1773" spans="1:4" ht="12.75">
      <c r="A1773" t="s">
        <v>1796</v>
      </c>
      <c r="B1773" t="s">
        <v>2198</v>
      </c>
      <c r="C1773" s="423">
        <v>5717</v>
      </c>
      <c r="D1773" s="423">
        <f t="shared" si="27"/>
        <v>1771</v>
      </c>
    </row>
    <row r="1774" spans="1:4" ht="12.75">
      <c r="A1774" t="s">
        <v>2982</v>
      </c>
      <c r="B1774" t="s">
        <v>2198</v>
      </c>
      <c r="C1774" s="423">
        <v>5717</v>
      </c>
      <c r="D1774" s="423">
        <f t="shared" si="27"/>
        <v>1772</v>
      </c>
    </row>
    <row r="1775" spans="1:4" ht="12.75">
      <c r="A1775" t="s">
        <v>1797</v>
      </c>
      <c r="B1775" t="s">
        <v>2198</v>
      </c>
      <c r="C1775" s="423">
        <v>5717</v>
      </c>
      <c r="D1775" s="423">
        <f t="shared" si="27"/>
        <v>1773</v>
      </c>
    </row>
    <row r="1776" spans="1:4" ht="12.75">
      <c r="A1776" t="s">
        <v>1798</v>
      </c>
      <c r="B1776" t="s">
        <v>2198</v>
      </c>
      <c r="C1776" s="423">
        <v>5717</v>
      </c>
      <c r="D1776" s="423">
        <f t="shared" si="27"/>
        <v>1774</v>
      </c>
    </row>
    <row r="1777" spans="1:4" ht="12.75">
      <c r="A1777" t="s">
        <v>1799</v>
      </c>
      <c r="B1777" t="s">
        <v>2198</v>
      </c>
      <c r="C1777" s="423">
        <v>5717</v>
      </c>
      <c r="D1777" s="423">
        <f t="shared" si="27"/>
        <v>1775</v>
      </c>
    </row>
    <row r="1778" spans="1:4" ht="12.75">
      <c r="A1778" t="s">
        <v>1800</v>
      </c>
      <c r="B1778" t="s">
        <v>2198</v>
      </c>
      <c r="C1778" s="423">
        <v>5717</v>
      </c>
      <c r="D1778" s="423">
        <f t="shared" si="27"/>
        <v>1776</v>
      </c>
    </row>
    <row r="1779" spans="1:4" ht="12.75">
      <c r="A1779" t="s">
        <v>1801</v>
      </c>
      <c r="B1779" t="s">
        <v>2198</v>
      </c>
      <c r="C1779" s="423">
        <v>5717</v>
      </c>
      <c r="D1779" s="423">
        <f t="shared" si="27"/>
        <v>1777</v>
      </c>
    </row>
    <row r="1780" spans="1:4" ht="12.75">
      <c r="A1780" t="s">
        <v>1802</v>
      </c>
      <c r="B1780" t="s">
        <v>2198</v>
      </c>
      <c r="C1780" s="423">
        <v>5717</v>
      </c>
      <c r="D1780" s="423">
        <f t="shared" si="27"/>
        <v>1778</v>
      </c>
    </row>
    <row r="1781" spans="1:4" ht="12.75">
      <c r="A1781" t="s">
        <v>1803</v>
      </c>
      <c r="B1781" t="s">
        <v>2198</v>
      </c>
      <c r="C1781" s="423">
        <v>5717</v>
      </c>
      <c r="D1781" s="423">
        <f t="shared" si="27"/>
        <v>1779</v>
      </c>
    </row>
    <row r="1782" spans="1:4" ht="12.75">
      <c r="A1782" t="s">
        <v>1804</v>
      </c>
      <c r="B1782" t="s">
        <v>2198</v>
      </c>
      <c r="C1782" s="423">
        <v>5717</v>
      </c>
      <c r="D1782" s="423">
        <f t="shared" si="27"/>
        <v>1780</v>
      </c>
    </row>
    <row r="1783" spans="1:4" ht="12.75">
      <c r="A1783" t="s">
        <v>1805</v>
      </c>
      <c r="B1783" t="s">
        <v>2198</v>
      </c>
      <c r="C1783" s="423">
        <v>5717</v>
      </c>
      <c r="D1783" s="423">
        <f t="shared" si="27"/>
        <v>1781</v>
      </c>
    </row>
    <row r="1784" spans="1:4" ht="12.75">
      <c r="A1784" t="s">
        <v>1806</v>
      </c>
      <c r="B1784" t="s">
        <v>2198</v>
      </c>
      <c r="C1784" s="423">
        <v>5717</v>
      </c>
      <c r="D1784" s="423">
        <f t="shared" si="27"/>
        <v>1782</v>
      </c>
    </row>
    <row r="1785" spans="1:4" ht="12.75">
      <c r="A1785" t="s">
        <v>1807</v>
      </c>
      <c r="B1785" t="s">
        <v>2198</v>
      </c>
      <c r="C1785" s="423">
        <v>5717</v>
      </c>
      <c r="D1785" s="423">
        <f t="shared" si="27"/>
        <v>1783</v>
      </c>
    </row>
    <row r="1786" spans="1:4" ht="12.75">
      <c r="A1786" t="s">
        <v>1808</v>
      </c>
      <c r="B1786" t="s">
        <v>2198</v>
      </c>
      <c r="C1786" s="423">
        <v>5717</v>
      </c>
      <c r="D1786" s="423">
        <f t="shared" si="27"/>
        <v>1784</v>
      </c>
    </row>
    <row r="1787" spans="1:4" ht="12.75">
      <c r="A1787" t="s">
        <v>1810</v>
      </c>
      <c r="B1787" t="s">
        <v>2198</v>
      </c>
      <c r="C1787" s="423">
        <v>5717</v>
      </c>
      <c r="D1787" s="423">
        <f t="shared" si="27"/>
        <v>1785</v>
      </c>
    </row>
    <row r="1788" spans="1:4" ht="12.75">
      <c r="A1788" t="s">
        <v>1811</v>
      </c>
      <c r="B1788" t="s">
        <v>2198</v>
      </c>
      <c r="C1788" s="423">
        <v>5717</v>
      </c>
      <c r="D1788" s="423">
        <f t="shared" si="27"/>
        <v>1786</v>
      </c>
    </row>
    <row r="1789" spans="1:4" ht="12.75">
      <c r="A1789" t="s">
        <v>1812</v>
      </c>
      <c r="B1789" t="s">
        <v>2198</v>
      </c>
      <c r="C1789" s="423">
        <v>5717</v>
      </c>
      <c r="D1789" s="423">
        <f t="shared" si="27"/>
        <v>1787</v>
      </c>
    </row>
    <row r="1790" spans="1:4" ht="12.75">
      <c r="A1790" t="s">
        <v>1813</v>
      </c>
      <c r="B1790" t="s">
        <v>2198</v>
      </c>
      <c r="C1790" s="423">
        <v>5717</v>
      </c>
      <c r="D1790" s="423">
        <f t="shared" si="27"/>
        <v>1788</v>
      </c>
    </row>
    <row r="1791" spans="1:4" ht="12.75">
      <c r="A1791" t="s">
        <v>1814</v>
      </c>
      <c r="B1791" t="s">
        <v>2198</v>
      </c>
      <c r="C1791" s="423">
        <v>5717</v>
      </c>
      <c r="D1791" s="423">
        <f t="shared" si="27"/>
        <v>1789</v>
      </c>
    </row>
    <row r="1792" spans="1:4" ht="12.75">
      <c r="A1792" t="s">
        <v>1815</v>
      </c>
      <c r="B1792" t="s">
        <v>2198</v>
      </c>
      <c r="C1792" s="423">
        <v>5717</v>
      </c>
      <c r="D1792" s="423">
        <f t="shared" si="27"/>
        <v>1790</v>
      </c>
    </row>
    <row r="1793" spans="1:4" ht="12.75">
      <c r="A1793" t="s">
        <v>2986</v>
      </c>
      <c r="B1793" t="s">
        <v>2198</v>
      </c>
      <c r="C1793" s="423">
        <v>5717</v>
      </c>
      <c r="D1793" s="423">
        <f t="shared" si="27"/>
        <v>1791</v>
      </c>
    </row>
    <row r="1794" spans="1:4" ht="12.75">
      <c r="A1794" t="s">
        <v>1816</v>
      </c>
      <c r="B1794" t="s">
        <v>2198</v>
      </c>
      <c r="C1794" s="423">
        <v>5717</v>
      </c>
      <c r="D1794" s="423">
        <f t="shared" si="27"/>
        <v>1792</v>
      </c>
    </row>
    <row r="1795" spans="1:4" ht="12.75">
      <c r="A1795" t="s">
        <v>1817</v>
      </c>
      <c r="B1795" t="s">
        <v>2198</v>
      </c>
      <c r="C1795" s="423">
        <v>5717</v>
      </c>
      <c r="D1795" s="423">
        <f t="shared" si="27"/>
        <v>1793</v>
      </c>
    </row>
    <row r="1796" spans="1:4" ht="12.75">
      <c r="A1796" t="s">
        <v>1818</v>
      </c>
      <c r="B1796" t="s">
        <v>2198</v>
      </c>
      <c r="C1796" s="423">
        <v>5717</v>
      </c>
      <c r="D1796" s="423">
        <f t="shared" si="27"/>
        <v>1794</v>
      </c>
    </row>
    <row r="1797" spans="1:4" ht="12.75">
      <c r="A1797" t="s">
        <v>1819</v>
      </c>
      <c r="B1797" t="s">
        <v>2198</v>
      </c>
      <c r="C1797" s="423">
        <v>5717</v>
      </c>
      <c r="D1797" s="423">
        <f aca="true" t="shared" si="28" ref="D1797:D1860">+D1796+1</f>
        <v>1795</v>
      </c>
    </row>
    <row r="1798" spans="1:4" ht="12.75">
      <c r="A1798" t="s">
        <v>1511</v>
      </c>
      <c r="B1798" t="s">
        <v>2198</v>
      </c>
      <c r="C1798" s="423">
        <v>5717</v>
      </c>
      <c r="D1798" s="423">
        <f t="shared" si="28"/>
        <v>1796</v>
      </c>
    </row>
    <row r="1799" spans="1:4" ht="12.75">
      <c r="A1799" t="s">
        <v>1822</v>
      </c>
      <c r="B1799" t="s">
        <v>2198</v>
      </c>
      <c r="C1799" s="423">
        <v>5717</v>
      </c>
      <c r="D1799" s="423">
        <f t="shared" si="28"/>
        <v>1797</v>
      </c>
    </row>
    <row r="1800" spans="1:4" ht="12.75">
      <c r="A1800" t="s">
        <v>2991</v>
      </c>
      <c r="B1800" t="s">
        <v>2198</v>
      </c>
      <c r="C1800" s="423">
        <v>5717</v>
      </c>
      <c r="D1800" s="423">
        <f t="shared" si="28"/>
        <v>1798</v>
      </c>
    </row>
    <row r="1801" spans="1:4" ht="12.75">
      <c r="A1801" t="s">
        <v>2992</v>
      </c>
      <c r="B1801" t="s">
        <v>2198</v>
      </c>
      <c r="C1801" s="423">
        <v>5717</v>
      </c>
      <c r="D1801" s="423">
        <f t="shared" si="28"/>
        <v>1799</v>
      </c>
    </row>
    <row r="1802" spans="1:4" ht="12.75">
      <c r="A1802" t="s">
        <v>1823</v>
      </c>
      <c r="B1802" t="s">
        <v>2198</v>
      </c>
      <c r="C1802" s="423">
        <v>5717</v>
      </c>
      <c r="D1802" s="423">
        <f t="shared" si="28"/>
        <v>1800</v>
      </c>
    </row>
    <row r="1803" spans="1:4" ht="12.75">
      <c r="A1803" t="s">
        <v>1824</v>
      </c>
      <c r="B1803" t="s">
        <v>2198</v>
      </c>
      <c r="C1803" s="423">
        <v>5717</v>
      </c>
      <c r="D1803" s="423">
        <f t="shared" si="28"/>
        <v>1801</v>
      </c>
    </row>
    <row r="1804" spans="1:4" ht="12.75">
      <c r="A1804" t="s">
        <v>1825</v>
      </c>
      <c r="B1804" t="s">
        <v>2198</v>
      </c>
      <c r="C1804" s="423">
        <v>5717</v>
      </c>
      <c r="D1804" s="423">
        <f t="shared" si="28"/>
        <v>1802</v>
      </c>
    </row>
    <row r="1805" spans="1:4" ht="12.75">
      <c r="A1805" t="s">
        <v>1826</v>
      </c>
      <c r="B1805" t="s">
        <v>2198</v>
      </c>
      <c r="C1805" s="423">
        <v>5717</v>
      </c>
      <c r="D1805" s="423">
        <f t="shared" si="28"/>
        <v>1803</v>
      </c>
    </row>
    <row r="1806" spans="1:4" ht="12.75">
      <c r="A1806" t="s">
        <v>2993</v>
      </c>
      <c r="B1806" t="s">
        <v>2198</v>
      </c>
      <c r="C1806" s="423">
        <v>5717</v>
      </c>
      <c r="D1806" s="423">
        <f t="shared" si="28"/>
        <v>1804</v>
      </c>
    </row>
    <row r="1807" spans="1:4" ht="12.75">
      <c r="A1807" t="s">
        <v>1828</v>
      </c>
      <c r="B1807" t="s">
        <v>2198</v>
      </c>
      <c r="C1807" s="423">
        <v>5717</v>
      </c>
      <c r="D1807" s="423">
        <f t="shared" si="28"/>
        <v>1805</v>
      </c>
    </row>
    <row r="1808" spans="1:4" ht="12.75">
      <c r="A1808" t="s">
        <v>1829</v>
      </c>
      <c r="B1808" t="s">
        <v>2198</v>
      </c>
      <c r="C1808" s="423">
        <v>5717</v>
      </c>
      <c r="D1808" s="423">
        <f t="shared" si="28"/>
        <v>1806</v>
      </c>
    </row>
    <row r="1809" spans="1:4" ht="12.75">
      <c r="A1809" t="s">
        <v>1821</v>
      </c>
      <c r="B1809" t="s">
        <v>2198</v>
      </c>
      <c r="C1809" s="423">
        <v>5717</v>
      </c>
      <c r="D1809" s="423">
        <f t="shared" si="28"/>
        <v>1807</v>
      </c>
    </row>
    <row r="1810" spans="1:4" ht="12.75">
      <c r="A1810" t="s">
        <v>1830</v>
      </c>
      <c r="B1810" t="s">
        <v>2198</v>
      </c>
      <c r="C1810" s="423">
        <v>5717</v>
      </c>
      <c r="D1810" s="423">
        <f t="shared" si="28"/>
        <v>1808</v>
      </c>
    </row>
    <row r="1811" spans="1:4" ht="12.75">
      <c r="A1811" t="s">
        <v>1831</v>
      </c>
      <c r="B1811" t="s">
        <v>2198</v>
      </c>
      <c r="C1811" s="423">
        <v>5717</v>
      </c>
      <c r="D1811" s="423">
        <f t="shared" si="28"/>
        <v>1809</v>
      </c>
    </row>
    <row r="1812" spans="1:4" ht="12.75">
      <c r="A1812" t="s">
        <v>1832</v>
      </c>
      <c r="B1812" t="s">
        <v>2198</v>
      </c>
      <c r="C1812" s="423">
        <v>5717</v>
      </c>
      <c r="D1812" s="423">
        <f t="shared" si="28"/>
        <v>1810</v>
      </c>
    </row>
    <row r="1813" spans="1:4" ht="12.75">
      <c r="A1813" t="s">
        <v>1833</v>
      </c>
      <c r="B1813" t="s">
        <v>2198</v>
      </c>
      <c r="C1813" s="423">
        <v>5717</v>
      </c>
      <c r="D1813" s="423">
        <f t="shared" si="28"/>
        <v>1811</v>
      </c>
    </row>
    <row r="1814" spans="1:4" ht="12.75">
      <c r="A1814" t="s">
        <v>1834</v>
      </c>
      <c r="B1814" t="s">
        <v>2198</v>
      </c>
      <c r="C1814" s="423">
        <v>5717</v>
      </c>
      <c r="D1814" s="423">
        <f t="shared" si="28"/>
        <v>1812</v>
      </c>
    </row>
    <row r="1815" spans="1:4" ht="12.75">
      <c r="A1815" t="s">
        <v>1836</v>
      </c>
      <c r="B1815" t="s">
        <v>2198</v>
      </c>
      <c r="C1815" s="423">
        <v>5717</v>
      </c>
      <c r="D1815" s="423">
        <f t="shared" si="28"/>
        <v>1813</v>
      </c>
    </row>
    <row r="1816" spans="1:4" ht="12.75">
      <c r="A1816" t="s">
        <v>1837</v>
      </c>
      <c r="B1816" t="s">
        <v>2198</v>
      </c>
      <c r="C1816" s="423">
        <v>5717</v>
      </c>
      <c r="D1816" s="423">
        <f t="shared" si="28"/>
        <v>1814</v>
      </c>
    </row>
    <row r="1817" spans="1:4" ht="12.75">
      <c r="A1817" t="s">
        <v>1839</v>
      </c>
      <c r="B1817" t="s">
        <v>2198</v>
      </c>
      <c r="C1817" s="423">
        <v>5717</v>
      </c>
      <c r="D1817" s="423">
        <f t="shared" si="28"/>
        <v>1815</v>
      </c>
    </row>
    <row r="1818" spans="1:4" ht="12.75">
      <c r="A1818" t="s">
        <v>2994</v>
      </c>
      <c r="B1818" t="s">
        <v>2198</v>
      </c>
      <c r="C1818" s="423">
        <v>5717</v>
      </c>
      <c r="D1818" s="423">
        <f t="shared" si="28"/>
        <v>1816</v>
      </c>
    </row>
    <row r="1819" spans="1:4" ht="12.75">
      <c r="A1819" t="s">
        <v>1840</v>
      </c>
      <c r="B1819" t="s">
        <v>2198</v>
      </c>
      <c r="C1819" s="423">
        <v>5717</v>
      </c>
      <c r="D1819" s="423">
        <f t="shared" si="28"/>
        <v>1817</v>
      </c>
    </row>
    <row r="1820" spans="1:4" ht="12.75">
      <c r="A1820" t="s">
        <v>1841</v>
      </c>
      <c r="B1820" t="s">
        <v>2198</v>
      </c>
      <c r="C1820" s="423">
        <v>5717</v>
      </c>
      <c r="D1820" s="423">
        <f t="shared" si="28"/>
        <v>1818</v>
      </c>
    </row>
    <row r="1821" spans="1:4" ht="12.75">
      <c r="A1821" t="s">
        <v>1843</v>
      </c>
      <c r="B1821" t="s">
        <v>2198</v>
      </c>
      <c r="C1821" s="423">
        <v>5717</v>
      </c>
      <c r="D1821" s="423">
        <f t="shared" si="28"/>
        <v>1819</v>
      </c>
    </row>
    <row r="1822" spans="1:4" ht="12.75">
      <c r="A1822" t="s">
        <v>1844</v>
      </c>
      <c r="B1822" t="s">
        <v>2198</v>
      </c>
      <c r="C1822" s="423">
        <v>5717</v>
      </c>
      <c r="D1822" s="423">
        <f t="shared" si="28"/>
        <v>1820</v>
      </c>
    </row>
    <row r="1823" spans="1:4" ht="12.75">
      <c r="A1823" t="s">
        <v>1846</v>
      </c>
      <c r="B1823" t="s">
        <v>2198</v>
      </c>
      <c r="C1823" s="423">
        <v>5717</v>
      </c>
      <c r="D1823" s="423">
        <f t="shared" si="28"/>
        <v>1821</v>
      </c>
    </row>
    <row r="1824" spans="1:4" ht="12.75">
      <c r="A1824" t="s">
        <v>1847</v>
      </c>
      <c r="B1824" t="s">
        <v>2198</v>
      </c>
      <c r="C1824" s="423">
        <v>5717</v>
      </c>
      <c r="D1824" s="423">
        <f t="shared" si="28"/>
        <v>1822</v>
      </c>
    </row>
    <row r="1825" spans="1:4" ht="12.75">
      <c r="A1825" t="s">
        <v>1848</v>
      </c>
      <c r="B1825" t="s">
        <v>2198</v>
      </c>
      <c r="C1825" s="423">
        <v>5717</v>
      </c>
      <c r="D1825" s="423">
        <f t="shared" si="28"/>
        <v>1823</v>
      </c>
    </row>
    <row r="1826" spans="1:4" ht="12.75">
      <c r="A1826" t="s">
        <v>1850</v>
      </c>
      <c r="B1826" t="s">
        <v>2198</v>
      </c>
      <c r="C1826" s="423">
        <v>5717</v>
      </c>
      <c r="D1826" s="423">
        <f t="shared" si="28"/>
        <v>1824</v>
      </c>
    </row>
    <row r="1827" spans="1:4" ht="12.75">
      <c r="A1827" t="s">
        <v>1851</v>
      </c>
      <c r="B1827" t="s">
        <v>2198</v>
      </c>
      <c r="C1827" s="423">
        <v>5717</v>
      </c>
      <c r="D1827" s="423">
        <f t="shared" si="28"/>
        <v>1825</v>
      </c>
    </row>
    <row r="1828" spans="1:4" ht="12.75">
      <c r="A1828" t="s">
        <v>1853</v>
      </c>
      <c r="B1828" t="s">
        <v>2198</v>
      </c>
      <c r="C1828" s="423">
        <v>5717</v>
      </c>
      <c r="D1828" s="423">
        <f t="shared" si="28"/>
        <v>1826</v>
      </c>
    </row>
    <row r="1829" spans="1:4" ht="12.75">
      <c r="A1829" t="s">
        <v>1855</v>
      </c>
      <c r="B1829" t="s">
        <v>2198</v>
      </c>
      <c r="C1829" s="423">
        <v>5717</v>
      </c>
      <c r="D1829" s="423">
        <f t="shared" si="28"/>
        <v>1827</v>
      </c>
    </row>
    <row r="1830" spans="1:4" ht="12.75">
      <c r="A1830" t="s">
        <v>1857</v>
      </c>
      <c r="B1830" t="s">
        <v>2198</v>
      </c>
      <c r="C1830" s="423">
        <v>5717</v>
      </c>
      <c r="D1830" s="423">
        <f t="shared" si="28"/>
        <v>1828</v>
      </c>
    </row>
    <row r="1831" spans="1:4" ht="12.75">
      <c r="A1831" t="s">
        <v>1858</v>
      </c>
      <c r="B1831" t="s">
        <v>2198</v>
      </c>
      <c r="C1831" s="423">
        <v>5717</v>
      </c>
      <c r="D1831" s="423">
        <f t="shared" si="28"/>
        <v>1829</v>
      </c>
    </row>
    <row r="1832" spans="1:4" ht="12.75">
      <c r="A1832" t="s">
        <v>1859</v>
      </c>
      <c r="B1832" t="s">
        <v>2198</v>
      </c>
      <c r="C1832" s="423">
        <v>5717</v>
      </c>
      <c r="D1832" s="423">
        <f t="shared" si="28"/>
        <v>1830</v>
      </c>
    </row>
    <row r="1833" spans="1:4" ht="12.75">
      <c r="A1833" t="s">
        <v>1862</v>
      </c>
      <c r="B1833" t="s">
        <v>2198</v>
      </c>
      <c r="C1833" s="423">
        <v>5717</v>
      </c>
      <c r="D1833" s="423">
        <f t="shared" si="28"/>
        <v>1831</v>
      </c>
    </row>
    <row r="1834" spans="1:4" ht="12.75">
      <c r="A1834" t="s">
        <v>1863</v>
      </c>
      <c r="B1834" t="s">
        <v>2198</v>
      </c>
      <c r="C1834" s="423">
        <v>5717</v>
      </c>
      <c r="D1834" s="423">
        <f t="shared" si="28"/>
        <v>1832</v>
      </c>
    </row>
    <row r="1835" spans="1:4" ht="12.75">
      <c r="A1835" t="s">
        <v>1978</v>
      </c>
      <c r="B1835" t="s">
        <v>2198</v>
      </c>
      <c r="C1835" s="423">
        <v>5717</v>
      </c>
      <c r="D1835" s="423">
        <f t="shared" si="28"/>
        <v>1833</v>
      </c>
    </row>
    <row r="1836" spans="1:4" ht="12.75">
      <c r="A1836" t="s">
        <v>2995</v>
      </c>
      <c r="B1836" t="s">
        <v>2198</v>
      </c>
      <c r="C1836" s="423">
        <v>5717</v>
      </c>
      <c r="D1836" s="423">
        <f t="shared" si="28"/>
        <v>1834</v>
      </c>
    </row>
    <row r="1837" spans="1:4" ht="12.75">
      <c r="A1837" t="s">
        <v>1865</v>
      </c>
      <c r="B1837" t="s">
        <v>2198</v>
      </c>
      <c r="C1837" s="423">
        <v>5717</v>
      </c>
      <c r="D1837" s="423">
        <f t="shared" si="28"/>
        <v>1835</v>
      </c>
    </row>
    <row r="1838" spans="1:4" ht="12.75">
      <c r="A1838" t="s">
        <v>1867</v>
      </c>
      <c r="B1838" t="s">
        <v>2198</v>
      </c>
      <c r="C1838" s="423">
        <v>5717</v>
      </c>
      <c r="D1838" s="423">
        <f t="shared" si="28"/>
        <v>1836</v>
      </c>
    </row>
    <row r="1839" spans="1:4" ht="12.75">
      <c r="A1839" t="s">
        <v>1869</v>
      </c>
      <c r="B1839" t="s">
        <v>2198</v>
      </c>
      <c r="C1839" s="423">
        <v>5717</v>
      </c>
      <c r="D1839" s="423">
        <f t="shared" si="28"/>
        <v>1837</v>
      </c>
    </row>
    <row r="1840" spans="1:4" ht="12.75">
      <c r="A1840" t="s">
        <v>1870</v>
      </c>
      <c r="B1840" t="s">
        <v>2198</v>
      </c>
      <c r="C1840" s="423">
        <v>5717</v>
      </c>
      <c r="D1840" s="423">
        <f t="shared" si="28"/>
        <v>1838</v>
      </c>
    </row>
    <row r="1841" spans="1:4" ht="12.75">
      <c r="A1841" t="s">
        <v>1871</v>
      </c>
      <c r="B1841" t="s">
        <v>2198</v>
      </c>
      <c r="C1841" s="423">
        <v>5717</v>
      </c>
      <c r="D1841" s="423">
        <f t="shared" si="28"/>
        <v>1839</v>
      </c>
    </row>
    <row r="1842" spans="1:4" ht="12.75">
      <c r="A1842" t="s">
        <v>1872</v>
      </c>
      <c r="B1842" t="s">
        <v>2198</v>
      </c>
      <c r="C1842" s="423">
        <v>5717</v>
      </c>
      <c r="D1842" s="423">
        <f t="shared" si="28"/>
        <v>1840</v>
      </c>
    </row>
    <row r="1843" spans="1:4" ht="12.75">
      <c r="A1843" t="s">
        <v>1873</v>
      </c>
      <c r="B1843" t="s">
        <v>2198</v>
      </c>
      <c r="C1843" s="423">
        <v>5717</v>
      </c>
      <c r="D1843" s="423">
        <f t="shared" si="28"/>
        <v>1841</v>
      </c>
    </row>
    <row r="1844" spans="1:4" ht="12.75">
      <c r="A1844" t="s">
        <v>1874</v>
      </c>
      <c r="B1844" t="s">
        <v>2198</v>
      </c>
      <c r="C1844" s="423">
        <v>5717</v>
      </c>
      <c r="D1844" s="423">
        <f t="shared" si="28"/>
        <v>1842</v>
      </c>
    </row>
    <row r="1845" spans="1:4" ht="12.75">
      <c r="A1845" t="s">
        <v>1875</v>
      </c>
      <c r="B1845" t="s">
        <v>2198</v>
      </c>
      <c r="C1845" s="423">
        <v>5717</v>
      </c>
      <c r="D1845" s="423">
        <f t="shared" si="28"/>
        <v>1843</v>
      </c>
    </row>
    <row r="1846" spans="1:4" ht="12.75">
      <c r="A1846" t="s">
        <v>1876</v>
      </c>
      <c r="B1846" t="s">
        <v>2198</v>
      </c>
      <c r="C1846" s="423">
        <v>5717</v>
      </c>
      <c r="D1846" s="423">
        <f t="shared" si="28"/>
        <v>1844</v>
      </c>
    </row>
    <row r="1847" spans="1:4" ht="12.75">
      <c r="A1847" t="s">
        <v>1877</v>
      </c>
      <c r="B1847" t="s">
        <v>2198</v>
      </c>
      <c r="C1847" s="423">
        <v>5717</v>
      </c>
      <c r="D1847" s="423">
        <f t="shared" si="28"/>
        <v>1845</v>
      </c>
    </row>
    <row r="1848" spans="1:4" ht="12.75">
      <c r="A1848" t="s">
        <v>1879</v>
      </c>
      <c r="B1848" t="s">
        <v>2198</v>
      </c>
      <c r="C1848" s="423">
        <v>5717</v>
      </c>
      <c r="D1848" s="423">
        <f t="shared" si="28"/>
        <v>1846</v>
      </c>
    </row>
    <row r="1849" spans="1:4" ht="12.75">
      <c r="A1849" t="s">
        <v>1880</v>
      </c>
      <c r="B1849" t="s">
        <v>2198</v>
      </c>
      <c r="C1849" s="423">
        <v>5717</v>
      </c>
      <c r="D1849" s="423">
        <f t="shared" si="28"/>
        <v>1847</v>
      </c>
    </row>
    <row r="1850" spans="1:4" ht="12.75">
      <c r="A1850" t="s">
        <v>1882</v>
      </c>
      <c r="B1850" t="s">
        <v>2198</v>
      </c>
      <c r="C1850" s="423">
        <v>5717</v>
      </c>
      <c r="D1850" s="423">
        <f t="shared" si="28"/>
        <v>1848</v>
      </c>
    </row>
    <row r="1851" spans="1:4" ht="12.75">
      <c r="A1851" t="s">
        <v>1886</v>
      </c>
      <c r="B1851" t="s">
        <v>2198</v>
      </c>
      <c r="C1851" s="423">
        <v>5717</v>
      </c>
      <c r="D1851" s="423">
        <f t="shared" si="28"/>
        <v>1849</v>
      </c>
    </row>
    <row r="1852" spans="1:4" ht="12.75">
      <c r="A1852" t="s">
        <v>2997</v>
      </c>
      <c r="B1852" t="s">
        <v>2198</v>
      </c>
      <c r="C1852" s="423">
        <v>5717</v>
      </c>
      <c r="D1852" s="423">
        <f t="shared" si="28"/>
        <v>1850</v>
      </c>
    </row>
    <row r="1853" spans="1:4" ht="12.75">
      <c r="A1853" t="s">
        <v>1884</v>
      </c>
      <c r="B1853" t="s">
        <v>2198</v>
      </c>
      <c r="C1853" s="423">
        <v>5717</v>
      </c>
      <c r="D1853" s="423">
        <f t="shared" si="28"/>
        <v>1851</v>
      </c>
    </row>
    <row r="1854" spans="1:4" ht="12.75">
      <c r="A1854" t="s">
        <v>1885</v>
      </c>
      <c r="B1854" t="s">
        <v>2198</v>
      </c>
      <c r="C1854" s="423">
        <v>5717</v>
      </c>
      <c r="D1854" s="423">
        <f t="shared" si="28"/>
        <v>1852</v>
      </c>
    </row>
    <row r="1855" spans="1:4" ht="12.75">
      <c r="A1855" t="s">
        <v>2998</v>
      </c>
      <c r="B1855" t="s">
        <v>2198</v>
      </c>
      <c r="C1855" s="423">
        <v>5717</v>
      </c>
      <c r="D1855" s="423">
        <f t="shared" si="28"/>
        <v>1853</v>
      </c>
    </row>
    <row r="1856" spans="1:4" ht="12.75">
      <c r="A1856" t="s">
        <v>2999</v>
      </c>
      <c r="B1856" t="s">
        <v>2198</v>
      </c>
      <c r="C1856" s="423">
        <v>5717</v>
      </c>
      <c r="D1856" s="423">
        <f t="shared" si="28"/>
        <v>1854</v>
      </c>
    </row>
    <row r="1857" spans="1:4" ht="12.75">
      <c r="A1857" t="s">
        <v>3000</v>
      </c>
      <c r="B1857" t="s">
        <v>2198</v>
      </c>
      <c r="C1857" s="423">
        <v>5717</v>
      </c>
      <c r="D1857" s="423">
        <f t="shared" si="28"/>
        <v>1855</v>
      </c>
    </row>
    <row r="1858" spans="1:4" ht="12.75">
      <c r="A1858" t="s">
        <v>1887</v>
      </c>
      <c r="B1858" t="s">
        <v>2198</v>
      </c>
      <c r="C1858" s="423">
        <v>5717</v>
      </c>
      <c r="D1858" s="423">
        <f t="shared" si="28"/>
        <v>1856</v>
      </c>
    </row>
    <row r="1859" spans="1:4" ht="12.75">
      <c r="A1859" t="s">
        <v>1888</v>
      </c>
      <c r="B1859" t="s">
        <v>2198</v>
      </c>
      <c r="C1859" s="423">
        <v>5717</v>
      </c>
      <c r="D1859" s="423">
        <f t="shared" si="28"/>
        <v>1857</v>
      </c>
    </row>
    <row r="1860" spans="1:4" ht="12.75">
      <c r="A1860" t="s">
        <v>1889</v>
      </c>
      <c r="B1860" t="s">
        <v>2198</v>
      </c>
      <c r="C1860" s="423">
        <v>5717</v>
      </c>
      <c r="D1860" s="423">
        <f t="shared" si="28"/>
        <v>1858</v>
      </c>
    </row>
    <row r="1861" spans="1:4" ht="12.75">
      <c r="A1861" t="s">
        <v>1890</v>
      </c>
      <c r="B1861" t="s">
        <v>2198</v>
      </c>
      <c r="C1861" s="423">
        <v>5717</v>
      </c>
      <c r="D1861" s="423">
        <f aca="true" t="shared" si="29" ref="D1861:D1924">+D1860+1</f>
        <v>1859</v>
      </c>
    </row>
    <row r="1862" spans="1:4" ht="12.75">
      <c r="A1862" t="s">
        <v>1892</v>
      </c>
      <c r="B1862" t="s">
        <v>2198</v>
      </c>
      <c r="C1862" s="423">
        <v>5717</v>
      </c>
      <c r="D1862" s="423">
        <f t="shared" si="29"/>
        <v>1860</v>
      </c>
    </row>
    <row r="1863" spans="1:4" ht="12.75">
      <c r="A1863" t="s">
        <v>1894</v>
      </c>
      <c r="B1863" t="s">
        <v>2198</v>
      </c>
      <c r="C1863" s="423">
        <v>5717</v>
      </c>
      <c r="D1863" s="423">
        <f t="shared" si="29"/>
        <v>1861</v>
      </c>
    </row>
    <row r="1864" spans="1:4" ht="12.75">
      <c r="A1864" t="s">
        <v>1895</v>
      </c>
      <c r="B1864" t="s">
        <v>2198</v>
      </c>
      <c r="C1864" s="423">
        <v>5717</v>
      </c>
      <c r="D1864" s="423">
        <f t="shared" si="29"/>
        <v>1862</v>
      </c>
    </row>
    <row r="1865" spans="1:4" ht="12.75">
      <c r="A1865" t="s">
        <v>1896</v>
      </c>
      <c r="B1865" t="s">
        <v>2198</v>
      </c>
      <c r="C1865" s="423">
        <v>5717</v>
      </c>
      <c r="D1865" s="423">
        <f t="shared" si="29"/>
        <v>1863</v>
      </c>
    </row>
    <row r="1866" spans="1:4" ht="12.75">
      <c r="A1866" t="s">
        <v>1897</v>
      </c>
      <c r="B1866" t="s">
        <v>2198</v>
      </c>
      <c r="C1866" s="423">
        <v>5717</v>
      </c>
      <c r="D1866" s="423">
        <f t="shared" si="29"/>
        <v>1864</v>
      </c>
    </row>
    <row r="1867" spans="1:4" ht="12.75">
      <c r="A1867" t="s">
        <v>1898</v>
      </c>
      <c r="B1867" t="s">
        <v>2198</v>
      </c>
      <c r="C1867" s="423">
        <v>5717</v>
      </c>
      <c r="D1867" s="423">
        <f t="shared" si="29"/>
        <v>1865</v>
      </c>
    </row>
    <row r="1868" spans="1:4" ht="12.75">
      <c r="A1868" t="s">
        <v>1899</v>
      </c>
      <c r="B1868" t="s">
        <v>2198</v>
      </c>
      <c r="C1868" s="423">
        <v>5717</v>
      </c>
      <c r="D1868" s="423">
        <f t="shared" si="29"/>
        <v>1866</v>
      </c>
    </row>
    <row r="1869" spans="1:4" ht="12.75">
      <c r="A1869" t="s">
        <v>1900</v>
      </c>
      <c r="B1869" t="s">
        <v>2198</v>
      </c>
      <c r="C1869" s="423">
        <v>5717</v>
      </c>
      <c r="D1869" s="423">
        <f t="shared" si="29"/>
        <v>1867</v>
      </c>
    </row>
    <row r="1870" spans="1:4" ht="12.75">
      <c r="A1870" t="s">
        <v>1901</v>
      </c>
      <c r="B1870" t="s">
        <v>2198</v>
      </c>
      <c r="C1870" s="423">
        <v>5717</v>
      </c>
      <c r="D1870" s="423">
        <f t="shared" si="29"/>
        <v>1868</v>
      </c>
    </row>
    <row r="1871" spans="1:4" ht="12.75">
      <c r="A1871" t="s">
        <v>1902</v>
      </c>
      <c r="B1871" t="s">
        <v>2198</v>
      </c>
      <c r="C1871" s="423">
        <v>5717</v>
      </c>
      <c r="D1871" s="423">
        <f t="shared" si="29"/>
        <v>1869</v>
      </c>
    </row>
    <row r="1872" spans="1:4" ht="12.75">
      <c r="A1872" t="s">
        <v>1903</v>
      </c>
      <c r="B1872" t="s">
        <v>2198</v>
      </c>
      <c r="C1872" s="423">
        <v>5717</v>
      </c>
      <c r="D1872" s="423">
        <f t="shared" si="29"/>
        <v>1870</v>
      </c>
    </row>
    <row r="1873" spans="1:4" ht="12.75">
      <c r="A1873" t="s">
        <v>1904</v>
      </c>
      <c r="B1873" t="s">
        <v>2198</v>
      </c>
      <c r="C1873" s="423">
        <v>5717</v>
      </c>
      <c r="D1873" s="423">
        <f t="shared" si="29"/>
        <v>1871</v>
      </c>
    </row>
    <row r="1874" spans="1:4" ht="12.75">
      <c r="A1874" t="s">
        <v>1905</v>
      </c>
      <c r="B1874" t="s">
        <v>2198</v>
      </c>
      <c r="C1874" s="423">
        <v>5717</v>
      </c>
      <c r="D1874" s="423">
        <f t="shared" si="29"/>
        <v>1872</v>
      </c>
    </row>
    <row r="1875" spans="1:4" ht="12.75">
      <c r="A1875" t="s">
        <v>1906</v>
      </c>
      <c r="B1875" t="s">
        <v>2198</v>
      </c>
      <c r="C1875" s="423">
        <v>5717</v>
      </c>
      <c r="D1875" s="423">
        <f t="shared" si="29"/>
        <v>1873</v>
      </c>
    </row>
    <row r="1876" spans="1:4" ht="12.75">
      <c r="A1876" t="s">
        <v>3001</v>
      </c>
      <c r="B1876" t="s">
        <v>2198</v>
      </c>
      <c r="C1876" s="423">
        <v>5717</v>
      </c>
      <c r="D1876" s="423">
        <f t="shared" si="29"/>
        <v>1874</v>
      </c>
    </row>
    <row r="1877" spans="1:4" ht="12.75">
      <c r="A1877" t="s">
        <v>1909</v>
      </c>
      <c r="B1877" t="s">
        <v>2198</v>
      </c>
      <c r="C1877" s="423">
        <v>5717</v>
      </c>
      <c r="D1877" s="423">
        <f t="shared" si="29"/>
        <v>1875</v>
      </c>
    </row>
    <row r="1878" spans="1:4" ht="12.75">
      <c r="A1878" t="s">
        <v>1910</v>
      </c>
      <c r="B1878" t="s">
        <v>2198</v>
      </c>
      <c r="C1878" s="423">
        <v>5717</v>
      </c>
      <c r="D1878" s="423">
        <f t="shared" si="29"/>
        <v>1876</v>
      </c>
    </row>
    <row r="1879" spans="1:4" ht="12.75">
      <c r="A1879" t="s">
        <v>1911</v>
      </c>
      <c r="B1879" t="s">
        <v>2198</v>
      </c>
      <c r="C1879" s="423">
        <v>5717</v>
      </c>
      <c r="D1879" s="423">
        <f t="shared" si="29"/>
        <v>1877</v>
      </c>
    </row>
    <row r="1880" spans="1:4" ht="12.75">
      <c r="A1880" t="s">
        <v>1912</v>
      </c>
      <c r="B1880" t="s">
        <v>2198</v>
      </c>
      <c r="C1880" s="423">
        <v>5717</v>
      </c>
      <c r="D1880" s="423">
        <f t="shared" si="29"/>
        <v>1878</v>
      </c>
    </row>
    <row r="1881" spans="1:4" ht="12.75">
      <c r="A1881" t="s">
        <v>1913</v>
      </c>
      <c r="B1881" t="s">
        <v>2198</v>
      </c>
      <c r="C1881" s="423">
        <v>5717</v>
      </c>
      <c r="D1881" s="423">
        <f t="shared" si="29"/>
        <v>1879</v>
      </c>
    </row>
    <row r="1882" spans="1:4" ht="12.75">
      <c r="A1882" t="s">
        <v>3002</v>
      </c>
      <c r="B1882" t="s">
        <v>2198</v>
      </c>
      <c r="C1882" s="423">
        <v>5717</v>
      </c>
      <c r="D1882" s="423">
        <f t="shared" si="29"/>
        <v>1880</v>
      </c>
    </row>
    <row r="1883" spans="1:4" ht="12.75">
      <c r="A1883" t="s">
        <v>1914</v>
      </c>
      <c r="B1883" t="s">
        <v>2198</v>
      </c>
      <c r="C1883" s="423">
        <v>5717</v>
      </c>
      <c r="D1883" s="423">
        <f t="shared" si="29"/>
        <v>1881</v>
      </c>
    </row>
    <row r="1884" spans="1:4" ht="12.75">
      <c r="A1884" t="s">
        <v>1915</v>
      </c>
      <c r="B1884" t="s">
        <v>2198</v>
      </c>
      <c r="C1884" s="423">
        <v>5717</v>
      </c>
      <c r="D1884" s="423">
        <f t="shared" si="29"/>
        <v>1882</v>
      </c>
    </row>
    <row r="1885" spans="1:4" ht="12.75">
      <c r="A1885" t="s">
        <v>1916</v>
      </c>
      <c r="B1885" t="s">
        <v>2198</v>
      </c>
      <c r="C1885" s="423">
        <v>5717</v>
      </c>
      <c r="D1885" s="423">
        <f t="shared" si="29"/>
        <v>1883</v>
      </c>
    </row>
    <row r="1886" spans="1:4" ht="12.75">
      <c r="A1886" t="s">
        <v>1917</v>
      </c>
      <c r="B1886" t="s">
        <v>2198</v>
      </c>
      <c r="C1886" s="423">
        <v>5717</v>
      </c>
      <c r="D1886" s="423">
        <f t="shared" si="29"/>
        <v>1884</v>
      </c>
    </row>
    <row r="1887" spans="1:4" ht="12.75">
      <c r="A1887" t="s">
        <v>1918</v>
      </c>
      <c r="B1887" t="s">
        <v>2198</v>
      </c>
      <c r="C1887" s="423">
        <v>5717</v>
      </c>
      <c r="D1887" s="423">
        <f t="shared" si="29"/>
        <v>1885</v>
      </c>
    </row>
    <row r="1888" spans="1:4" ht="12.75">
      <c r="A1888" t="s">
        <v>3003</v>
      </c>
      <c r="B1888" t="s">
        <v>2198</v>
      </c>
      <c r="C1888" s="423">
        <v>5717</v>
      </c>
      <c r="D1888" s="423">
        <f t="shared" si="29"/>
        <v>1886</v>
      </c>
    </row>
    <row r="1889" spans="1:4" ht="12.75">
      <c r="A1889" t="s">
        <v>1919</v>
      </c>
      <c r="B1889" t="s">
        <v>2198</v>
      </c>
      <c r="C1889" s="423">
        <v>5717</v>
      </c>
      <c r="D1889" s="423">
        <f t="shared" si="29"/>
        <v>1887</v>
      </c>
    </row>
    <row r="1890" spans="1:4" ht="12.75">
      <c r="A1890" t="s">
        <v>1920</v>
      </c>
      <c r="B1890" t="s">
        <v>2198</v>
      </c>
      <c r="C1890" s="423">
        <v>5717</v>
      </c>
      <c r="D1890" s="423">
        <f t="shared" si="29"/>
        <v>1888</v>
      </c>
    </row>
    <row r="1891" spans="1:4" ht="12.75">
      <c r="A1891" t="s">
        <v>1921</v>
      </c>
      <c r="B1891" t="s">
        <v>2198</v>
      </c>
      <c r="C1891" s="423">
        <v>5717</v>
      </c>
      <c r="D1891" s="423">
        <f t="shared" si="29"/>
        <v>1889</v>
      </c>
    </row>
    <row r="1892" spans="1:4" ht="12.75">
      <c r="A1892" t="s">
        <v>1922</v>
      </c>
      <c r="B1892" t="s">
        <v>2198</v>
      </c>
      <c r="C1892" s="423">
        <v>5717</v>
      </c>
      <c r="D1892" s="423">
        <f t="shared" si="29"/>
        <v>1890</v>
      </c>
    </row>
    <row r="1893" spans="1:4" ht="12.75">
      <c r="A1893" t="s">
        <v>1923</v>
      </c>
      <c r="B1893" t="s">
        <v>2198</v>
      </c>
      <c r="C1893" s="423">
        <v>5717</v>
      </c>
      <c r="D1893" s="423">
        <f t="shared" si="29"/>
        <v>1891</v>
      </c>
    </row>
    <row r="1894" spans="1:4" ht="12.75">
      <c r="A1894" t="s">
        <v>1924</v>
      </c>
      <c r="B1894" t="s">
        <v>2198</v>
      </c>
      <c r="C1894" s="423">
        <v>5717</v>
      </c>
      <c r="D1894" s="423">
        <f t="shared" si="29"/>
        <v>1892</v>
      </c>
    </row>
    <row r="1895" spans="1:4" ht="12.75">
      <c r="A1895" t="s">
        <v>1925</v>
      </c>
      <c r="B1895" t="s">
        <v>2198</v>
      </c>
      <c r="C1895" s="423">
        <v>5717</v>
      </c>
      <c r="D1895" s="423">
        <f t="shared" si="29"/>
        <v>1893</v>
      </c>
    </row>
    <row r="1896" spans="1:4" ht="12.75">
      <c r="A1896" t="s">
        <v>3004</v>
      </c>
      <c r="B1896" t="s">
        <v>2198</v>
      </c>
      <c r="C1896" s="423">
        <v>5717</v>
      </c>
      <c r="D1896" s="423">
        <f t="shared" si="29"/>
        <v>1894</v>
      </c>
    </row>
    <row r="1897" spans="1:4" ht="12.75">
      <c r="A1897" t="s">
        <v>1927</v>
      </c>
      <c r="B1897" t="s">
        <v>2198</v>
      </c>
      <c r="C1897" s="423">
        <v>5717</v>
      </c>
      <c r="D1897" s="423">
        <f t="shared" si="29"/>
        <v>1895</v>
      </c>
    </row>
    <row r="1898" spans="1:4" ht="12.75">
      <c r="A1898" t="s">
        <v>1928</v>
      </c>
      <c r="B1898" t="s">
        <v>2198</v>
      </c>
      <c r="C1898" s="423">
        <v>5717</v>
      </c>
      <c r="D1898" s="423">
        <f t="shared" si="29"/>
        <v>1896</v>
      </c>
    </row>
    <row r="1899" spans="1:4" ht="12.75">
      <c r="A1899" t="s">
        <v>1929</v>
      </c>
      <c r="B1899" t="s">
        <v>2198</v>
      </c>
      <c r="C1899" s="423">
        <v>5717</v>
      </c>
      <c r="D1899" s="423">
        <f t="shared" si="29"/>
        <v>1897</v>
      </c>
    </row>
    <row r="1900" spans="1:4" ht="12.75">
      <c r="A1900" t="s">
        <v>3005</v>
      </c>
      <c r="B1900" t="s">
        <v>2198</v>
      </c>
      <c r="C1900" s="423">
        <v>5717</v>
      </c>
      <c r="D1900" s="423">
        <f t="shared" si="29"/>
        <v>1898</v>
      </c>
    </row>
    <row r="1901" spans="1:4" ht="12.75">
      <c r="A1901" t="s">
        <v>1930</v>
      </c>
      <c r="B1901" t="s">
        <v>2198</v>
      </c>
      <c r="C1901" s="423">
        <v>5717</v>
      </c>
      <c r="D1901" s="423">
        <f t="shared" si="29"/>
        <v>1899</v>
      </c>
    </row>
    <row r="1902" spans="1:4" ht="12.75">
      <c r="A1902" t="s">
        <v>1931</v>
      </c>
      <c r="B1902" t="s">
        <v>2198</v>
      </c>
      <c r="C1902" s="423">
        <v>5717</v>
      </c>
      <c r="D1902" s="423">
        <f t="shared" si="29"/>
        <v>1900</v>
      </c>
    </row>
    <row r="1903" spans="1:4" ht="12.75">
      <c r="A1903" t="s">
        <v>3006</v>
      </c>
      <c r="B1903" t="s">
        <v>2198</v>
      </c>
      <c r="C1903" s="423">
        <v>5717</v>
      </c>
      <c r="D1903" s="423">
        <f t="shared" si="29"/>
        <v>1901</v>
      </c>
    </row>
    <row r="1904" spans="1:4" ht="12.75">
      <c r="A1904" t="s">
        <v>1932</v>
      </c>
      <c r="B1904" t="s">
        <v>2198</v>
      </c>
      <c r="C1904" s="423">
        <v>5717</v>
      </c>
      <c r="D1904" s="423">
        <f t="shared" si="29"/>
        <v>1902</v>
      </c>
    </row>
    <row r="1905" spans="1:4" ht="12.75">
      <c r="A1905" t="s">
        <v>1933</v>
      </c>
      <c r="B1905" t="s">
        <v>2198</v>
      </c>
      <c r="C1905" s="423">
        <v>5717</v>
      </c>
      <c r="D1905" s="423">
        <f t="shared" si="29"/>
        <v>1903</v>
      </c>
    </row>
    <row r="1906" spans="1:4" ht="12.75">
      <c r="A1906" t="s">
        <v>1936</v>
      </c>
      <c r="B1906" t="s">
        <v>2198</v>
      </c>
      <c r="C1906" s="423">
        <v>5717</v>
      </c>
      <c r="D1906" s="423">
        <f t="shared" si="29"/>
        <v>1904</v>
      </c>
    </row>
    <row r="1907" spans="1:4" ht="12.75">
      <c r="A1907" t="s">
        <v>1937</v>
      </c>
      <c r="B1907" t="s">
        <v>2198</v>
      </c>
      <c r="C1907" s="423">
        <v>5717</v>
      </c>
      <c r="D1907" s="423">
        <f t="shared" si="29"/>
        <v>1905</v>
      </c>
    </row>
    <row r="1908" spans="1:4" ht="12.75">
      <c r="A1908" t="s">
        <v>1938</v>
      </c>
      <c r="B1908" t="s">
        <v>2198</v>
      </c>
      <c r="C1908" s="423">
        <v>5717</v>
      </c>
      <c r="D1908" s="423">
        <f t="shared" si="29"/>
        <v>1906</v>
      </c>
    </row>
    <row r="1909" spans="1:4" ht="12.75">
      <c r="A1909" t="s">
        <v>3007</v>
      </c>
      <c r="B1909" t="s">
        <v>2198</v>
      </c>
      <c r="C1909" s="423">
        <v>5717</v>
      </c>
      <c r="D1909" s="423">
        <f t="shared" si="29"/>
        <v>1907</v>
      </c>
    </row>
    <row r="1910" spans="1:4" ht="12.75">
      <c r="A1910" t="s">
        <v>1939</v>
      </c>
      <c r="B1910" t="s">
        <v>2198</v>
      </c>
      <c r="C1910" s="423">
        <v>5717</v>
      </c>
      <c r="D1910" s="423">
        <f t="shared" si="29"/>
        <v>1908</v>
      </c>
    </row>
    <row r="1911" spans="1:4" ht="12.75">
      <c r="A1911" t="s">
        <v>1940</v>
      </c>
      <c r="B1911" t="s">
        <v>2198</v>
      </c>
      <c r="C1911" s="423">
        <v>5717</v>
      </c>
      <c r="D1911" s="423">
        <f t="shared" si="29"/>
        <v>1909</v>
      </c>
    </row>
    <row r="1912" spans="1:4" ht="12.75">
      <c r="A1912" t="s">
        <v>1942</v>
      </c>
      <c r="B1912" t="s">
        <v>2198</v>
      </c>
      <c r="C1912" s="423">
        <v>5717</v>
      </c>
      <c r="D1912" s="423">
        <f t="shared" si="29"/>
        <v>1910</v>
      </c>
    </row>
    <row r="1913" spans="1:4" ht="12.75">
      <c r="A1913" t="s">
        <v>1945</v>
      </c>
      <c r="B1913" t="s">
        <v>2198</v>
      </c>
      <c r="C1913" s="423">
        <v>5717</v>
      </c>
      <c r="D1913" s="423">
        <f t="shared" si="29"/>
        <v>1911</v>
      </c>
    </row>
    <row r="1914" spans="1:4" ht="12.75">
      <c r="A1914" t="s">
        <v>1946</v>
      </c>
      <c r="B1914" t="s">
        <v>2198</v>
      </c>
      <c r="C1914" s="423">
        <v>5717</v>
      </c>
      <c r="D1914" s="423">
        <f t="shared" si="29"/>
        <v>1912</v>
      </c>
    </row>
    <row r="1915" spans="1:4" ht="12.75">
      <c r="A1915" t="s">
        <v>3008</v>
      </c>
      <c r="B1915" t="s">
        <v>2198</v>
      </c>
      <c r="C1915" s="423">
        <v>5717</v>
      </c>
      <c r="D1915" s="423">
        <f t="shared" si="29"/>
        <v>1913</v>
      </c>
    </row>
    <row r="1916" spans="1:4" ht="12.75">
      <c r="A1916" t="s">
        <v>1949</v>
      </c>
      <c r="B1916" t="s">
        <v>2198</v>
      </c>
      <c r="C1916" s="423">
        <v>5717</v>
      </c>
      <c r="D1916" s="423">
        <f t="shared" si="29"/>
        <v>1914</v>
      </c>
    </row>
    <row r="1917" spans="1:4" ht="12.75">
      <c r="A1917" t="s">
        <v>1950</v>
      </c>
      <c r="B1917" t="s">
        <v>2198</v>
      </c>
      <c r="C1917" s="423">
        <v>5717</v>
      </c>
      <c r="D1917" s="423">
        <f t="shared" si="29"/>
        <v>1915</v>
      </c>
    </row>
    <row r="1918" spans="1:4" ht="12.75">
      <c r="A1918" t="s">
        <v>1951</v>
      </c>
      <c r="B1918" t="s">
        <v>2198</v>
      </c>
      <c r="C1918" s="423">
        <v>5717</v>
      </c>
      <c r="D1918" s="423">
        <f t="shared" si="29"/>
        <v>1916</v>
      </c>
    </row>
    <row r="1919" spans="1:4" ht="12.75">
      <c r="A1919" t="s">
        <v>1952</v>
      </c>
      <c r="B1919" t="s">
        <v>2198</v>
      </c>
      <c r="C1919" s="423">
        <v>5717</v>
      </c>
      <c r="D1919" s="423">
        <f t="shared" si="29"/>
        <v>1917</v>
      </c>
    </row>
    <row r="1920" spans="1:4" ht="12.75">
      <c r="A1920" t="s">
        <v>1953</v>
      </c>
      <c r="B1920" t="s">
        <v>2198</v>
      </c>
      <c r="C1920" s="423">
        <v>5717</v>
      </c>
      <c r="D1920" s="423">
        <f t="shared" si="29"/>
        <v>1918</v>
      </c>
    </row>
    <row r="1921" spans="1:4" ht="12.75">
      <c r="A1921" t="s">
        <v>1955</v>
      </c>
      <c r="B1921" t="s">
        <v>2198</v>
      </c>
      <c r="C1921" s="423">
        <v>5717</v>
      </c>
      <c r="D1921" s="423">
        <f t="shared" si="29"/>
        <v>1919</v>
      </c>
    </row>
    <row r="1922" spans="1:4" ht="12.75">
      <c r="A1922" t="s">
        <v>3009</v>
      </c>
      <c r="B1922" t="s">
        <v>2198</v>
      </c>
      <c r="C1922" s="423">
        <v>5717</v>
      </c>
      <c r="D1922" s="423">
        <f t="shared" si="29"/>
        <v>1920</v>
      </c>
    </row>
    <row r="1923" spans="1:4" ht="12.75">
      <c r="A1923" t="s">
        <v>1954</v>
      </c>
      <c r="B1923" t="s">
        <v>2198</v>
      </c>
      <c r="C1923" s="423">
        <v>5717</v>
      </c>
      <c r="D1923" s="423">
        <f t="shared" si="29"/>
        <v>1921</v>
      </c>
    </row>
    <row r="1924" spans="1:4" ht="12.75">
      <c r="A1924" t="s">
        <v>1956</v>
      </c>
      <c r="B1924" t="s">
        <v>2198</v>
      </c>
      <c r="C1924" s="423">
        <v>5717</v>
      </c>
      <c r="D1924" s="423">
        <f t="shared" si="29"/>
        <v>1922</v>
      </c>
    </row>
    <row r="1925" spans="1:4" ht="12.75">
      <c r="A1925" t="s">
        <v>1957</v>
      </c>
      <c r="B1925" t="s">
        <v>2198</v>
      </c>
      <c r="C1925" s="423">
        <v>5717</v>
      </c>
      <c r="D1925" s="423">
        <f aca="true" t="shared" si="30" ref="D1925:D1988">+D1924+1</f>
        <v>1923</v>
      </c>
    </row>
    <row r="1926" spans="1:4" ht="12.75">
      <c r="A1926" t="s">
        <v>1958</v>
      </c>
      <c r="B1926" t="s">
        <v>2198</v>
      </c>
      <c r="C1926" s="423">
        <v>5717</v>
      </c>
      <c r="D1926" s="423">
        <f t="shared" si="30"/>
        <v>1924</v>
      </c>
    </row>
    <row r="1927" spans="1:4" ht="12.75">
      <c r="A1927" t="s">
        <v>3010</v>
      </c>
      <c r="B1927" t="s">
        <v>2198</v>
      </c>
      <c r="C1927" s="423">
        <v>5717</v>
      </c>
      <c r="D1927" s="423">
        <f t="shared" si="30"/>
        <v>1925</v>
      </c>
    </row>
    <row r="1928" spans="1:4" ht="12.75">
      <c r="A1928" t="s">
        <v>1961</v>
      </c>
      <c r="B1928" t="s">
        <v>2198</v>
      </c>
      <c r="C1928" s="423">
        <v>5717</v>
      </c>
      <c r="D1928" s="423">
        <f t="shared" si="30"/>
        <v>1926</v>
      </c>
    </row>
    <row r="1929" spans="1:4" ht="12.75">
      <c r="A1929" t="s">
        <v>1963</v>
      </c>
      <c r="B1929" t="s">
        <v>2198</v>
      </c>
      <c r="C1929" s="423">
        <v>5717</v>
      </c>
      <c r="D1929" s="423">
        <f t="shared" si="30"/>
        <v>1927</v>
      </c>
    </row>
    <row r="1930" spans="1:4" ht="12.75">
      <c r="A1930" t="s">
        <v>1964</v>
      </c>
      <c r="B1930" t="s">
        <v>2198</v>
      </c>
      <c r="C1930" s="423">
        <v>5717</v>
      </c>
      <c r="D1930" s="423">
        <f t="shared" si="30"/>
        <v>1928</v>
      </c>
    </row>
    <row r="1931" spans="1:4" ht="12.75">
      <c r="A1931" t="s">
        <v>1965</v>
      </c>
      <c r="B1931" t="s">
        <v>2198</v>
      </c>
      <c r="C1931" s="423">
        <v>5717</v>
      </c>
      <c r="D1931" s="423">
        <f t="shared" si="30"/>
        <v>1929</v>
      </c>
    </row>
    <row r="1932" spans="1:4" ht="12.75">
      <c r="A1932" t="s">
        <v>1966</v>
      </c>
      <c r="B1932" t="s">
        <v>2198</v>
      </c>
      <c r="C1932" s="423">
        <v>5717</v>
      </c>
      <c r="D1932" s="423">
        <f t="shared" si="30"/>
        <v>1930</v>
      </c>
    </row>
    <row r="1933" spans="1:4" ht="12.75">
      <c r="A1933" t="s">
        <v>952</v>
      </c>
      <c r="B1933" t="s">
        <v>2198</v>
      </c>
      <c r="C1933" s="423">
        <v>5717</v>
      </c>
      <c r="D1933" s="423">
        <f t="shared" si="30"/>
        <v>1931</v>
      </c>
    </row>
    <row r="1934" spans="1:4" ht="12.75">
      <c r="A1934" t="s">
        <v>955</v>
      </c>
      <c r="B1934" t="s">
        <v>2198</v>
      </c>
      <c r="C1934" s="423">
        <v>5717</v>
      </c>
      <c r="D1934" s="423">
        <f t="shared" si="30"/>
        <v>1932</v>
      </c>
    </row>
    <row r="1935" spans="1:4" ht="12.75">
      <c r="A1935" t="s">
        <v>1049</v>
      </c>
      <c r="B1935" t="s">
        <v>2198</v>
      </c>
      <c r="C1935" s="423">
        <v>5717</v>
      </c>
      <c r="D1935" s="423">
        <f t="shared" si="30"/>
        <v>1933</v>
      </c>
    </row>
    <row r="1936" spans="1:4" ht="12.75">
      <c r="A1936" t="s">
        <v>1050</v>
      </c>
      <c r="B1936" t="s">
        <v>2198</v>
      </c>
      <c r="C1936" s="423">
        <v>5717</v>
      </c>
      <c r="D1936" s="423">
        <f t="shared" si="30"/>
        <v>1934</v>
      </c>
    </row>
    <row r="1937" spans="1:4" ht="12.75">
      <c r="A1937" t="s">
        <v>1070</v>
      </c>
      <c r="B1937" t="s">
        <v>2198</v>
      </c>
      <c r="C1937" s="423">
        <v>5717</v>
      </c>
      <c r="D1937" s="423">
        <f t="shared" si="30"/>
        <v>1935</v>
      </c>
    </row>
    <row r="1938" spans="1:4" ht="12.75">
      <c r="A1938" t="s">
        <v>1051</v>
      </c>
      <c r="B1938" t="s">
        <v>2198</v>
      </c>
      <c r="C1938" s="423">
        <v>5717</v>
      </c>
      <c r="D1938" s="423">
        <f t="shared" si="30"/>
        <v>1936</v>
      </c>
    </row>
    <row r="1939" spans="1:4" ht="12.75">
      <c r="A1939" t="s">
        <v>2933</v>
      </c>
      <c r="B1939" t="s">
        <v>2198</v>
      </c>
      <c r="C1939" s="423">
        <v>5717</v>
      </c>
      <c r="D1939" s="423">
        <f t="shared" si="30"/>
        <v>1937</v>
      </c>
    </row>
    <row r="1940" spans="1:4" ht="12.75">
      <c r="A1940" t="s">
        <v>2855</v>
      </c>
      <c r="B1940" t="s">
        <v>2198</v>
      </c>
      <c r="C1940" s="423">
        <v>5717</v>
      </c>
      <c r="D1940" s="423">
        <f t="shared" si="30"/>
        <v>1938</v>
      </c>
    </row>
    <row r="1941" spans="1:4" ht="12.75">
      <c r="A1941" t="s">
        <v>2315</v>
      </c>
      <c r="B1941" t="s">
        <v>2198</v>
      </c>
      <c r="C1941" s="423">
        <v>5717</v>
      </c>
      <c r="D1941" s="423">
        <f t="shared" si="30"/>
        <v>1939</v>
      </c>
    </row>
    <row r="1942" spans="1:4" ht="12.75">
      <c r="A1942" t="s">
        <v>2772</v>
      </c>
      <c r="B1942" t="s">
        <v>2198</v>
      </c>
      <c r="C1942" s="423">
        <v>5717</v>
      </c>
      <c r="D1942" s="423">
        <f t="shared" si="30"/>
        <v>1940</v>
      </c>
    </row>
    <row r="1943" spans="1:4" ht="12.75">
      <c r="A1943" t="s">
        <v>1790</v>
      </c>
      <c r="B1943" t="s">
        <v>2198</v>
      </c>
      <c r="C1943" s="423">
        <v>5717</v>
      </c>
      <c r="D1943" s="423">
        <f t="shared" si="30"/>
        <v>1941</v>
      </c>
    </row>
    <row r="1944" spans="1:4" ht="12.75">
      <c r="A1944" t="s">
        <v>1742</v>
      </c>
      <c r="B1944" t="s">
        <v>2198</v>
      </c>
      <c r="C1944" s="423">
        <v>5717</v>
      </c>
      <c r="D1944" s="423">
        <f t="shared" si="30"/>
        <v>1942</v>
      </c>
    </row>
    <row r="1945" spans="1:4" ht="12.75">
      <c r="A1945" t="s">
        <v>1379</v>
      </c>
      <c r="B1945" t="s">
        <v>2198</v>
      </c>
      <c r="C1945" s="423">
        <v>5717</v>
      </c>
      <c r="D1945" s="423">
        <f t="shared" si="30"/>
        <v>1943</v>
      </c>
    </row>
    <row r="1946" spans="1:4" ht="12.75">
      <c r="A1946" t="s">
        <v>2202</v>
      </c>
      <c r="B1946" t="s">
        <v>2198</v>
      </c>
      <c r="C1946" s="423">
        <v>5717</v>
      </c>
      <c r="D1946" s="423">
        <f t="shared" si="30"/>
        <v>1944</v>
      </c>
    </row>
    <row r="1947" spans="1:4" ht="12.75">
      <c r="A1947" t="s">
        <v>2213</v>
      </c>
      <c r="B1947" t="s">
        <v>2198</v>
      </c>
      <c r="C1947" s="423">
        <v>5717</v>
      </c>
      <c r="D1947" s="423">
        <f t="shared" si="30"/>
        <v>1945</v>
      </c>
    </row>
    <row r="1948" spans="1:4" ht="12.75">
      <c r="A1948" t="s">
        <v>1334</v>
      </c>
      <c r="B1948" t="s">
        <v>2198</v>
      </c>
      <c r="C1948" s="423">
        <v>5717</v>
      </c>
      <c r="D1948" s="423">
        <f t="shared" si="30"/>
        <v>1946</v>
      </c>
    </row>
    <row r="1949" spans="1:4" ht="12.75">
      <c r="A1949" t="s">
        <v>2037</v>
      </c>
      <c r="B1949" t="s">
        <v>2198</v>
      </c>
      <c r="C1949" s="423">
        <v>5717</v>
      </c>
      <c r="D1949" s="423">
        <f t="shared" si="30"/>
        <v>1947</v>
      </c>
    </row>
    <row r="1950" spans="1:4" ht="12.75">
      <c r="A1950" t="s">
        <v>2032</v>
      </c>
      <c r="B1950" t="s">
        <v>2198</v>
      </c>
      <c r="C1950" s="423">
        <v>5717</v>
      </c>
      <c r="D1950" s="423">
        <f t="shared" si="30"/>
        <v>1948</v>
      </c>
    </row>
    <row r="1951" spans="1:4" ht="12.75">
      <c r="A1951" t="s">
        <v>1517</v>
      </c>
      <c r="B1951" t="s">
        <v>2198</v>
      </c>
      <c r="C1951" s="423">
        <v>5717</v>
      </c>
      <c r="D1951" s="423">
        <f t="shared" si="30"/>
        <v>1949</v>
      </c>
    </row>
    <row r="1952" spans="1:4" ht="12.75">
      <c r="A1952" t="s">
        <v>2045</v>
      </c>
      <c r="B1952" t="s">
        <v>2198</v>
      </c>
      <c r="C1952" s="423">
        <v>5717</v>
      </c>
      <c r="D1952" s="423">
        <f t="shared" si="30"/>
        <v>1950</v>
      </c>
    </row>
    <row r="1953" spans="1:4" ht="12.75">
      <c r="A1953" t="s">
        <v>1324</v>
      </c>
      <c r="B1953" t="s">
        <v>2198</v>
      </c>
      <c r="C1953" s="423">
        <v>5717</v>
      </c>
      <c r="D1953" s="423">
        <f t="shared" si="30"/>
        <v>1951</v>
      </c>
    </row>
    <row r="1954" spans="1:4" ht="12.75">
      <c r="A1954" t="s">
        <v>1741</v>
      </c>
      <c r="B1954" t="s">
        <v>2198</v>
      </c>
      <c r="C1954" s="423">
        <v>5717</v>
      </c>
      <c r="D1954" s="423">
        <f t="shared" si="30"/>
        <v>1952</v>
      </c>
    </row>
    <row r="1955" spans="1:4" ht="12.75">
      <c r="A1955" t="s">
        <v>2530</v>
      </c>
      <c r="B1955" t="s">
        <v>2198</v>
      </c>
      <c r="C1955" s="423">
        <v>5717</v>
      </c>
      <c r="D1955" s="423">
        <f t="shared" si="30"/>
        <v>1953</v>
      </c>
    </row>
    <row r="1956" spans="1:4" ht="12.75">
      <c r="A1956" t="s">
        <v>1335</v>
      </c>
      <c r="B1956" t="s">
        <v>2198</v>
      </c>
      <c r="C1956" s="423">
        <v>5717</v>
      </c>
      <c r="D1956" s="423">
        <f t="shared" si="30"/>
        <v>1954</v>
      </c>
    </row>
    <row r="1957" spans="1:4" ht="12.75">
      <c r="A1957" t="s">
        <v>1864</v>
      </c>
      <c r="B1957" t="s">
        <v>2198</v>
      </c>
      <c r="C1957" s="423">
        <v>5717</v>
      </c>
      <c r="D1957" s="423">
        <f t="shared" si="30"/>
        <v>1955</v>
      </c>
    </row>
    <row r="1958" spans="1:4" ht="12.75">
      <c r="A1958" t="s">
        <v>2965</v>
      </c>
      <c r="B1958" t="s">
        <v>2198</v>
      </c>
      <c r="C1958" s="423">
        <v>5717</v>
      </c>
      <c r="D1958" s="423">
        <f t="shared" si="30"/>
        <v>1956</v>
      </c>
    </row>
    <row r="1959" spans="1:4" ht="12.75">
      <c r="A1959" t="s">
        <v>2809</v>
      </c>
      <c r="B1959" t="s">
        <v>2198</v>
      </c>
      <c r="C1959" s="423">
        <v>5717</v>
      </c>
      <c r="D1959" s="423">
        <f t="shared" si="30"/>
        <v>1957</v>
      </c>
    </row>
    <row r="1960" spans="1:4" ht="12.75">
      <c r="A1960" t="s">
        <v>2155</v>
      </c>
      <c r="B1960" t="s">
        <v>2198</v>
      </c>
      <c r="C1960" s="423">
        <v>5717</v>
      </c>
      <c r="D1960" s="423">
        <f t="shared" si="30"/>
        <v>1958</v>
      </c>
    </row>
    <row r="1961" spans="1:4" ht="12.75">
      <c r="A1961" t="s">
        <v>2985</v>
      </c>
      <c r="B1961" t="s">
        <v>2198</v>
      </c>
      <c r="C1961" s="423">
        <v>5717</v>
      </c>
      <c r="D1961" s="423">
        <f t="shared" si="30"/>
        <v>1959</v>
      </c>
    </row>
    <row r="1962" spans="1:4" ht="12.75">
      <c r="A1962" t="s">
        <v>2028</v>
      </c>
      <c r="B1962" t="s">
        <v>2198</v>
      </c>
      <c r="C1962" s="423">
        <v>5717</v>
      </c>
      <c r="D1962" s="423">
        <f t="shared" si="30"/>
        <v>1960</v>
      </c>
    </row>
    <row r="1963" spans="1:4" ht="12.75">
      <c r="A1963" t="s">
        <v>1761</v>
      </c>
      <c r="B1963" t="s">
        <v>2198</v>
      </c>
      <c r="C1963" s="423">
        <v>5717</v>
      </c>
      <c r="D1963" s="423">
        <f t="shared" si="30"/>
        <v>1961</v>
      </c>
    </row>
    <row r="1964" spans="1:4" ht="12.75">
      <c r="A1964" t="s">
        <v>2171</v>
      </c>
      <c r="B1964" t="s">
        <v>2198</v>
      </c>
      <c r="C1964" s="423">
        <v>5717</v>
      </c>
      <c r="D1964" s="423">
        <f t="shared" si="30"/>
        <v>1962</v>
      </c>
    </row>
    <row r="1965" spans="1:4" ht="12.75">
      <c r="A1965" t="s">
        <v>2247</v>
      </c>
      <c r="B1965" t="s">
        <v>2198</v>
      </c>
      <c r="C1965" s="423">
        <v>5717</v>
      </c>
      <c r="D1965" s="423">
        <f t="shared" si="30"/>
        <v>1963</v>
      </c>
    </row>
    <row r="1966" spans="1:4" ht="12.75">
      <c r="A1966" t="s">
        <v>83</v>
      </c>
      <c r="B1966" t="s">
        <v>2198</v>
      </c>
      <c r="C1966" s="423">
        <v>5717</v>
      </c>
      <c r="D1966" s="423">
        <f t="shared" si="30"/>
        <v>1964</v>
      </c>
    </row>
    <row r="1967" spans="1:4" ht="12.75">
      <c r="A1967" t="s">
        <v>2313</v>
      </c>
      <c r="B1967" t="s">
        <v>2198</v>
      </c>
      <c r="C1967" s="423">
        <v>5717</v>
      </c>
      <c r="D1967" s="423">
        <f t="shared" si="30"/>
        <v>1965</v>
      </c>
    </row>
    <row r="1968" spans="1:4" ht="12.75">
      <c r="A1968" t="s">
        <v>1622</v>
      </c>
      <c r="B1968" t="s">
        <v>2198</v>
      </c>
      <c r="C1968" s="423">
        <v>5717</v>
      </c>
      <c r="D1968" s="423">
        <f t="shared" si="30"/>
        <v>1966</v>
      </c>
    </row>
    <row r="1969" spans="1:4" ht="12.75">
      <c r="A1969" t="s">
        <v>2895</v>
      </c>
      <c r="B1969" t="s">
        <v>2198</v>
      </c>
      <c r="C1969" s="423">
        <v>5717</v>
      </c>
      <c r="D1969" s="423">
        <f t="shared" si="30"/>
        <v>1967</v>
      </c>
    </row>
    <row r="1970" spans="1:4" ht="12.75">
      <c r="A1970" t="s">
        <v>2297</v>
      </c>
      <c r="B1970" t="s">
        <v>2198</v>
      </c>
      <c r="C1970" s="423">
        <v>5717</v>
      </c>
      <c r="D1970" s="423">
        <f t="shared" si="30"/>
        <v>1968</v>
      </c>
    </row>
    <row r="1971" spans="1:4" ht="12.75">
      <c r="A1971" t="s">
        <v>2046</v>
      </c>
      <c r="B1971" t="s">
        <v>2198</v>
      </c>
      <c r="C1971" s="423">
        <v>5717</v>
      </c>
      <c r="D1971" s="423">
        <f t="shared" si="30"/>
        <v>1969</v>
      </c>
    </row>
    <row r="1972" spans="1:4" ht="12.75">
      <c r="A1972" t="s">
        <v>2158</v>
      </c>
      <c r="B1972" t="s">
        <v>2198</v>
      </c>
      <c r="C1972" s="423">
        <v>5717</v>
      </c>
      <c r="D1972" s="423">
        <f t="shared" si="30"/>
        <v>1970</v>
      </c>
    </row>
    <row r="1973" spans="1:4" ht="12.75">
      <c r="A1973" t="s">
        <v>2813</v>
      </c>
      <c r="B1973" t="s">
        <v>2198</v>
      </c>
      <c r="C1973" s="423">
        <v>5717</v>
      </c>
      <c r="D1973" s="423">
        <f t="shared" si="30"/>
        <v>1971</v>
      </c>
    </row>
    <row r="1974" spans="1:4" ht="12.75">
      <c r="A1974" t="s">
        <v>2529</v>
      </c>
      <c r="B1974" t="s">
        <v>2198</v>
      </c>
      <c r="C1974" s="423">
        <v>5717</v>
      </c>
      <c r="D1974" s="423">
        <f t="shared" si="30"/>
        <v>1972</v>
      </c>
    </row>
    <row r="1975" spans="1:4" ht="12.75">
      <c r="A1975" t="s">
        <v>2812</v>
      </c>
      <c r="B1975" t="s">
        <v>2198</v>
      </c>
      <c r="C1975" s="423">
        <v>5717</v>
      </c>
      <c r="D1975" s="423">
        <f t="shared" si="30"/>
        <v>1973</v>
      </c>
    </row>
    <row r="1976" spans="1:4" ht="12.75">
      <c r="A1976" t="s">
        <v>2302</v>
      </c>
      <c r="B1976" t="s">
        <v>2198</v>
      </c>
      <c r="C1976" s="423">
        <v>5717</v>
      </c>
      <c r="D1976" s="423">
        <f t="shared" si="30"/>
        <v>1974</v>
      </c>
    </row>
    <row r="1977" spans="1:4" ht="12.75">
      <c r="A1977" t="s">
        <v>2608</v>
      </c>
      <c r="B1977" t="s">
        <v>2198</v>
      </c>
      <c r="C1977" s="423">
        <v>5717</v>
      </c>
      <c r="D1977" s="423">
        <f t="shared" si="30"/>
        <v>1975</v>
      </c>
    </row>
    <row r="1978" spans="1:4" ht="12.75">
      <c r="A1978" t="s">
        <v>2984</v>
      </c>
      <c r="B1978" t="s">
        <v>2198</v>
      </c>
      <c r="C1978" s="423">
        <v>5717</v>
      </c>
      <c r="D1978" s="423">
        <f t="shared" si="30"/>
        <v>1976</v>
      </c>
    </row>
    <row r="1979" spans="1:4" ht="12.75">
      <c r="A1979" t="s">
        <v>2102</v>
      </c>
      <c r="B1979" t="s">
        <v>2198</v>
      </c>
      <c r="C1979" s="423">
        <v>5717</v>
      </c>
      <c r="D1979" s="423">
        <f t="shared" si="30"/>
        <v>1977</v>
      </c>
    </row>
    <row r="1980" spans="1:4" ht="12.75">
      <c r="A1980" t="s">
        <v>2996</v>
      </c>
      <c r="B1980" t="s">
        <v>2198</v>
      </c>
      <c r="C1980" s="423">
        <v>5717</v>
      </c>
      <c r="D1980" s="423">
        <f t="shared" si="30"/>
        <v>1978</v>
      </c>
    </row>
    <row r="1981" spans="1:4" ht="12.75">
      <c r="A1981" t="s">
        <v>2804</v>
      </c>
      <c r="B1981" t="s">
        <v>2198</v>
      </c>
      <c r="C1981" s="423">
        <v>5717</v>
      </c>
      <c r="D1981" s="423">
        <f t="shared" si="30"/>
        <v>1979</v>
      </c>
    </row>
    <row r="1982" spans="1:4" ht="12.75">
      <c r="A1982" t="s">
        <v>1506</v>
      </c>
      <c r="B1982" t="s">
        <v>2198</v>
      </c>
      <c r="C1982" s="423">
        <v>5717</v>
      </c>
      <c r="D1982" s="423">
        <f t="shared" si="30"/>
        <v>1980</v>
      </c>
    </row>
    <row r="1983" spans="1:4" ht="12.75">
      <c r="A1983" t="s">
        <v>2223</v>
      </c>
      <c r="B1983" t="s">
        <v>2198</v>
      </c>
      <c r="C1983" s="423">
        <v>5717</v>
      </c>
      <c r="D1983" s="423">
        <f t="shared" si="30"/>
        <v>1981</v>
      </c>
    </row>
    <row r="1984" spans="1:4" ht="12.75">
      <c r="A1984" t="s">
        <v>1077</v>
      </c>
      <c r="B1984" t="s">
        <v>2198</v>
      </c>
      <c r="C1984" s="423">
        <v>5717</v>
      </c>
      <c r="D1984" s="423">
        <f t="shared" si="30"/>
        <v>1982</v>
      </c>
    </row>
    <row r="1985" spans="1:4" ht="12.75">
      <c r="A1985" t="s">
        <v>2419</v>
      </c>
      <c r="B1985" t="s">
        <v>2198</v>
      </c>
      <c r="C1985" s="423">
        <v>5717</v>
      </c>
      <c r="D1985" s="423">
        <f t="shared" si="30"/>
        <v>1983</v>
      </c>
    </row>
    <row r="1986" spans="1:4" ht="12.75">
      <c r="A1986" t="s">
        <v>2044</v>
      </c>
      <c r="B1986" t="s">
        <v>2198</v>
      </c>
      <c r="C1986" s="423">
        <v>5717</v>
      </c>
      <c r="D1986" s="423">
        <f t="shared" si="30"/>
        <v>1984</v>
      </c>
    </row>
    <row r="1987" spans="1:4" ht="12.75">
      <c r="A1987" t="s">
        <v>1493</v>
      </c>
      <c r="B1987" t="s">
        <v>2198</v>
      </c>
      <c r="C1987" s="423">
        <v>5717</v>
      </c>
      <c r="D1987" s="423">
        <f t="shared" si="30"/>
        <v>1985</v>
      </c>
    </row>
    <row r="1988" spans="1:4" ht="12.75">
      <c r="A1988" t="s">
        <v>2603</v>
      </c>
      <c r="B1988" t="s">
        <v>2198</v>
      </c>
      <c r="C1988" s="423">
        <v>5717</v>
      </c>
      <c r="D1988" s="423">
        <f t="shared" si="30"/>
        <v>1986</v>
      </c>
    </row>
    <row r="1989" spans="1:4" ht="12.75">
      <c r="A1989" t="s">
        <v>1495</v>
      </c>
      <c r="B1989" t="s">
        <v>2198</v>
      </c>
      <c r="C1989" s="423">
        <v>5717</v>
      </c>
      <c r="D1989" s="423">
        <f aca="true" t="shared" si="31" ref="D1989:D1994">+D1988+1</f>
        <v>1987</v>
      </c>
    </row>
    <row r="1990" spans="1:4" ht="12.75">
      <c r="A1990" t="s">
        <v>2232</v>
      </c>
      <c r="B1990" t="s">
        <v>2198</v>
      </c>
      <c r="C1990" s="423">
        <v>5717</v>
      </c>
      <c r="D1990" s="423">
        <f t="shared" si="31"/>
        <v>1988</v>
      </c>
    </row>
    <row r="1991" spans="1:4" ht="12.75">
      <c r="A1991" t="s">
        <v>1275</v>
      </c>
      <c r="B1991" t="s">
        <v>2198</v>
      </c>
      <c r="C1991" s="423">
        <v>5717</v>
      </c>
      <c r="D1991" s="423">
        <f t="shared" si="31"/>
        <v>1989</v>
      </c>
    </row>
    <row r="1992" spans="1:4" ht="12.75">
      <c r="A1992" t="s">
        <v>1317</v>
      </c>
      <c r="B1992" t="s">
        <v>2198</v>
      </c>
      <c r="C1992" s="423">
        <v>5717</v>
      </c>
      <c r="D1992" s="423">
        <f t="shared" si="31"/>
        <v>1990</v>
      </c>
    </row>
    <row r="1993" spans="1:4" ht="12.75">
      <c r="A1993" t="s">
        <v>2833</v>
      </c>
      <c r="B1993" t="s">
        <v>2198</v>
      </c>
      <c r="C1993" s="423">
        <v>5717</v>
      </c>
      <c r="D1993" s="423">
        <f t="shared" si="31"/>
        <v>1991</v>
      </c>
    </row>
    <row r="1994" spans="1:4" ht="12.75">
      <c r="A1994" t="s">
        <v>1027</v>
      </c>
      <c r="B1994" t="s">
        <v>2198</v>
      </c>
      <c r="C1994" s="423">
        <v>5717</v>
      </c>
      <c r="D1994" s="423">
        <f t="shared" si="31"/>
        <v>1992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I59"/>
  <sheetViews>
    <sheetView workbookViewId="0" topLeftCell="B2">
      <pane xSplit="3" ySplit="5" topLeftCell="E7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D18" sqref="D18"/>
    </sheetView>
  </sheetViews>
  <sheetFormatPr defaultColWidth="11.421875" defaultRowHeight="12.75"/>
  <cols>
    <col min="1" max="1" width="2.7109375" style="1" customWidth="1"/>
    <col min="2" max="2" width="3.7109375" style="1" customWidth="1"/>
    <col min="3" max="3" width="7.7109375" style="1" customWidth="1"/>
    <col min="4" max="4" width="60.8515625" style="1" customWidth="1"/>
    <col min="5" max="5" width="2.7109375" style="1" customWidth="1"/>
    <col min="6" max="9" width="12.00390625" style="1" customWidth="1"/>
    <col min="10" max="16384" width="11.421875" style="1" customWidth="1"/>
  </cols>
  <sheetData>
    <row r="2" ht="20.25">
      <c r="B2" s="4" t="s">
        <v>1083</v>
      </c>
    </row>
    <row r="3" ht="20.25">
      <c r="B3" s="4" t="s">
        <v>1088</v>
      </c>
    </row>
    <row r="4" spans="2:4" ht="15.75">
      <c r="B4" s="554" t="s">
        <v>1221</v>
      </c>
      <c r="C4" s="554"/>
      <c r="D4" s="282" t="s">
        <v>76</v>
      </c>
    </row>
    <row r="5" spans="2:9" ht="18">
      <c r="B5" s="284"/>
      <c r="C5" s="285"/>
      <c r="D5" s="285"/>
      <c r="E5" s="221"/>
      <c r="F5" s="553">
        <f>Menu!$C$3-1</f>
        <v>2008</v>
      </c>
      <c r="G5" s="552"/>
      <c r="H5" s="551">
        <f>Menu!$C$3</f>
        <v>2009</v>
      </c>
      <c r="I5" s="552"/>
    </row>
    <row r="6" spans="2:9" ht="21" customHeight="1">
      <c r="B6" s="27"/>
      <c r="C6" s="283"/>
      <c r="D6" s="7"/>
      <c r="E6" s="165"/>
      <c r="F6" s="56" t="s">
        <v>128</v>
      </c>
      <c r="G6" s="56" t="s">
        <v>129</v>
      </c>
      <c r="H6" s="54" t="s">
        <v>128</v>
      </c>
      <c r="I6" s="55" t="s">
        <v>129</v>
      </c>
    </row>
    <row r="7" spans="2:9" ht="15.75">
      <c r="B7" s="25"/>
      <c r="C7" s="11"/>
      <c r="D7" s="11"/>
      <c r="E7" s="26"/>
      <c r="F7" s="11"/>
      <c r="G7" s="11"/>
      <c r="H7" s="25"/>
      <c r="I7" s="26"/>
    </row>
    <row r="8" spans="2:9" ht="15.75">
      <c r="B8" s="224" t="s">
        <v>821</v>
      </c>
      <c r="C8" s="223" t="s">
        <v>257</v>
      </c>
      <c r="D8" s="11"/>
      <c r="E8" s="26"/>
      <c r="F8" s="241">
        <f>SUM(F9,F14,F19,F24:F25)</f>
        <v>0</v>
      </c>
      <c r="G8" s="241">
        <f>SUM(G9,G14,G19,G24:G25)</f>
        <v>0</v>
      </c>
      <c r="H8" s="242">
        <f>SUM(H9,H14,H19,H24:H25)</f>
        <v>0</v>
      </c>
      <c r="I8" s="243">
        <f>SUM(I9,I14,I19,I24:I25)</f>
        <v>0</v>
      </c>
    </row>
    <row r="9" spans="2:9" ht="15.75">
      <c r="B9" s="226"/>
      <c r="C9" s="227" t="s">
        <v>826</v>
      </c>
      <c r="D9" s="11"/>
      <c r="E9" s="26"/>
      <c r="F9" s="244">
        <f>SUM(F10:F13)</f>
        <v>0</v>
      </c>
      <c r="G9" s="244">
        <f>SUM(G10:G13)</f>
        <v>0</v>
      </c>
      <c r="H9" s="245">
        <f>SUM(H10:H13)</f>
        <v>0</v>
      </c>
      <c r="I9" s="205">
        <f>SUM(I10:I13)</f>
        <v>0</v>
      </c>
    </row>
    <row r="10" spans="2:9" ht="15.75">
      <c r="B10" s="226"/>
      <c r="C10" s="229" t="s">
        <v>1079</v>
      </c>
      <c r="D10" s="30"/>
      <c r="E10" s="222"/>
      <c r="F10" s="181"/>
      <c r="G10" s="181"/>
      <c r="H10" s="182"/>
      <c r="I10" s="183"/>
    </row>
    <row r="11" spans="2:9" ht="15.75">
      <c r="B11" s="226"/>
      <c r="C11" s="229" t="s">
        <v>258</v>
      </c>
      <c r="D11" s="30"/>
      <c r="E11" s="222"/>
      <c r="F11" s="181"/>
      <c r="G11" s="181"/>
      <c r="H11" s="182"/>
      <c r="I11" s="183"/>
    </row>
    <row r="12" spans="2:9" ht="15.75">
      <c r="B12" s="226"/>
      <c r="C12" s="229" t="s">
        <v>259</v>
      </c>
      <c r="D12" s="30"/>
      <c r="E12" s="222"/>
      <c r="F12" s="181"/>
      <c r="G12" s="181"/>
      <c r="H12" s="182"/>
      <c r="I12" s="183"/>
    </row>
    <row r="13" spans="2:9" ht="15.75">
      <c r="B13" s="226"/>
      <c r="C13" s="229" t="s">
        <v>1230</v>
      </c>
      <c r="D13" s="30"/>
      <c r="E13" s="222"/>
      <c r="F13" s="181"/>
      <c r="G13" s="181"/>
      <c r="H13" s="182"/>
      <c r="I13" s="183"/>
    </row>
    <row r="14" spans="2:9" ht="15.75">
      <c r="B14" s="226"/>
      <c r="C14" s="227" t="s">
        <v>1081</v>
      </c>
      <c r="D14" s="11"/>
      <c r="E14" s="26"/>
      <c r="F14" s="244">
        <f>SUM(F15:F18)</f>
        <v>0</v>
      </c>
      <c r="G14" s="244">
        <f>SUM(G15:G18)</f>
        <v>0</v>
      </c>
      <c r="H14" s="245">
        <f>SUM(H15:H18)</f>
        <v>0</v>
      </c>
      <c r="I14" s="205">
        <f>SUM(I15:I18)</f>
        <v>0</v>
      </c>
    </row>
    <row r="15" spans="2:9" ht="15.75">
      <c r="B15" s="226"/>
      <c r="C15" s="229" t="s">
        <v>1079</v>
      </c>
      <c r="D15" s="30"/>
      <c r="E15" s="222"/>
      <c r="F15" s="181"/>
      <c r="G15" s="181"/>
      <c r="H15" s="182"/>
      <c r="I15" s="183"/>
    </row>
    <row r="16" spans="2:9" ht="15.75">
      <c r="B16" s="226"/>
      <c r="C16" s="229" t="s">
        <v>258</v>
      </c>
      <c r="D16" s="30"/>
      <c r="E16" s="222"/>
      <c r="F16" s="181"/>
      <c r="G16" s="181"/>
      <c r="H16" s="182"/>
      <c r="I16" s="183"/>
    </row>
    <row r="17" spans="2:9" ht="15.75">
      <c r="B17" s="226"/>
      <c r="C17" s="229" t="s">
        <v>260</v>
      </c>
      <c r="D17" s="30"/>
      <c r="E17" s="222"/>
      <c r="F17" s="181"/>
      <c r="G17" s="181"/>
      <c r="H17" s="182"/>
      <c r="I17" s="183"/>
    </row>
    <row r="18" spans="2:9" ht="15.75">
      <c r="B18" s="226"/>
      <c r="C18" s="229" t="s">
        <v>1231</v>
      </c>
      <c r="D18" s="30"/>
      <c r="E18" s="222"/>
      <c r="F18" s="181"/>
      <c r="G18" s="181"/>
      <c r="H18" s="182"/>
      <c r="I18" s="183"/>
    </row>
    <row r="19" spans="2:9" ht="15.75">
      <c r="B19" s="226"/>
      <c r="C19" s="227" t="s">
        <v>1218</v>
      </c>
      <c r="D19" s="11"/>
      <c r="E19" s="26"/>
      <c r="F19" s="244">
        <f>SUM(F20:F23)</f>
        <v>0</v>
      </c>
      <c r="G19" s="244">
        <f>SUM(G20:G23)</f>
        <v>0</v>
      </c>
      <c r="H19" s="245">
        <f>SUM(H20:H23)</f>
        <v>0</v>
      </c>
      <c r="I19" s="205">
        <f>SUM(I20:I23)</f>
        <v>0</v>
      </c>
    </row>
    <row r="20" spans="2:9" ht="15.75">
      <c r="B20" s="226"/>
      <c r="C20" s="229" t="s">
        <v>1079</v>
      </c>
      <c r="D20" s="30"/>
      <c r="E20" s="222"/>
      <c r="F20" s="181"/>
      <c r="G20" s="181"/>
      <c r="H20" s="182"/>
      <c r="I20" s="183"/>
    </row>
    <row r="21" spans="2:9" ht="15.75">
      <c r="B21" s="226"/>
      <c r="C21" s="229" t="s">
        <v>258</v>
      </c>
      <c r="D21" s="30"/>
      <c r="E21" s="222"/>
      <c r="F21" s="181"/>
      <c r="G21" s="181"/>
      <c r="H21" s="182"/>
      <c r="I21" s="183"/>
    </row>
    <row r="22" spans="2:9" ht="15.75">
      <c r="B22" s="226"/>
      <c r="C22" s="229" t="s">
        <v>261</v>
      </c>
      <c r="D22" s="30"/>
      <c r="E22" s="222"/>
      <c r="F22" s="181"/>
      <c r="G22" s="181"/>
      <c r="H22" s="182"/>
      <c r="I22" s="183"/>
    </row>
    <row r="23" spans="2:9" ht="15.75">
      <c r="B23" s="226"/>
      <c r="C23" s="229" t="s">
        <v>1232</v>
      </c>
      <c r="D23" s="30"/>
      <c r="E23" s="222"/>
      <c r="F23" s="181"/>
      <c r="G23" s="181"/>
      <c r="H23" s="182"/>
      <c r="I23" s="183"/>
    </row>
    <row r="24" spans="2:9" ht="19.5" customHeight="1">
      <c r="B24" s="226"/>
      <c r="C24" s="227" t="s">
        <v>1082</v>
      </c>
      <c r="D24" s="30"/>
      <c r="E24" s="222"/>
      <c r="F24" s="181"/>
      <c r="G24" s="181"/>
      <c r="H24" s="182"/>
      <c r="I24" s="183"/>
    </row>
    <row r="25" spans="2:9" ht="15.75">
      <c r="B25" s="226"/>
      <c r="C25" s="227" t="s">
        <v>1238</v>
      </c>
      <c r="D25" s="11"/>
      <c r="E25" s="26"/>
      <c r="F25" s="244">
        <f>SUM(F26:F29)</f>
        <v>0</v>
      </c>
      <c r="G25" s="244">
        <f>SUM(G26:G29)</f>
        <v>0</v>
      </c>
      <c r="H25" s="245">
        <f>SUM(H26:H29)</f>
        <v>0</v>
      </c>
      <c r="I25" s="205">
        <f>SUM(I26:I29)</f>
        <v>0</v>
      </c>
    </row>
    <row r="26" spans="2:9" ht="15.75">
      <c r="B26" s="226"/>
      <c r="C26" s="229" t="s">
        <v>1079</v>
      </c>
      <c r="D26" s="30"/>
      <c r="E26" s="222"/>
      <c r="F26" s="181"/>
      <c r="G26" s="181"/>
      <c r="H26" s="182"/>
      <c r="I26" s="183"/>
    </row>
    <row r="27" spans="2:9" ht="15.75">
      <c r="B27" s="226"/>
      <c r="C27" s="229" t="s">
        <v>258</v>
      </c>
      <c r="D27" s="30"/>
      <c r="E27" s="222"/>
      <c r="F27" s="181"/>
      <c r="G27" s="181"/>
      <c r="H27" s="182"/>
      <c r="I27" s="183"/>
    </row>
    <row r="28" spans="2:9" ht="15.75">
      <c r="B28" s="226"/>
      <c r="C28" s="229" t="s">
        <v>262</v>
      </c>
      <c r="D28" s="30"/>
      <c r="E28" s="222"/>
      <c r="F28" s="181"/>
      <c r="G28" s="181"/>
      <c r="H28" s="182"/>
      <c r="I28" s="183"/>
    </row>
    <row r="29" spans="2:9" ht="15.75">
      <c r="B29" s="226"/>
      <c r="C29" s="229" t="s">
        <v>1233</v>
      </c>
      <c r="D29" s="30"/>
      <c r="E29" s="222"/>
      <c r="F29" s="181"/>
      <c r="G29" s="181"/>
      <c r="H29" s="182"/>
      <c r="I29" s="183"/>
    </row>
    <row r="30" spans="2:9" ht="24.75" customHeight="1">
      <c r="B30" s="224" t="s">
        <v>822</v>
      </c>
      <c r="C30" s="223" t="s">
        <v>263</v>
      </c>
      <c r="D30" s="109"/>
      <c r="E30" s="235"/>
      <c r="F30" s="241">
        <f>F31</f>
        <v>0</v>
      </c>
      <c r="G30" s="241">
        <f>G31</f>
        <v>0</v>
      </c>
      <c r="H30" s="242">
        <f>H31</f>
        <v>0</v>
      </c>
      <c r="I30" s="243">
        <f>I31</f>
        <v>0</v>
      </c>
    </row>
    <row r="31" spans="2:9" ht="15.75">
      <c r="B31" s="226"/>
      <c r="C31" s="227" t="s">
        <v>264</v>
      </c>
      <c r="D31" s="30"/>
      <c r="E31" s="222"/>
      <c r="F31" s="182"/>
      <c r="G31" s="183"/>
      <c r="H31" s="182"/>
      <c r="I31" s="183"/>
    </row>
    <row r="32" spans="2:9" ht="24.75" customHeight="1">
      <c r="B32" s="224" t="s">
        <v>823</v>
      </c>
      <c r="C32" s="223" t="s">
        <v>818</v>
      </c>
      <c r="D32" s="30"/>
      <c r="E32" s="222"/>
      <c r="F32" s="241">
        <f>SUM(F33:F34)</f>
        <v>0</v>
      </c>
      <c r="G32" s="241">
        <f>SUM(G33:G34)</f>
        <v>0</v>
      </c>
      <c r="H32" s="242">
        <f>SUM(H33:H34)</f>
        <v>0</v>
      </c>
      <c r="I32" s="243">
        <f>SUM(I33:I34)</f>
        <v>0</v>
      </c>
    </row>
    <row r="33" spans="2:9" ht="15.75">
      <c r="B33" s="225"/>
      <c r="C33" s="227" t="s">
        <v>2584</v>
      </c>
      <c r="D33" s="11"/>
      <c r="E33" s="26"/>
      <c r="F33" s="181"/>
      <c r="G33" s="181"/>
      <c r="H33" s="182"/>
      <c r="I33" s="183"/>
    </row>
    <row r="34" spans="2:9" ht="15.75">
      <c r="B34" s="226"/>
      <c r="C34" s="227" t="s">
        <v>1084</v>
      </c>
      <c r="D34" s="11"/>
      <c r="E34" s="26"/>
      <c r="F34" s="244">
        <f>SUM(F35:F40)</f>
        <v>0</v>
      </c>
      <c r="G34" s="244">
        <f>SUM(G35:G40)</f>
        <v>0</v>
      </c>
      <c r="H34" s="245">
        <f>SUM(H35:H40)</f>
        <v>0</v>
      </c>
      <c r="I34" s="205">
        <f>SUM(I35:I40)</f>
        <v>0</v>
      </c>
    </row>
    <row r="35" spans="2:9" ht="15.75">
      <c r="B35" s="226"/>
      <c r="C35" s="230"/>
      <c r="D35" s="231" t="s">
        <v>1215</v>
      </c>
      <c r="E35" s="222"/>
      <c r="F35" s="181"/>
      <c r="G35" s="181"/>
      <c r="H35" s="182"/>
      <c r="I35" s="183"/>
    </row>
    <row r="36" spans="2:9" ht="15.75">
      <c r="B36" s="226"/>
      <c r="C36" s="230"/>
      <c r="D36" s="231" t="s">
        <v>1085</v>
      </c>
      <c r="E36" s="222"/>
      <c r="F36" s="181"/>
      <c r="G36" s="181"/>
      <c r="H36" s="182"/>
      <c r="I36" s="183"/>
    </row>
    <row r="37" spans="2:9" ht="15.75">
      <c r="B37" s="226"/>
      <c r="C37" s="230"/>
      <c r="D37" s="231" t="s">
        <v>1086</v>
      </c>
      <c r="E37" s="222"/>
      <c r="F37" s="181"/>
      <c r="G37" s="181"/>
      <c r="H37" s="182"/>
      <c r="I37" s="183"/>
    </row>
    <row r="38" spans="2:9" ht="15.75">
      <c r="B38" s="226"/>
      <c r="C38" s="230"/>
      <c r="D38" s="231" t="s">
        <v>265</v>
      </c>
      <c r="E38" s="222"/>
      <c r="F38" s="181"/>
      <c r="G38" s="181"/>
      <c r="H38" s="182"/>
      <c r="I38" s="183"/>
    </row>
    <row r="39" spans="2:9" ht="15.75">
      <c r="B39" s="226"/>
      <c r="C39" s="228"/>
      <c r="D39" s="30" t="s">
        <v>1216</v>
      </c>
      <c r="E39" s="222"/>
      <c r="F39" s="181"/>
      <c r="G39" s="181"/>
      <c r="H39" s="182"/>
      <c r="I39" s="183"/>
    </row>
    <row r="40" spans="2:9" ht="15.75">
      <c r="B40" s="226"/>
      <c r="C40" s="228"/>
      <c r="D40" s="30" t="s">
        <v>1087</v>
      </c>
      <c r="E40" s="222"/>
      <c r="F40" s="181"/>
      <c r="G40" s="181"/>
      <c r="H40" s="182"/>
      <c r="I40" s="183"/>
    </row>
    <row r="41" spans="2:9" ht="24.75" customHeight="1">
      <c r="B41" s="224" t="s">
        <v>824</v>
      </c>
      <c r="C41" s="223" t="s">
        <v>819</v>
      </c>
      <c r="D41" s="11"/>
      <c r="E41" s="26"/>
      <c r="F41" s="241">
        <f>SUM(F42:F43)</f>
        <v>0</v>
      </c>
      <c r="G41" s="241">
        <f>SUM(G42:G43)</f>
        <v>0</v>
      </c>
      <c r="H41" s="242">
        <f>SUM(H42:H43)</f>
        <v>0</v>
      </c>
      <c r="I41" s="243">
        <f>SUM(I42:I43)</f>
        <v>0</v>
      </c>
    </row>
    <row r="42" spans="2:9" ht="15.75">
      <c r="B42" s="225"/>
      <c r="C42" s="227" t="s">
        <v>1222</v>
      </c>
      <c r="D42" s="11"/>
      <c r="E42" s="26"/>
      <c r="F42" s="181"/>
      <c r="G42" s="181"/>
      <c r="H42" s="182"/>
      <c r="I42" s="183"/>
    </row>
    <row r="43" spans="2:9" ht="15.75">
      <c r="B43" s="225"/>
      <c r="C43" s="227" t="s">
        <v>1223</v>
      </c>
      <c r="D43" s="11"/>
      <c r="E43" s="26"/>
      <c r="F43" s="181"/>
      <c r="G43" s="181"/>
      <c r="H43" s="182"/>
      <c r="I43" s="183"/>
    </row>
    <row r="44" spans="2:9" ht="24.75" customHeight="1">
      <c r="B44" s="224" t="s">
        <v>825</v>
      </c>
      <c r="C44" s="223" t="s">
        <v>820</v>
      </c>
      <c r="D44" s="30"/>
      <c r="E44" s="222"/>
      <c r="F44" s="241">
        <f>SUM(F45,F48,F51,F54,F57)</f>
        <v>0</v>
      </c>
      <c r="G44" s="241">
        <f>SUM(G45,G48,G51,G54,G57)</f>
        <v>0</v>
      </c>
      <c r="H44" s="242">
        <f>SUM(H45,H48,H51,H54,H57)</f>
        <v>0</v>
      </c>
      <c r="I44" s="243">
        <f>SUM(I45,I48,I51,I54,I57)</f>
        <v>0</v>
      </c>
    </row>
    <row r="45" spans="2:9" ht="15.75">
      <c r="B45" s="226"/>
      <c r="C45" s="227" t="s">
        <v>1219</v>
      </c>
      <c r="D45" s="11"/>
      <c r="E45" s="26"/>
      <c r="F45" s="244">
        <f>SUM(F46:F47)</f>
        <v>0</v>
      </c>
      <c r="G45" s="244">
        <f>SUM(G46:G47)</f>
        <v>0</v>
      </c>
      <c r="H45" s="245">
        <f>SUM(H46:H47)</f>
        <v>0</v>
      </c>
      <c r="I45" s="205">
        <f>SUM(I46:I47)</f>
        <v>0</v>
      </c>
    </row>
    <row r="46" spans="2:9" ht="15.75">
      <c r="B46" s="226"/>
      <c r="C46" s="236" t="s">
        <v>1199</v>
      </c>
      <c r="D46" s="30"/>
      <c r="E46" s="222"/>
      <c r="F46" s="181"/>
      <c r="G46" s="181"/>
      <c r="H46" s="182"/>
      <c r="I46" s="183"/>
    </row>
    <row r="47" spans="2:9" ht="15.75">
      <c r="B47" s="226"/>
      <c r="C47" s="236" t="s">
        <v>1200</v>
      </c>
      <c r="D47" s="30"/>
      <c r="E47" s="222"/>
      <c r="F47" s="181"/>
      <c r="G47" s="181"/>
      <c r="H47" s="182"/>
      <c r="I47" s="183"/>
    </row>
    <row r="48" spans="2:9" ht="15.75">
      <c r="B48" s="226"/>
      <c r="C48" s="227" t="s">
        <v>1201</v>
      </c>
      <c r="D48" s="11"/>
      <c r="E48" s="26"/>
      <c r="F48" s="244">
        <f>SUM(F49:F50)</f>
        <v>0</v>
      </c>
      <c r="G48" s="244">
        <f>SUM(G49:G50)</f>
        <v>0</v>
      </c>
      <c r="H48" s="245">
        <f>SUM(H49:H50)</f>
        <v>0</v>
      </c>
      <c r="I48" s="205">
        <f>SUM(I49:I50)</f>
        <v>0</v>
      </c>
    </row>
    <row r="49" spans="2:9" ht="15.75">
      <c r="B49" s="226"/>
      <c r="C49" s="236" t="s">
        <v>1199</v>
      </c>
      <c r="D49" s="30"/>
      <c r="E49" s="222"/>
      <c r="F49" s="181"/>
      <c r="G49" s="181"/>
      <c r="H49" s="182"/>
      <c r="I49" s="183"/>
    </row>
    <row r="50" spans="2:9" ht="15.75">
      <c r="B50" s="226"/>
      <c r="C50" s="236" t="s">
        <v>1200</v>
      </c>
      <c r="D50" s="30"/>
      <c r="E50" s="222"/>
      <c r="F50" s="181"/>
      <c r="G50" s="181"/>
      <c r="H50" s="182"/>
      <c r="I50" s="183"/>
    </row>
    <row r="51" spans="2:9" ht="15.75">
      <c r="B51" s="226"/>
      <c r="C51" s="227" t="s">
        <v>1202</v>
      </c>
      <c r="D51" s="11"/>
      <c r="E51" s="26"/>
      <c r="F51" s="244">
        <f>SUM(F52:F53)</f>
        <v>0</v>
      </c>
      <c r="G51" s="244">
        <f>SUM(G52:G53)</f>
        <v>0</v>
      </c>
      <c r="H51" s="245">
        <f>SUM(H52:H53)</f>
        <v>0</v>
      </c>
      <c r="I51" s="205">
        <f>SUM(I52:I53)</f>
        <v>0</v>
      </c>
    </row>
    <row r="52" spans="2:9" ht="15.75">
      <c r="B52" s="225"/>
      <c r="C52" s="236" t="s">
        <v>1199</v>
      </c>
      <c r="D52" s="30"/>
      <c r="E52" s="222"/>
      <c r="F52" s="181"/>
      <c r="G52" s="181"/>
      <c r="H52" s="182"/>
      <c r="I52" s="183"/>
    </row>
    <row r="53" spans="2:9" ht="15.75">
      <c r="B53" s="225"/>
      <c r="C53" s="236" t="s">
        <v>1200</v>
      </c>
      <c r="D53" s="30"/>
      <c r="E53" s="222"/>
      <c r="F53" s="181"/>
      <c r="G53" s="181"/>
      <c r="H53" s="182"/>
      <c r="I53" s="183"/>
    </row>
    <row r="54" spans="2:9" ht="15.75" hidden="1">
      <c r="B54" s="226"/>
      <c r="C54" s="227" t="s">
        <v>1203</v>
      </c>
      <c r="D54" s="11"/>
      <c r="E54" s="26"/>
      <c r="F54" s="244">
        <f>SUM(F55:F56)</f>
        <v>0</v>
      </c>
      <c r="G54" s="244">
        <f>SUM(G55:G56)</f>
        <v>0</v>
      </c>
      <c r="H54" s="245">
        <f>SUM(H55:H56)</f>
        <v>0</v>
      </c>
      <c r="I54" s="205">
        <f>SUM(I55:I56)</f>
        <v>0</v>
      </c>
    </row>
    <row r="55" spans="2:9" ht="15.75" hidden="1">
      <c r="B55" s="226"/>
      <c r="C55" s="236" t="s">
        <v>1199</v>
      </c>
      <c r="D55" s="30"/>
      <c r="E55" s="222"/>
      <c r="F55" s="181"/>
      <c r="G55" s="181"/>
      <c r="H55" s="182"/>
      <c r="I55" s="183"/>
    </row>
    <row r="56" spans="2:9" ht="15.75" hidden="1">
      <c r="B56" s="226"/>
      <c r="C56" s="236" t="s">
        <v>1200</v>
      </c>
      <c r="D56" s="30"/>
      <c r="E56" s="222"/>
      <c r="F56" s="181"/>
      <c r="G56" s="181"/>
      <c r="H56" s="182"/>
      <c r="I56" s="183"/>
    </row>
    <row r="57" spans="2:9" ht="15.75">
      <c r="B57" s="226"/>
      <c r="C57" s="108" t="s">
        <v>266</v>
      </c>
      <c r="D57" s="11"/>
      <c r="E57" s="26"/>
      <c r="F57" s="244">
        <f>SUM(F58:F59)</f>
        <v>0</v>
      </c>
      <c r="G57" s="244">
        <f>SUM(G58:G59)</f>
        <v>0</v>
      </c>
      <c r="H57" s="245">
        <f>SUM(H58:H59)</f>
        <v>0</v>
      </c>
      <c r="I57" s="205">
        <f>SUM(I58:I59)</f>
        <v>0</v>
      </c>
    </row>
    <row r="58" spans="2:9" ht="15.75">
      <c r="B58" s="25"/>
      <c r="C58" s="237" t="s">
        <v>1199</v>
      </c>
      <c r="D58" s="11"/>
      <c r="E58" s="26"/>
      <c r="F58" s="250"/>
      <c r="G58" s="250"/>
      <c r="H58" s="251"/>
      <c r="I58" s="252"/>
    </row>
    <row r="59" spans="2:9" ht="15.75">
      <c r="B59" s="27"/>
      <c r="C59" s="238" t="s">
        <v>1200</v>
      </c>
      <c r="D59" s="7"/>
      <c r="E59" s="165"/>
      <c r="F59" s="253"/>
      <c r="G59" s="253"/>
      <c r="H59" s="254"/>
      <c r="I59" s="255"/>
    </row>
  </sheetData>
  <sheetProtection password="F3CE" sheet="1" objects="1" scenarios="1"/>
  <mergeCells count="3">
    <mergeCell ref="H5:I5"/>
    <mergeCell ref="F5:G5"/>
    <mergeCell ref="B4:C4"/>
  </mergeCells>
  <dataValidations count="6">
    <dataValidation type="whole" operator="greaterThan" allowBlank="1" showInputMessage="1" showErrorMessage="1" errorTitle="Valor Incorrecto" error="Ingrese sólo cifras enteras con signo positivo." sqref="F48:I48 F51:I51 F54:I56">
      <formula1>0</formula1>
    </dataValidation>
    <dataValidation type="custom" allowBlank="1" showInputMessage="1" showErrorMessage="1" errorTitle="NO EGRESOS EN ESTA PARTIDA" error="No llene esta columna de egresos (el servicio de transporte que brinda una empresa sólo puede producr ingresos, no egresos)." sqref="I10">
      <formula1>"&lt;&gt;0"</formula1>
    </dataValidation>
    <dataValidation type="custom" allowBlank="1" showInputMessage="1" showErrorMessage="1" errorTitle="NO EGRESOS EN ESTA PARTIDA" error="No llene esta celda de egresos (el servicio de transporte que brinda una empresa sólo puede producr ingresos, no egresos)." sqref="G10 G15 I15 G20 I20 G26 I26">
      <formula1>"&lt;&gt;0"</formula1>
    </dataValidation>
    <dataValidation type="custom" allowBlank="1" showInputMessage="1" showErrorMessage="1" errorTitle="NO INGRESOS EN ESTA PARTIDA" error="Dado que el reportante es un residente, sólo se requiere que reporte sus gastos o viáticos en el exterior (egresos)." sqref="F31 H31">
      <formula1>"&lt;&gt;0"</formula1>
    </dataValidation>
    <dataValidation type="whole" operator="greaterThanOrEqual" allowBlank="1" showInputMessage="1" showErrorMessage="1" errorTitle="Valor Incorrecto" error="Ingrese sólo cifras enteras con signo positivo." sqref="I31 G31">
      <formula1>0</formula1>
    </dataValidation>
    <dataValidation type="whole" operator="greaterThanOrEqual" allowBlank="1" showInputMessage="1" showErrorMessage="1" errorTitle="Valor Incorrecto" error="Ingrese cero ó cifras enteras con signo positivo." sqref="F26:F29 G27:I29 H26 F20:F24 G21:G24 H20:H24 I21:I24 F16:I18 H15 F15 F11:I13 F10 H10 F33:I33 F35:I40 F42:I43 F46:I47 F49:I50 F52:I53 F58:I59">
      <formula1>0</formula1>
    </dataValidation>
  </dataValidations>
  <hyperlinks>
    <hyperlink ref="B4" location="DatosGrls!B25" display="Regresar"/>
    <hyperlink ref="D4" location="Servicios2!E7" display="Ir a segunda página de servicios"/>
  </hyperlinks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scale="8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M71"/>
  <sheetViews>
    <sheetView workbookViewId="0" topLeftCell="B2">
      <pane xSplit="3" ySplit="5" topLeftCell="E7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N62" sqref="N62"/>
    </sheetView>
  </sheetViews>
  <sheetFormatPr defaultColWidth="11.421875" defaultRowHeight="12.75"/>
  <cols>
    <col min="1" max="1" width="2.7109375" style="1" customWidth="1"/>
    <col min="2" max="2" width="8.421875" style="1" customWidth="1"/>
    <col min="3" max="3" width="7.7109375" style="1" customWidth="1"/>
    <col min="4" max="4" width="80.7109375" style="1" customWidth="1"/>
    <col min="5" max="5" width="2.7109375" style="1" customWidth="1"/>
    <col min="6" max="9" width="15.00390625" style="1" customWidth="1"/>
    <col min="10" max="10" width="7.00390625" style="1" customWidth="1"/>
    <col min="11" max="11" width="40.421875" style="1" customWidth="1"/>
    <col min="12" max="12" width="12.57421875" style="1" customWidth="1"/>
    <col min="13" max="13" width="12.00390625" style="1" customWidth="1"/>
    <col min="14" max="16384" width="11.421875" style="1" customWidth="1"/>
  </cols>
  <sheetData>
    <row r="2" ht="20.25">
      <c r="B2" s="4" t="s">
        <v>1098</v>
      </c>
    </row>
    <row r="3" ht="20.25">
      <c r="B3" s="4" t="s">
        <v>1088</v>
      </c>
    </row>
    <row r="4" ht="15.75">
      <c r="B4" s="282" t="s">
        <v>1221</v>
      </c>
    </row>
    <row r="5" spans="2:13" ht="20.25">
      <c r="B5" s="256"/>
      <c r="C5" s="257"/>
      <c r="D5" s="257"/>
      <c r="E5" s="257"/>
      <c r="F5" s="555">
        <f>Menu!$C$3-1</f>
        <v>2008</v>
      </c>
      <c r="G5" s="556"/>
      <c r="H5" s="555">
        <f>Menu!$C$3</f>
        <v>2009</v>
      </c>
      <c r="I5" s="556"/>
      <c r="K5" s="206"/>
      <c r="L5" s="206"/>
      <c r="M5" s="206"/>
    </row>
    <row r="6" spans="2:13" ht="18">
      <c r="B6" s="249"/>
      <c r="C6" s="248"/>
      <c r="D6" s="248"/>
      <c r="E6" s="248"/>
      <c r="F6" s="417" t="s">
        <v>128</v>
      </c>
      <c r="G6" s="418" t="s">
        <v>129</v>
      </c>
      <c r="H6" s="417" t="s">
        <v>128</v>
      </c>
      <c r="I6" s="418" t="s">
        <v>129</v>
      </c>
      <c r="J6" s="328"/>
      <c r="K6" s="206"/>
      <c r="L6" s="206"/>
      <c r="M6" s="206"/>
    </row>
    <row r="7" spans="2:13" ht="15.75">
      <c r="B7" s="247"/>
      <c r="C7" s="246"/>
      <c r="D7" s="246"/>
      <c r="E7" s="246"/>
      <c r="F7" s="247"/>
      <c r="G7" s="239"/>
      <c r="H7" s="247"/>
      <c r="I7" s="239"/>
      <c r="J7" s="246"/>
      <c r="K7" s="206"/>
      <c r="L7" s="206"/>
      <c r="M7" s="206"/>
    </row>
    <row r="8" spans="2:13" ht="15.75">
      <c r="B8" s="258" t="s">
        <v>1099</v>
      </c>
      <c r="C8" s="259" t="s">
        <v>267</v>
      </c>
      <c r="D8" s="246"/>
      <c r="E8" s="246"/>
      <c r="F8" s="273"/>
      <c r="G8" s="274"/>
      <c r="H8" s="273"/>
      <c r="I8" s="274"/>
      <c r="J8" s="275"/>
      <c r="K8" s="206"/>
      <c r="L8" s="206"/>
      <c r="M8" s="206"/>
    </row>
    <row r="9" spans="2:13" ht="24.75" customHeight="1">
      <c r="B9" s="258" t="s">
        <v>1100</v>
      </c>
      <c r="C9" s="259" t="s">
        <v>1089</v>
      </c>
      <c r="D9" s="260"/>
      <c r="E9" s="260"/>
      <c r="F9" s="242">
        <f>SUM(F10:F11)</f>
        <v>0</v>
      </c>
      <c r="G9" s="243">
        <f>SUM(G10:G11)</f>
        <v>0</v>
      </c>
      <c r="H9" s="242">
        <f>SUM(H10:H11)</f>
        <v>0</v>
      </c>
      <c r="I9" s="243">
        <f>SUM(I10:I11)</f>
        <v>0</v>
      </c>
      <c r="J9" s="241"/>
      <c r="K9" s="206"/>
      <c r="L9" s="206"/>
      <c r="M9" s="206"/>
    </row>
    <row r="10" spans="2:13" ht="15.75">
      <c r="B10" s="261"/>
      <c r="C10" s="262" t="s">
        <v>1108</v>
      </c>
      <c r="D10" s="260"/>
      <c r="E10" s="260"/>
      <c r="F10" s="182"/>
      <c r="G10" s="183"/>
      <c r="H10" s="182"/>
      <c r="I10" s="183"/>
      <c r="J10" s="181"/>
      <c r="K10" s="206"/>
      <c r="L10" s="206"/>
      <c r="M10" s="206"/>
    </row>
    <row r="11" spans="2:13" ht="15.75">
      <c r="B11" s="261"/>
      <c r="C11" s="262" t="s">
        <v>1109</v>
      </c>
      <c r="D11" s="246"/>
      <c r="E11" s="246"/>
      <c r="F11" s="245">
        <f>SUM(F12:F13)</f>
        <v>0</v>
      </c>
      <c r="G11" s="205">
        <f>SUM(G12:G13)</f>
        <v>0</v>
      </c>
      <c r="H11" s="245">
        <f>SUM(H12:H13)</f>
        <v>0</v>
      </c>
      <c r="I11" s="205">
        <f>SUM(I12:I13)</f>
        <v>0</v>
      </c>
      <c r="J11" s="244"/>
      <c r="K11" s="206"/>
      <c r="L11" s="206"/>
      <c r="M11" s="206"/>
    </row>
    <row r="12" spans="2:13" ht="15.75">
      <c r="B12" s="261"/>
      <c r="C12" s="263"/>
      <c r="D12" s="264" t="s">
        <v>1224</v>
      </c>
      <c r="E12" s="246"/>
      <c r="F12" s="182"/>
      <c r="G12" s="183"/>
      <c r="H12" s="182"/>
      <c r="I12" s="183"/>
      <c r="J12" s="181"/>
      <c r="K12" s="206"/>
      <c r="L12" s="206"/>
      <c r="M12" s="206"/>
    </row>
    <row r="13" spans="2:13" ht="15.75">
      <c r="B13" s="261"/>
      <c r="C13" s="263"/>
      <c r="D13" s="264" t="s">
        <v>1225</v>
      </c>
      <c r="E13" s="246"/>
      <c r="F13" s="182"/>
      <c r="G13" s="183"/>
      <c r="H13" s="182"/>
      <c r="I13" s="183"/>
      <c r="J13" s="181"/>
      <c r="K13" s="206"/>
      <c r="L13" s="206"/>
      <c r="M13" s="206"/>
    </row>
    <row r="14" spans="2:13" ht="24.75" customHeight="1">
      <c r="B14" s="258" t="s">
        <v>1101</v>
      </c>
      <c r="C14" s="259" t="s">
        <v>1090</v>
      </c>
      <c r="D14" s="246"/>
      <c r="E14" s="246"/>
      <c r="F14" s="242">
        <f>SUM(F15:F16)</f>
        <v>0</v>
      </c>
      <c r="G14" s="243">
        <f>SUM(G15:G16)</f>
        <v>0</v>
      </c>
      <c r="H14" s="242">
        <f>SUM(H15:H16)</f>
        <v>0</v>
      </c>
      <c r="I14" s="243">
        <f>SUM(I15:I16)</f>
        <v>0</v>
      </c>
      <c r="J14" s="241"/>
      <c r="K14" s="206"/>
      <c r="L14" s="206"/>
      <c r="M14" s="206"/>
    </row>
    <row r="15" spans="2:13" ht="15.75">
      <c r="B15" s="261"/>
      <c r="C15" s="262" t="s">
        <v>1226</v>
      </c>
      <c r="D15" s="260"/>
      <c r="E15" s="260"/>
      <c r="F15" s="182"/>
      <c r="G15" s="183"/>
      <c r="H15" s="182"/>
      <c r="I15" s="183"/>
      <c r="J15" s="181"/>
      <c r="K15" s="206"/>
      <c r="L15" s="206"/>
      <c r="M15" s="206"/>
    </row>
    <row r="16" spans="2:13" ht="15.75">
      <c r="B16" s="261"/>
      <c r="C16" s="262" t="s">
        <v>1227</v>
      </c>
      <c r="D16" s="260"/>
      <c r="E16" s="260"/>
      <c r="F16" s="182"/>
      <c r="G16" s="183"/>
      <c r="H16" s="182"/>
      <c r="I16" s="183"/>
      <c r="J16" s="181"/>
      <c r="K16" s="206"/>
      <c r="L16" s="206"/>
      <c r="M16" s="206"/>
    </row>
    <row r="17" spans="2:13" ht="24.75" customHeight="1">
      <c r="B17" s="258" t="s">
        <v>1102</v>
      </c>
      <c r="C17" s="259" t="s">
        <v>1091</v>
      </c>
      <c r="D17" s="260"/>
      <c r="E17" s="260"/>
      <c r="F17" s="242">
        <f>SUM(F18,F21,F22)</f>
        <v>0</v>
      </c>
      <c r="G17" s="243">
        <f>SUM(G18,G21,G22)</f>
        <v>0</v>
      </c>
      <c r="H17" s="242">
        <f>SUM(H18,H21,H22)</f>
        <v>0</v>
      </c>
      <c r="I17" s="243">
        <f>SUM(I18,I21,I22)</f>
        <v>0</v>
      </c>
      <c r="J17" s="241"/>
      <c r="K17" s="206"/>
      <c r="L17" s="206"/>
      <c r="M17" s="206"/>
    </row>
    <row r="18" spans="2:13" ht="15.75">
      <c r="B18" s="261"/>
      <c r="C18" s="262" t="s">
        <v>1106</v>
      </c>
      <c r="D18" s="260"/>
      <c r="E18" s="260"/>
      <c r="F18" s="245">
        <f>SUM(F19:F20)</f>
        <v>0</v>
      </c>
      <c r="G18" s="205">
        <f>SUM(G19:G20)</f>
        <v>0</v>
      </c>
      <c r="H18" s="245">
        <f>SUM(H19:H20)</f>
        <v>0</v>
      </c>
      <c r="I18" s="205">
        <f>SUM(I19:I20)</f>
        <v>0</v>
      </c>
      <c r="J18" s="244"/>
      <c r="K18" s="206"/>
      <c r="L18" s="206"/>
      <c r="M18" s="206"/>
    </row>
    <row r="19" spans="2:13" ht="15.75">
      <c r="B19" s="266"/>
      <c r="C19" s="265" t="s">
        <v>268</v>
      </c>
      <c r="D19" s="246"/>
      <c r="E19" s="246"/>
      <c r="F19" s="182"/>
      <c r="G19" s="183"/>
      <c r="H19" s="182"/>
      <c r="I19" s="183"/>
      <c r="J19" s="181"/>
      <c r="K19" s="206"/>
      <c r="L19" s="206"/>
      <c r="M19" s="206"/>
    </row>
    <row r="20" spans="2:13" ht="29.25" customHeight="1">
      <c r="B20" s="266"/>
      <c r="C20" s="559" t="s">
        <v>269</v>
      </c>
      <c r="D20" s="559"/>
      <c r="E20" s="246"/>
      <c r="F20" s="182"/>
      <c r="G20" s="183"/>
      <c r="H20" s="182"/>
      <c r="I20" s="183"/>
      <c r="J20" s="181"/>
      <c r="K20" s="206"/>
      <c r="L20" s="206"/>
      <c r="M20" s="206"/>
    </row>
    <row r="21" spans="2:13" ht="29.25" customHeight="1">
      <c r="B21" s="261"/>
      <c r="C21" s="557" t="s">
        <v>2585</v>
      </c>
      <c r="D21" s="558"/>
      <c r="E21" s="246"/>
      <c r="F21" s="182"/>
      <c r="G21" s="183"/>
      <c r="H21" s="182"/>
      <c r="I21" s="183"/>
      <c r="J21" s="181"/>
      <c r="K21" s="206"/>
      <c r="L21" s="206"/>
      <c r="M21" s="206"/>
    </row>
    <row r="22" spans="2:13" ht="15.75">
      <c r="B22" s="261"/>
      <c r="C22" s="262" t="s">
        <v>1107</v>
      </c>
      <c r="D22" s="260"/>
      <c r="E22" s="260"/>
      <c r="F22" s="245">
        <f>SUM(F23,F27:F31,F35:F36)</f>
        <v>0</v>
      </c>
      <c r="G22" s="205">
        <f>SUM(G23,G27:G31,G35:G36)</f>
        <v>0</v>
      </c>
      <c r="H22" s="245">
        <f>SUM(H23,H27:H31,H35:H36)</f>
        <v>0</v>
      </c>
      <c r="I22" s="205">
        <f>SUM(I23,I27:I31,I35:I36)</f>
        <v>0</v>
      </c>
      <c r="J22" s="244"/>
      <c r="K22" s="206"/>
      <c r="L22" s="206"/>
      <c r="M22" s="206"/>
    </row>
    <row r="23" spans="2:13" ht="15.75">
      <c r="B23" s="261"/>
      <c r="C23" s="267"/>
      <c r="D23" s="246" t="s">
        <v>1110</v>
      </c>
      <c r="E23" s="260"/>
      <c r="F23" s="245">
        <f>SUM(F24:F26)</f>
        <v>0</v>
      </c>
      <c r="G23" s="205">
        <f>SUM(G24:G26)</f>
        <v>0</v>
      </c>
      <c r="H23" s="245">
        <f>SUM(H24:H26)</f>
        <v>0</v>
      </c>
      <c r="I23" s="205">
        <f>SUM(I24:I26)</f>
        <v>0</v>
      </c>
      <c r="J23" s="244"/>
      <c r="K23" s="206"/>
      <c r="L23" s="206"/>
      <c r="M23" s="206"/>
    </row>
    <row r="24" spans="2:13" ht="15.75">
      <c r="B24" s="266"/>
      <c r="C24" s="264"/>
      <c r="D24" s="265" t="s">
        <v>1092</v>
      </c>
      <c r="E24" s="260"/>
      <c r="F24" s="182"/>
      <c r="G24" s="183"/>
      <c r="H24" s="182"/>
      <c r="I24" s="183"/>
      <c r="J24" s="181"/>
      <c r="K24" s="206"/>
      <c r="L24" s="206"/>
      <c r="M24" s="206"/>
    </row>
    <row r="25" spans="2:13" ht="15.75">
      <c r="B25" s="266"/>
      <c r="C25" s="264"/>
      <c r="D25" s="265" t="s">
        <v>1217</v>
      </c>
      <c r="E25" s="246"/>
      <c r="F25" s="182"/>
      <c r="G25" s="183"/>
      <c r="H25" s="182"/>
      <c r="I25" s="183"/>
      <c r="J25" s="181"/>
      <c r="K25" s="206"/>
      <c r="L25" s="206"/>
      <c r="M25" s="206"/>
    </row>
    <row r="26" spans="2:13" ht="15.75">
      <c r="B26" s="266"/>
      <c r="C26" s="264"/>
      <c r="D26" s="265" t="s">
        <v>1093</v>
      </c>
      <c r="E26" s="246"/>
      <c r="F26" s="182"/>
      <c r="G26" s="183"/>
      <c r="H26" s="182"/>
      <c r="I26" s="183"/>
      <c r="J26" s="181"/>
      <c r="K26" s="206"/>
      <c r="L26" s="206"/>
      <c r="M26" s="206"/>
    </row>
    <row r="27" spans="2:13" ht="15.75">
      <c r="B27" s="261"/>
      <c r="C27" s="268"/>
      <c r="D27" s="246" t="s">
        <v>1111</v>
      </c>
      <c r="E27" s="246"/>
      <c r="F27" s="182"/>
      <c r="G27" s="183"/>
      <c r="H27" s="182"/>
      <c r="I27" s="183"/>
      <c r="J27" s="181"/>
      <c r="K27" s="206"/>
      <c r="L27" s="206"/>
      <c r="M27" s="206"/>
    </row>
    <row r="28" spans="2:13" ht="15.75">
      <c r="B28" s="261"/>
      <c r="C28" s="268"/>
      <c r="D28" s="246" t="s">
        <v>1112</v>
      </c>
      <c r="E28" s="246"/>
      <c r="F28" s="182"/>
      <c r="G28" s="183"/>
      <c r="H28" s="182"/>
      <c r="I28" s="183"/>
      <c r="J28" s="181"/>
      <c r="K28" s="206"/>
      <c r="L28" s="206"/>
      <c r="M28" s="206"/>
    </row>
    <row r="29" spans="2:13" ht="15.75">
      <c r="B29" s="261"/>
      <c r="C29" s="268"/>
      <c r="D29" s="246" t="s">
        <v>1113</v>
      </c>
      <c r="E29" s="246"/>
      <c r="F29" s="182"/>
      <c r="G29" s="183"/>
      <c r="H29" s="182"/>
      <c r="I29" s="183"/>
      <c r="J29" s="181"/>
      <c r="K29" s="206"/>
      <c r="L29" s="206"/>
      <c r="M29" s="206"/>
    </row>
    <row r="30" spans="2:13" ht="15.75">
      <c r="B30" s="261"/>
      <c r="C30" s="268"/>
      <c r="D30" s="272" t="s">
        <v>1266</v>
      </c>
      <c r="E30" s="246"/>
      <c r="F30" s="182"/>
      <c r="G30" s="183"/>
      <c r="H30" s="182"/>
      <c r="I30" s="183"/>
      <c r="J30" s="181"/>
      <c r="K30" s="206"/>
      <c r="L30" s="206"/>
      <c r="M30" s="206"/>
    </row>
    <row r="31" spans="2:13" ht="15.75">
      <c r="B31" s="261"/>
      <c r="C31" s="267"/>
      <c r="D31" s="246" t="s">
        <v>1116</v>
      </c>
      <c r="E31" s="260"/>
      <c r="F31" s="245">
        <f>SUM(F32:F34)</f>
        <v>0</v>
      </c>
      <c r="G31" s="205">
        <f>SUM(G32:G34)</f>
        <v>0</v>
      </c>
      <c r="H31" s="245">
        <f>SUM(H32:H34)</f>
        <v>0</v>
      </c>
      <c r="I31" s="205">
        <f>SUM(I32:I34)</f>
        <v>0</v>
      </c>
      <c r="J31" s="244"/>
      <c r="K31" s="206"/>
      <c r="L31" s="206"/>
      <c r="M31" s="206"/>
    </row>
    <row r="32" spans="2:13" ht="15.75">
      <c r="B32" s="266"/>
      <c r="C32" s="264"/>
      <c r="D32" s="265" t="s">
        <v>1118</v>
      </c>
      <c r="E32" s="260"/>
      <c r="F32" s="182"/>
      <c r="G32" s="183"/>
      <c r="H32" s="182"/>
      <c r="I32" s="183"/>
      <c r="J32" s="181"/>
      <c r="K32" s="206"/>
      <c r="L32" s="206"/>
      <c r="M32" s="206"/>
    </row>
    <row r="33" spans="2:13" ht="15.75">
      <c r="B33" s="266"/>
      <c r="C33" s="264"/>
      <c r="D33" s="265" t="s">
        <v>1114</v>
      </c>
      <c r="E33" s="260"/>
      <c r="F33" s="182"/>
      <c r="G33" s="183"/>
      <c r="H33" s="182"/>
      <c r="I33" s="183"/>
      <c r="J33" s="181"/>
      <c r="K33" s="206"/>
      <c r="L33" s="206"/>
      <c r="M33" s="206"/>
    </row>
    <row r="34" spans="2:13" ht="15.75">
      <c r="B34" s="266"/>
      <c r="C34" s="264"/>
      <c r="D34" s="342" t="s">
        <v>1269</v>
      </c>
      <c r="E34" s="260"/>
      <c r="F34" s="182"/>
      <c r="G34" s="183"/>
      <c r="H34" s="182"/>
      <c r="I34" s="183"/>
      <c r="J34" s="181"/>
      <c r="K34" s="206"/>
      <c r="L34" s="206"/>
      <c r="M34" s="206"/>
    </row>
    <row r="35" spans="2:13" ht="15.75">
      <c r="B35" s="266"/>
      <c r="C35" s="268"/>
      <c r="D35" s="246" t="s">
        <v>1267</v>
      </c>
      <c r="E35" s="246"/>
      <c r="F35" s="182"/>
      <c r="G35" s="183"/>
      <c r="H35" s="182"/>
      <c r="I35" s="183"/>
      <c r="J35" s="181"/>
      <c r="K35" s="206"/>
      <c r="L35" s="206"/>
      <c r="M35" s="206"/>
    </row>
    <row r="36" spans="2:13" ht="15.75">
      <c r="B36" s="266"/>
      <c r="C36" s="268"/>
      <c r="D36" s="246" t="s">
        <v>1268</v>
      </c>
      <c r="E36" s="260"/>
      <c r="F36" s="182"/>
      <c r="G36" s="183"/>
      <c r="H36" s="182"/>
      <c r="I36" s="183"/>
      <c r="J36" s="181"/>
      <c r="K36" s="206"/>
      <c r="L36" s="206"/>
      <c r="M36" s="206"/>
    </row>
    <row r="37" spans="2:13" ht="24.75" customHeight="1">
      <c r="B37" s="258" t="s">
        <v>1103</v>
      </c>
      <c r="C37" s="259" t="s">
        <v>1094</v>
      </c>
      <c r="D37" s="260"/>
      <c r="E37" s="260"/>
      <c r="F37" s="242">
        <f>SUM(F38:F39)</f>
        <v>0</v>
      </c>
      <c r="G37" s="243">
        <f>SUM(G38:G39)</f>
        <v>0</v>
      </c>
      <c r="H37" s="242">
        <f>SUM(H38:H39)</f>
        <v>0</v>
      </c>
      <c r="I37" s="243">
        <f>SUM(I38:I39)</f>
        <v>0</v>
      </c>
      <c r="J37" s="241"/>
      <c r="K37" s="206"/>
      <c r="L37" s="206"/>
      <c r="M37" s="206"/>
    </row>
    <row r="38" spans="2:13" ht="15.75">
      <c r="B38" s="261"/>
      <c r="C38" s="262" t="s">
        <v>1104</v>
      </c>
      <c r="D38" s="260"/>
      <c r="E38" s="260"/>
      <c r="F38" s="182"/>
      <c r="G38" s="183"/>
      <c r="H38" s="182"/>
      <c r="I38" s="183"/>
      <c r="J38" s="181"/>
      <c r="K38" s="206"/>
      <c r="L38" s="206"/>
      <c r="M38" s="206"/>
    </row>
    <row r="39" spans="2:13" ht="15.75">
      <c r="B39" s="261"/>
      <c r="C39" s="262" t="s">
        <v>1105</v>
      </c>
      <c r="D39" s="260"/>
      <c r="E39" s="260"/>
      <c r="F39" s="245">
        <f>SUM(F40:F42)</f>
        <v>0</v>
      </c>
      <c r="G39" s="205">
        <f>SUM(G40:G42)</f>
        <v>0</v>
      </c>
      <c r="H39" s="245">
        <f>SUM(H40:H42)</f>
        <v>0</v>
      </c>
      <c r="I39" s="205">
        <f>SUM(I40:I42)</f>
        <v>0</v>
      </c>
      <c r="J39" s="244"/>
      <c r="K39" s="206"/>
      <c r="L39" s="206"/>
      <c r="M39" s="206"/>
    </row>
    <row r="40" spans="2:13" ht="15.75">
      <c r="B40" s="266"/>
      <c r="C40" s="268" t="s">
        <v>1228</v>
      </c>
      <c r="D40" s="264"/>
      <c r="E40" s="246"/>
      <c r="F40" s="182"/>
      <c r="G40" s="183"/>
      <c r="H40" s="182"/>
      <c r="I40" s="183"/>
      <c r="J40" s="181"/>
      <c r="K40" s="206"/>
      <c r="L40" s="206"/>
      <c r="M40" s="206"/>
    </row>
    <row r="41" spans="2:13" ht="15.75">
      <c r="B41" s="266"/>
      <c r="C41" s="268" t="s">
        <v>1229</v>
      </c>
      <c r="D41" s="264"/>
      <c r="E41" s="246"/>
      <c r="F41" s="182"/>
      <c r="G41" s="183"/>
      <c r="H41" s="182"/>
      <c r="I41" s="183"/>
      <c r="J41" s="181"/>
      <c r="K41" s="206"/>
      <c r="L41" s="206"/>
      <c r="M41" s="206"/>
    </row>
    <row r="42" spans="2:13" ht="15.75">
      <c r="B42" s="266"/>
      <c r="C42" s="268" t="s">
        <v>271</v>
      </c>
      <c r="D42" s="264"/>
      <c r="E42" s="246"/>
      <c r="F42" s="182"/>
      <c r="G42" s="183"/>
      <c r="H42" s="182"/>
      <c r="I42" s="183"/>
      <c r="J42" s="181"/>
      <c r="K42" s="206"/>
      <c r="L42" s="206"/>
      <c r="M42" s="206"/>
    </row>
    <row r="43" spans="2:13" ht="24.75" customHeight="1">
      <c r="B43" s="258">
        <v>11</v>
      </c>
      <c r="C43" s="259" t="s">
        <v>1095</v>
      </c>
      <c r="D43" s="260"/>
      <c r="E43" s="260"/>
      <c r="F43" s="242">
        <f>SUM(F44:F46)</f>
        <v>0</v>
      </c>
      <c r="G43" s="243">
        <f>SUM(G44:G46)</f>
        <v>0</v>
      </c>
      <c r="H43" s="242">
        <f>SUM(H44:H46)</f>
        <v>0</v>
      </c>
      <c r="I43" s="243">
        <f>SUM(I44:I46)</f>
        <v>0</v>
      </c>
      <c r="J43" s="241"/>
      <c r="K43" s="206"/>
      <c r="L43" s="206"/>
      <c r="M43" s="206"/>
    </row>
    <row r="44" spans="2:13" ht="15.75">
      <c r="B44" s="247"/>
      <c r="C44" s="263" t="s">
        <v>1096</v>
      </c>
      <c r="D44" s="260"/>
      <c r="E44" s="260"/>
      <c r="F44" s="182"/>
      <c r="G44" s="183"/>
      <c r="H44" s="182"/>
      <c r="I44" s="183"/>
      <c r="J44" s="181"/>
      <c r="K44" s="206"/>
      <c r="L44" s="206"/>
      <c r="M44" s="206"/>
    </row>
    <row r="45" spans="2:13" ht="15.75">
      <c r="B45" s="247"/>
      <c r="C45" s="263" t="s">
        <v>1097</v>
      </c>
      <c r="D45" s="260"/>
      <c r="E45" s="260"/>
      <c r="F45" s="182"/>
      <c r="G45" s="183"/>
      <c r="H45" s="181"/>
      <c r="I45" s="183"/>
      <c r="J45" s="181"/>
      <c r="K45" s="206"/>
      <c r="L45" s="206"/>
      <c r="M45" s="206"/>
    </row>
    <row r="46" spans="2:13" ht="15.75">
      <c r="B46" s="249"/>
      <c r="C46" s="269" t="s">
        <v>1080</v>
      </c>
      <c r="D46" s="270"/>
      <c r="E46" s="270"/>
      <c r="F46" s="232"/>
      <c r="G46" s="233"/>
      <c r="H46" s="184"/>
      <c r="I46" s="233"/>
      <c r="J46" s="181"/>
      <c r="K46" s="206"/>
      <c r="L46" s="206"/>
      <c r="M46" s="206"/>
    </row>
    <row r="47" spans="2:13" ht="24.75" customHeight="1">
      <c r="B47" s="332"/>
      <c r="C47" s="333" t="s">
        <v>1115</v>
      </c>
      <c r="D47" s="334"/>
      <c r="E47" s="334"/>
      <c r="F47" s="335">
        <f>SUM(Servicios1!F8,Servicios1!F30,Servicios1!F32,Servicios1!F41,Servicios1!F44,Servicios2!F8,Servicios2!F9,Servicios2!F14,Servicios2!F17,Servicios2!F37,Servicios2!F43)</f>
        <v>0</v>
      </c>
      <c r="G47" s="336">
        <f>SUM(Servicios1!G8,Servicios1!G30,Servicios1!G32,Servicios1!G41,Servicios1!G44,Servicios2!G8,Servicios2!G9,Servicios2!G14,Servicios2!G17,Servicios2!G37,Servicios2!G43)</f>
        <v>0</v>
      </c>
      <c r="H47" s="337">
        <f>SUM(Servicios1!H8,Servicios1!H30,Servicios1!H32,Servicios1!H41,Servicios1!H44,Servicios2!H8,Servicios2!H9,Servicios2!H14,Servicios2!H17,Servicios2!H37,Servicios2!H43)</f>
        <v>0</v>
      </c>
      <c r="I47" s="336">
        <f>SUM(Servicios1!I8,Servicios1!I30,Servicios1!I32,Servicios1!I41,Servicios1!I44,Servicios2!I8,Servicios2!I9,Servicios2!I14,Servicios2!I17,Servicios2!I37,Servicios2!I43)</f>
        <v>0</v>
      </c>
      <c r="J47" s="244"/>
      <c r="K47" s="206"/>
      <c r="L47" s="206"/>
      <c r="M47" s="206"/>
    </row>
    <row r="48" spans="2:13" ht="15.75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</row>
    <row r="49" spans="2:13" ht="15.7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</row>
    <row r="50" spans="2:13" ht="20.25">
      <c r="B50" s="610" t="str">
        <f>CONCATENATE("A.3 Servcios con el exterior, principales países. Periodo ",Menu!H3)</f>
        <v>A.3 Servcios con el exterior, principales países. Periodo (Ene - Dic) 2009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</row>
    <row r="51" spans="2:13" ht="18">
      <c r="B51" s="611" t="s">
        <v>1120</v>
      </c>
      <c r="C51" s="206"/>
      <c r="D51" s="206"/>
      <c r="E51" s="206"/>
      <c r="F51" s="206"/>
      <c r="G51" s="206"/>
      <c r="H51" s="206"/>
      <c r="I51" s="206"/>
      <c r="J51" s="206"/>
      <c r="K51" s="271"/>
      <c r="L51" s="271"/>
      <c r="M51" s="206"/>
    </row>
    <row r="52" spans="2:13" ht="16.5" thickBot="1">
      <c r="B52" s="206"/>
      <c r="C52" s="206"/>
      <c r="D52" s="206"/>
      <c r="E52" s="206"/>
      <c r="F52" s="206"/>
      <c r="G52" s="206"/>
      <c r="H52" s="272"/>
      <c r="I52" s="272"/>
      <c r="J52" s="272"/>
      <c r="K52" s="206"/>
      <c r="L52" s="206"/>
      <c r="M52" s="206"/>
    </row>
    <row r="53" spans="2:13" s="3" customFormat="1" ht="45.75" customHeight="1" thickBot="1">
      <c r="B53" s="156" t="s">
        <v>798</v>
      </c>
      <c r="C53" s="157"/>
      <c r="D53" s="375">
        <f>IF(SUM(F55:F59)&gt;100,"¡CORREGIR!. Estructura no puede ser &gt; 100%","")</f>
      </c>
      <c r="E53" s="158"/>
      <c r="F53" s="614" t="str">
        <f>+L53</f>
        <v>%</v>
      </c>
      <c r="G53" s="207" t="s">
        <v>817</v>
      </c>
      <c r="I53" s="156" t="s">
        <v>799</v>
      </c>
      <c r="J53" s="371"/>
      <c r="K53" s="376">
        <f>IF(SUM(L55:L59)&gt;100,"¡CORREGIR!. Estructura no puede ser &gt; 100%","")</f>
      </c>
      <c r="L53" s="615" t="s">
        <v>1119</v>
      </c>
      <c r="M53" s="207" t="s">
        <v>817</v>
      </c>
    </row>
    <row r="54" spans="2:13" ht="9.75" customHeight="1">
      <c r="B54" s="105"/>
      <c r="C54" s="106"/>
      <c r="D54" s="106"/>
      <c r="E54" s="107"/>
      <c r="F54" s="202"/>
      <c r="G54" s="208"/>
      <c r="H54" s="153"/>
      <c r="I54" s="149"/>
      <c r="J54" s="372"/>
      <c r="K54" s="329"/>
      <c r="L54" s="329"/>
      <c r="M54" s="208"/>
    </row>
    <row r="55" spans="2:13" ht="24.75" customHeight="1">
      <c r="B55" s="18" t="str">
        <f>VLOOKUP(Menu!O2,Menu!J3:K248,2)</f>
        <v>1E</v>
      </c>
      <c r="C55" s="119">
        <v>1</v>
      </c>
      <c r="D55" s="11"/>
      <c r="E55" s="12"/>
      <c r="F55" s="203"/>
      <c r="G55" s="209">
        <f>$H$47*F55/100</f>
        <v>0</v>
      </c>
      <c r="H55" s="143"/>
      <c r="I55" s="148" t="str">
        <f>VLOOKUP(Menu!P2,Menu!J3:K248,2)</f>
        <v>1E</v>
      </c>
      <c r="J55" s="151">
        <v>1</v>
      </c>
      <c r="L55" s="191"/>
      <c r="M55" s="209">
        <f>$I$47*L55/100</f>
        <v>0</v>
      </c>
    </row>
    <row r="56" spans="2:13" ht="24.75" customHeight="1">
      <c r="B56" s="18" t="str">
        <f>VLOOKUP(Menu!O3,Menu!J3:K248,2)</f>
        <v>1E</v>
      </c>
      <c r="C56" s="119">
        <v>2</v>
      </c>
      <c r="D56" s="11"/>
      <c r="E56" s="12"/>
      <c r="F56" s="203"/>
      <c r="G56" s="209">
        <f>$H$47*F56/100</f>
        <v>0</v>
      </c>
      <c r="H56" s="143"/>
      <c r="I56" s="148" t="str">
        <f>VLOOKUP(Menu!P3,Menu!J3:K248,2)</f>
        <v>1E</v>
      </c>
      <c r="J56" s="151">
        <v>2</v>
      </c>
      <c r="L56" s="191"/>
      <c r="M56" s="209">
        <f>$I$47*L56/100</f>
        <v>0</v>
      </c>
    </row>
    <row r="57" spans="2:13" ht="24.75" customHeight="1">
      <c r="B57" s="18" t="str">
        <f>VLOOKUP(Menu!O4,Menu!J3:K248,2)</f>
        <v>1E</v>
      </c>
      <c r="C57" s="119">
        <v>3</v>
      </c>
      <c r="D57" s="11"/>
      <c r="E57" s="12"/>
      <c r="F57" s="203"/>
      <c r="G57" s="209">
        <f>$H$47*F57/100</f>
        <v>0</v>
      </c>
      <c r="H57" s="143"/>
      <c r="I57" s="148" t="str">
        <f>VLOOKUP(Menu!P4,Menu!J3:K248,2)</f>
        <v>1E</v>
      </c>
      <c r="J57" s="151">
        <v>3</v>
      </c>
      <c r="L57" s="191"/>
      <c r="M57" s="209">
        <f>$I$47*L57/100</f>
        <v>0</v>
      </c>
    </row>
    <row r="58" spans="2:13" ht="24.75" customHeight="1">
      <c r="B58" s="18" t="str">
        <f>VLOOKUP(Menu!O5,Menu!J3:K248,2)</f>
        <v>1E</v>
      </c>
      <c r="C58" s="119">
        <v>4</v>
      </c>
      <c r="D58" s="11"/>
      <c r="E58" s="12"/>
      <c r="F58" s="203"/>
      <c r="G58" s="209">
        <f>$H$47*F58/100</f>
        <v>0</v>
      </c>
      <c r="H58" s="143"/>
      <c r="I58" s="148" t="str">
        <f>VLOOKUP(Menu!P5,Menu!J3:K248,2)</f>
        <v>1E</v>
      </c>
      <c r="J58" s="151">
        <v>4</v>
      </c>
      <c r="L58" s="191"/>
      <c r="M58" s="209">
        <f>$I$47*L58/100</f>
        <v>0</v>
      </c>
    </row>
    <row r="59" spans="2:13" ht="24.75" customHeight="1" thickBot="1">
      <c r="B59" s="84" t="str">
        <f>VLOOKUP(Menu!O6,Menu!J3:K248,2)</f>
        <v>1E</v>
      </c>
      <c r="C59" s="144">
        <v>5</v>
      </c>
      <c r="D59" s="16"/>
      <c r="E59" s="17"/>
      <c r="F59" s="204"/>
      <c r="G59" s="210">
        <f>$H$47*F59/100</f>
        <v>0</v>
      </c>
      <c r="H59" s="143"/>
      <c r="I59" s="150" t="str">
        <f>VLOOKUP(Menu!P6,Menu!J3:K248,2)</f>
        <v>1E</v>
      </c>
      <c r="J59" s="152">
        <v>5</v>
      </c>
      <c r="K59" s="16"/>
      <c r="L59" s="330"/>
      <c r="M59" s="210">
        <f>$I$47*L59/100</f>
        <v>0</v>
      </c>
    </row>
    <row r="60" spans="6:13" ht="15.75">
      <c r="F60" s="11"/>
      <c r="G60" s="206"/>
      <c r="H60" s="11"/>
      <c r="L60" s="11"/>
      <c r="M60" s="206"/>
    </row>
    <row r="61" spans="6:13" ht="15.75">
      <c r="F61" s="11"/>
      <c r="G61" s="206"/>
      <c r="L61" s="11"/>
      <c r="M61" s="206"/>
    </row>
    <row r="62" spans="2:13" ht="20.25">
      <c r="B62" s="4" t="str">
        <f>CONCATENATE("A.4 Servcios con el exterior por tipo de empresa. Periodo ",Menu!H3)</f>
        <v>A.4 Servcios con el exterior por tipo de empresa. Periodo (Ene - Dic) 2009</v>
      </c>
      <c r="F62" s="11"/>
      <c r="G62" s="206"/>
      <c r="L62" s="11"/>
      <c r="M62" s="206"/>
    </row>
    <row r="63" spans="2:13" ht="18">
      <c r="B63" s="6" t="s">
        <v>1121</v>
      </c>
      <c r="F63" s="11"/>
      <c r="G63" s="206"/>
      <c r="K63" s="234"/>
      <c r="L63" s="331"/>
      <c r="M63" s="206"/>
    </row>
    <row r="64" spans="6:13" ht="16.5" thickBot="1">
      <c r="F64" s="11"/>
      <c r="G64" s="206"/>
      <c r="L64" s="11"/>
      <c r="M64" s="206"/>
    </row>
    <row r="65" spans="2:13" s="3" customFormat="1" ht="42" customHeight="1" thickBot="1">
      <c r="B65" s="156" t="s">
        <v>798</v>
      </c>
      <c r="C65" s="154"/>
      <c r="D65" s="375">
        <f>IF(SUM(F67:F71)&gt;100,"¡CORREGIR!. Estructura no puede ser &gt; 100%","")</f>
      </c>
      <c r="E65" s="155"/>
      <c r="F65" s="612" t="str">
        <f>F53</f>
        <v>%</v>
      </c>
      <c r="G65" s="207" t="s">
        <v>817</v>
      </c>
      <c r="H65" s="139"/>
      <c r="I65" s="156" t="s">
        <v>799</v>
      </c>
      <c r="J65" s="370"/>
      <c r="K65" s="376">
        <f>IF(SUM(L67:L71)&gt;100,"¡CORREGIR!. Estructura no puede ser &gt; 100%","")</f>
      </c>
      <c r="L65" s="613" t="str">
        <f>+L53</f>
        <v>%</v>
      </c>
      <c r="M65" s="211" t="str">
        <f>G65</f>
        <v>En Miles</v>
      </c>
    </row>
    <row r="66" spans="2:13" ht="9.75" customHeight="1">
      <c r="B66" s="105"/>
      <c r="C66" s="106"/>
      <c r="D66" s="106"/>
      <c r="E66" s="107"/>
      <c r="F66" s="202"/>
      <c r="G66" s="208"/>
      <c r="H66" s="146"/>
      <c r="I66" s="147"/>
      <c r="J66" s="146"/>
      <c r="K66" s="329"/>
      <c r="L66" s="329"/>
      <c r="M66" s="208"/>
    </row>
    <row r="67" spans="2:13" ht="24.75" customHeight="1">
      <c r="B67" s="18" t="s">
        <v>561</v>
      </c>
      <c r="C67" s="11" t="s">
        <v>793</v>
      </c>
      <c r="D67" s="11"/>
      <c r="E67" s="12"/>
      <c r="F67" s="203"/>
      <c r="G67" s="209">
        <f>$H$47*F67/100</f>
        <v>0</v>
      </c>
      <c r="H67" s="145"/>
      <c r="I67" s="159" t="s">
        <v>561</v>
      </c>
      <c r="J67" s="11" t="s">
        <v>793</v>
      </c>
      <c r="L67" s="191"/>
      <c r="M67" s="209">
        <f>$I$47*L67/100</f>
        <v>0</v>
      </c>
    </row>
    <row r="68" spans="2:13" ht="24.75" customHeight="1">
      <c r="B68" s="18" t="s">
        <v>432</v>
      </c>
      <c r="C68" s="11" t="s">
        <v>795</v>
      </c>
      <c r="D68" s="11"/>
      <c r="E68" s="12"/>
      <c r="F68" s="203"/>
      <c r="G68" s="209">
        <f>$H$47*F68/100</f>
        <v>0</v>
      </c>
      <c r="H68" s="145"/>
      <c r="I68" s="159" t="s">
        <v>432</v>
      </c>
      <c r="J68" s="11" t="s">
        <v>795</v>
      </c>
      <c r="L68" s="191"/>
      <c r="M68" s="209">
        <f>$I$47*L68/100</f>
        <v>0</v>
      </c>
    </row>
    <row r="69" spans="2:13" ht="24.75" customHeight="1">
      <c r="B69" s="18" t="s">
        <v>810</v>
      </c>
      <c r="C69" s="11" t="s">
        <v>796</v>
      </c>
      <c r="D69" s="11"/>
      <c r="E69" s="12"/>
      <c r="F69" s="203"/>
      <c r="G69" s="209">
        <f>$H$47*F69/100</f>
        <v>0</v>
      </c>
      <c r="H69" s="145"/>
      <c r="I69" s="159" t="s">
        <v>810</v>
      </c>
      <c r="J69" s="11" t="s">
        <v>796</v>
      </c>
      <c r="L69" s="191"/>
      <c r="M69" s="209">
        <f>$I$47*L69/100</f>
        <v>0</v>
      </c>
    </row>
    <row r="70" spans="2:13" ht="24.75" customHeight="1">
      <c r="B70" s="18" t="s">
        <v>811</v>
      </c>
      <c r="C70" s="11" t="s">
        <v>797</v>
      </c>
      <c r="D70" s="11"/>
      <c r="E70" s="12"/>
      <c r="F70" s="203"/>
      <c r="G70" s="209">
        <f>$H$47*F70/100</f>
        <v>0</v>
      </c>
      <c r="H70" s="145"/>
      <c r="I70" s="159" t="s">
        <v>811</v>
      </c>
      <c r="J70" s="11" t="s">
        <v>797</v>
      </c>
      <c r="L70" s="191"/>
      <c r="M70" s="209">
        <f>$I$47*L70/100</f>
        <v>0</v>
      </c>
    </row>
    <row r="71" spans="2:13" ht="24.75" customHeight="1" thickBot="1">
      <c r="B71" s="84" t="s">
        <v>657</v>
      </c>
      <c r="C71" s="16" t="s">
        <v>812</v>
      </c>
      <c r="D71" s="16"/>
      <c r="E71" s="17"/>
      <c r="F71" s="204"/>
      <c r="G71" s="210">
        <f>$H$47*F71/100</f>
        <v>0</v>
      </c>
      <c r="H71" s="145"/>
      <c r="I71" s="160" t="s">
        <v>657</v>
      </c>
      <c r="J71" s="16" t="s">
        <v>812</v>
      </c>
      <c r="K71" s="16"/>
      <c r="L71" s="330"/>
      <c r="M71" s="210">
        <f>$I$47*L71/100</f>
        <v>0</v>
      </c>
    </row>
  </sheetData>
  <sheetProtection password="F3CE" sheet="1" objects="1" scenarios="1"/>
  <mergeCells count="4">
    <mergeCell ref="H5:I5"/>
    <mergeCell ref="F5:G5"/>
    <mergeCell ref="C21:D21"/>
    <mergeCell ref="C20:D20"/>
  </mergeCells>
  <dataValidations count="2">
    <dataValidation type="whole" operator="greaterThan" allowBlank="1" showInputMessage="1" showErrorMessage="1" errorTitle="Valor Incorrecto" error="Ingrese sólo cifras enteras con signo positivo." sqref="J15:J16 J12:J13 J19:J21 J10 J24:J28 J32:J36 J38 J40:J42 J44:J46">
      <formula1>0</formula1>
    </dataValidation>
    <dataValidation type="whole" operator="greaterThanOrEqual" allowBlank="1" showInputMessage="1" showErrorMessage="1" errorTitle="Valor Incorrecto" error="Ingrese cero ó cifras enteras con signo positivo." sqref="F8:I8 F10:I10 F12:I13 F15:I16 F19:I21 F24:I30 F32:I36 F38:I38 F40:I42 F44:I46">
      <formula1>0</formula1>
    </dataValidation>
  </dataValidations>
  <hyperlinks>
    <hyperlink ref="B4" location="DatosGrls!L25" display="Regresar"/>
  </hyperlinks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K49"/>
  <sheetViews>
    <sheetView zoomScale="55" zoomScaleNormal="55" workbookViewId="0" topLeftCell="B2">
      <pane xSplit="2" ySplit="6" topLeftCell="D8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K41" sqref="K41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78.140625" style="1" customWidth="1"/>
    <col min="4" max="4" width="4.7109375" style="1" customWidth="1"/>
    <col min="5" max="5" width="22.7109375" style="1" customWidth="1"/>
    <col min="6" max="7" width="21.7109375" style="1" customWidth="1"/>
    <col min="8" max="8" width="26.7109375" style="1" customWidth="1"/>
    <col min="9" max="10" width="22.7109375" style="1" customWidth="1"/>
    <col min="11" max="11" width="20.7109375" style="1" customWidth="1"/>
    <col min="12" max="16384" width="11.421875" style="1" customWidth="1"/>
  </cols>
  <sheetData>
    <row r="2" ht="20.25">
      <c r="B2" s="4" t="s">
        <v>134</v>
      </c>
    </row>
    <row r="3" ht="20.25">
      <c r="B3" s="4" t="s">
        <v>127</v>
      </c>
    </row>
    <row r="4" spans="2:3" ht="24" customHeight="1" thickBot="1">
      <c r="B4" s="560" t="s">
        <v>1221</v>
      </c>
      <c r="C4" s="560"/>
    </row>
    <row r="5" spans="2:11" ht="48" customHeight="1" thickBot="1">
      <c r="B5" s="565">
        <f>IF(OR(E27&gt;0,I8&gt;0),"Si tiene deuda, no olvide reportar los intereses (si los hubiera) -columnas F y G-","")</f>
      </c>
      <c r="C5" s="566"/>
      <c r="D5" s="44"/>
      <c r="E5" s="45" t="str">
        <f>CONCATENATE("SALDO A FINES DE"," ",Menu!F3," ",Menu!C3-1)</f>
        <v>SALDO A FINES DE DICIEMBRE 2008</v>
      </c>
      <c r="F5" s="561" t="str">
        <f>CONCATENATE("TRANSACCIONES DEL ",Menu!D3," ",Menu!C3," ",Menu!E4)</f>
        <v>TRANSACCIONES DEL AÑO 2009 (ene - dic)</v>
      </c>
      <c r="G5" s="562"/>
      <c r="H5" s="45" t="s">
        <v>135</v>
      </c>
      <c r="I5" s="111" t="str">
        <f>CONCATENATE("SALDO A FINES DE"," ",Menu!E3," ",Menu!C3)</f>
        <v>SALDO A FINES DE DICIEMBRE 2009</v>
      </c>
      <c r="J5" s="561" t="str">
        <f>CONCATENATE("INTERESES DEL ",Menu!D3," ",Menu!C3," ",Menu!E4)</f>
        <v>INTERESES DEL AÑO 2009 (ene - dic)</v>
      </c>
      <c r="K5" s="562"/>
    </row>
    <row r="6" spans="2:11" ht="15.75">
      <c r="B6" s="105"/>
      <c r="C6" s="106"/>
      <c r="D6" s="107"/>
      <c r="E6" s="8"/>
      <c r="F6" s="20" t="s">
        <v>136</v>
      </c>
      <c r="G6" s="19" t="s">
        <v>137</v>
      </c>
      <c r="H6" s="8"/>
      <c r="I6" s="9" t="s">
        <v>138</v>
      </c>
      <c r="J6" s="20" t="s">
        <v>139</v>
      </c>
      <c r="K6" s="19" t="s">
        <v>140</v>
      </c>
    </row>
    <row r="7" spans="2:11" ht="15.75">
      <c r="B7" s="10"/>
      <c r="C7" s="11"/>
      <c r="D7" s="12"/>
      <c r="E7" s="22" t="s">
        <v>141</v>
      </c>
      <c r="F7" s="23" t="s">
        <v>142</v>
      </c>
      <c r="G7" s="24" t="s">
        <v>143</v>
      </c>
      <c r="H7" s="22" t="s">
        <v>144</v>
      </c>
      <c r="I7" s="22" t="s">
        <v>145</v>
      </c>
      <c r="J7" s="23" t="s">
        <v>146</v>
      </c>
      <c r="K7" s="24" t="s">
        <v>147</v>
      </c>
    </row>
    <row r="8" spans="2:11" s="3" customFormat="1" ht="31.5" customHeight="1">
      <c r="B8" s="81" t="s">
        <v>148</v>
      </c>
      <c r="C8" s="13" t="s">
        <v>189</v>
      </c>
      <c r="D8" s="14"/>
      <c r="E8" s="34">
        <f>SUM(E9:E14)</f>
        <v>0</v>
      </c>
      <c r="F8" s="35">
        <f>SUM(F9:F14)</f>
        <v>0</v>
      </c>
      <c r="G8" s="36">
        <f>SUM(G9:G14)</f>
        <v>0</v>
      </c>
      <c r="H8" s="34">
        <f>SUM(H9:H14)</f>
        <v>0</v>
      </c>
      <c r="I8" s="34">
        <f aca="true" t="shared" si="0" ref="I8:I21">+E8+F8-G8+H8</f>
        <v>0</v>
      </c>
      <c r="J8" s="35">
        <f>SUM(J9:J14)</f>
        <v>0</v>
      </c>
      <c r="K8" s="36">
        <f>SUM(K9:K14)</f>
        <v>0</v>
      </c>
    </row>
    <row r="9" spans="2:11" ht="15.75">
      <c r="B9" s="18" t="s">
        <v>149</v>
      </c>
      <c r="C9" s="30" t="s">
        <v>150</v>
      </c>
      <c r="D9" s="31"/>
      <c r="E9" s="313"/>
      <c r="F9" s="314"/>
      <c r="G9" s="315"/>
      <c r="H9" s="313"/>
      <c r="I9" s="37">
        <f t="shared" si="0"/>
        <v>0</v>
      </c>
      <c r="J9" s="316"/>
      <c r="K9" s="317"/>
    </row>
    <row r="10" spans="2:11" ht="15.75">
      <c r="B10" s="18" t="s">
        <v>151</v>
      </c>
      <c r="C10" s="30" t="s">
        <v>152</v>
      </c>
      <c r="D10" s="31"/>
      <c r="E10" s="313"/>
      <c r="F10" s="314"/>
      <c r="G10" s="315"/>
      <c r="H10" s="313"/>
      <c r="I10" s="37">
        <f t="shared" si="0"/>
        <v>0</v>
      </c>
      <c r="J10" s="316"/>
      <c r="K10" s="317"/>
    </row>
    <row r="11" spans="2:11" ht="15.75">
      <c r="B11" s="18" t="s">
        <v>153</v>
      </c>
      <c r="C11" s="30" t="s">
        <v>154</v>
      </c>
      <c r="D11" s="31"/>
      <c r="E11" s="313"/>
      <c r="F11" s="314"/>
      <c r="G11" s="315"/>
      <c r="H11" s="313"/>
      <c r="I11" s="37">
        <f t="shared" si="0"/>
        <v>0</v>
      </c>
      <c r="J11" s="316"/>
      <c r="K11" s="317"/>
    </row>
    <row r="12" spans="2:11" ht="15.75">
      <c r="B12" s="18" t="s">
        <v>155</v>
      </c>
      <c r="C12" s="30" t="s">
        <v>156</v>
      </c>
      <c r="D12" s="31"/>
      <c r="E12" s="313"/>
      <c r="F12" s="314"/>
      <c r="G12" s="315"/>
      <c r="H12" s="313"/>
      <c r="I12" s="37">
        <f t="shared" si="0"/>
        <v>0</v>
      </c>
      <c r="J12" s="316"/>
      <c r="K12" s="317"/>
    </row>
    <row r="13" spans="2:11" s="3" customFormat="1" ht="31.5">
      <c r="B13" s="81" t="s">
        <v>157</v>
      </c>
      <c r="C13" s="32" t="s">
        <v>188</v>
      </c>
      <c r="D13" s="33"/>
      <c r="E13" s="318"/>
      <c r="F13" s="319"/>
      <c r="G13" s="320"/>
      <c r="H13" s="318"/>
      <c r="I13" s="34">
        <f t="shared" si="0"/>
        <v>0</v>
      </c>
      <c r="J13" s="321"/>
      <c r="K13" s="322"/>
    </row>
    <row r="14" spans="2:11" ht="15.75">
      <c r="B14" s="18" t="s">
        <v>158</v>
      </c>
      <c r="C14" s="30" t="s">
        <v>159</v>
      </c>
      <c r="D14" s="31"/>
      <c r="E14" s="313"/>
      <c r="F14" s="314"/>
      <c r="G14" s="315"/>
      <c r="H14" s="313"/>
      <c r="I14" s="37">
        <f t="shared" si="0"/>
        <v>0</v>
      </c>
      <c r="J14" s="316"/>
      <c r="K14" s="317"/>
    </row>
    <row r="15" spans="2:11" s="3" customFormat="1" ht="31.5" customHeight="1">
      <c r="B15" s="81" t="s">
        <v>160</v>
      </c>
      <c r="C15" s="13" t="s">
        <v>187</v>
      </c>
      <c r="D15" s="15"/>
      <c r="E15" s="34">
        <f>SUM(E16:E21)</f>
        <v>0</v>
      </c>
      <c r="F15" s="35">
        <f>SUM(F16:F21)</f>
        <v>0</v>
      </c>
      <c r="G15" s="36">
        <f>SUM(G16:G21)</f>
        <v>0</v>
      </c>
      <c r="H15" s="34">
        <f>SUM(H16:H21)</f>
        <v>0</v>
      </c>
      <c r="I15" s="34">
        <f t="shared" si="0"/>
        <v>0</v>
      </c>
      <c r="J15" s="35">
        <f>SUM(J16:J21)</f>
        <v>0</v>
      </c>
      <c r="K15" s="36">
        <f>SUM(K16:K21)</f>
        <v>0</v>
      </c>
    </row>
    <row r="16" spans="2:11" ht="15.75">
      <c r="B16" s="18" t="s">
        <v>161</v>
      </c>
      <c r="C16" s="30" t="s">
        <v>150</v>
      </c>
      <c r="D16" s="31"/>
      <c r="E16" s="313"/>
      <c r="F16" s="314"/>
      <c r="G16" s="315"/>
      <c r="H16" s="313"/>
      <c r="I16" s="37">
        <f t="shared" si="0"/>
        <v>0</v>
      </c>
      <c r="J16" s="316"/>
      <c r="K16" s="317"/>
    </row>
    <row r="17" spans="2:11" ht="15.75">
      <c r="B17" s="18" t="s">
        <v>162</v>
      </c>
      <c r="C17" s="30" t="s">
        <v>152</v>
      </c>
      <c r="D17" s="31"/>
      <c r="E17" s="313"/>
      <c r="F17" s="314"/>
      <c r="G17" s="315"/>
      <c r="H17" s="313"/>
      <c r="I17" s="37">
        <f t="shared" si="0"/>
        <v>0</v>
      </c>
      <c r="J17" s="316"/>
      <c r="K17" s="317"/>
    </row>
    <row r="18" spans="2:11" ht="15.75">
      <c r="B18" s="18" t="s">
        <v>163</v>
      </c>
      <c r="C18" s="30" t="s">
        <v>154</v>
      </c>
      <c r="D18" s="31"/>
      <c r="E18" s="313"/>
      <c r="F18" s="314"/>
      <c r="G18" s="315"/>
      <c r="H18" s="313"/>
      <c r="I18" s="37">
        <f t="shared" si="0"/>
        <v>0</v>
      </c>
      <c r="J18" s="316"/>
      <c r="K18" s="317"/>
    </row>
    <row r="19" spans="2:11" ht="15.75">
      <c r="B19" s="18" t="s">
        <v>164</v>
      </c>
      <c r="C19" s="30" t="s">
        <v>156</v>
      </c>
      <c r="D19" s="31"/>
      <c r="E19" s="313"/>
      <c r="F19" s="314"/>
      <c r="G19" s="315"/>
      <c r="H19" s="313"/>
      <c r="I19" s="37">
        <f t="shared" si="0"/>
        <v>0</v>
      </c>
      <c r="J19" s="316"/>
      <c r="K19" s="317"/>
    </row>
    <row r="20" spans="2:11" s="3" customFormat="1" ht="31.5">
      <c r="B20" s="81" t="s">
        <v>165</v>
      </c>
      <c r="C20" s="32" t="s">
        <v>188</v>
      </c>
      <c r="D20" s="33"/>
      <c r="E20" s="318"/>
      <c r="F20" s="319"/>
      <c r="G20" s="320"/>
      <c r="H20" s="318"/>
      <c r="I20" s="34">
        <f t="shared" si="0"/>
        <v>0</v>
      </c>
      <c r="J20" s="321"/>
      <c r="K20" s="322"/>
    </row>
    <row r="21" spans="2:11" ht="15.75">
      <c r="B21" s="18" t="s">
        <v>166</v>
      </c>
      <c r="C21" s="30" t="s">
        <v>159</v>
      </c>
      <c r="D21" s="31"/>
      <c r="E21" s="313"/>
      <c r="F21" s="314"/>
      <c r="G21" s="315"/>
      <c r="H21" s="313"/>
      <c r="I21" s="37">
        <f t="shared" si="0"/>
        <v>0</v>
      </c>
      <c r="J21" s="316"/>
      <c r="K21" s="317"/>
    </row>
    <row r="22" spans="2:11" s="3" customFormat="1" ht="31.5">
      <c r="B22" s="81" t="s">
        <v>167</v>
      </c>
      <c r="C22" s="13" t="s">
        <v>190</v>
      </c>
      <c r="D22" s="14"/>
      <c r="E22" s="34">
        <f>SUM(E23:E24)</f>
        <v>0</v>
      </c>
      <c r="F22" s="35">
        <f>SUM(F23:F24)</f>
        <v>0</v>
      </c>
      <c r="G22" s="36">
        <f>SUM(G23:G24)</f>
        <v>0</v>
      </c>
      <c r="H22" s="34">
        <f>SUM(H23:H24)</f>
        <v>0</v>
      </c>
      <c r="I22" s="34">
        <f aca="true" t="shared" si="1" ref="I22:I27">+E22+F22-G22+H22</f>
        <v>0</v>
      </c>
      <c r="J22" s="35">
        <f>SUM(J23:J24)</f>
        <v>0</v>
      </c>
      <c r="K22" s="36">
        <f>SUM(K23:K24)</f>
        <v>0</v>
      </c>
    </row>
    <row r="23" spans="2:11" ht="15.75">
      <c r="B23" s="18" t="s">
        <v>168</v>
      </c>
      <c r="C23" s="30" t="s">
        <v>169</v>
      </c>
      <c r="D23" s="31"/>
      <c r="E23" s="313"/>
      <c r="F23" s="314"/>
      <c r="G23" s="315"/>
      <c r="H23" s="313"/>
      <c r="I23" s="37">
        <f t="shared" si="1"/>
        <v>0</v>
      </c>
      <c r="J23" s="316"/>
      <c r="K23" s="317"/>
    </row>
    <row r="24" spans="2:11" ht="15.75">
      <c r="B24" s="18" t="s">
        <v>170</v>
      </c>
      <c r="C24" s="30" t="s">
        <v>171</v>
      </c>
      <c r="D24" s="31"/>
      <c r="E24" s="313"/>
      <c r="F24" s="314"/>
      <c r="G24" s="315"/>
      <c r="H24" s="313"/>
      <c r="I24" s="37">
        <f t="shared" si="1"/>
        <v>0</v>
      </c>
      <c r="J24" s="316"/>
      <c r="K24" s="317"/>
    </row>
    <row r="25" spans="2:11" ht="15.75">
      <c r="B25" s="18" t="s">
        <v>172</v>
      </c>
      <c r="C25" s="30" t="s">
        <v>201</v>
      </c>
      <c r="D25" s="12"/>
      <c r="E25" s="313"/>
      <c r="F25" s="314"/>
      <c r="G25" s="315"/>
      <c r="H25" s="313"/>
      <c r="I25" s="37">
        <f t="shared" si="1"/>
        <v>0</v>
      </c>
      <c r="J25" s="314"/>
      <c r="K25" s="315"/>
    </row>
    <row r="26" spans="2:11" ht="15.75">
      <c r="B26" s="18" t="s">
        <v>173</v>
      </c>
      <c r="C26" s="30" t="s">
        <v>202</v>
      </c>
      <c r="D26" s="12"/>
      <c r="E26" s="313"/>
      <c r="F26" s="314"/>
      <c r="G26" s="315"/>
      <c r="H26" s="313"/>
      <c r="I26" s="37">
        <f t="shared" si="1"/>
        <v>0</v>
      </c>
      <c r="J26" s="314"/>
      <c r="K26" s="315"/>
    </row>
    <row r="27" spans="2:11" ht="30.75" customHeight="1" thickBot="1">
      <c r="B27" s="84" t="s">
        <v>174</v>
      </c>
      <c r="C27" s="16" t="s">
        <v>175</v>
      </c>
      <c r="D27" s="17"/>
      <c r="E27" s="40">
        <f>SUM(E8,E15,E22,E25,E26)</f>
        <v>0</v>
      </c>
      <c r="F27" s="41">
        <f>SUM(F8,F15,F22,F25,F26)</f>
        <v>0</v>
      </c>
      <c r="G27" s="42">
        <f>SUM(G8,G15,G22,G25,G26)</f>
        <v>0</v>
      </c>
      <c r="H27" s="40">
        <f>SUM(H8,H15,H22,H25,H26)</f>
        <v>0</v>
      </c>
      <c r="I27" s="40">
        <f t="shared" si="1"/>
        <v>0</v>
      </c>
      <c r="J27" s="41">
        <f>SUM(J8,J15,J22,J25,J26)</f>
        <v>0</v>
      </c>
      <c r="K27" s="42">
        <f>SUM(K8,K15,K22,K25,K26)</f>
        <v>0</v>
      </c>
    </row>
    <row r="30" spans="2:7" ht="36" customHeight="1">
      <c r="B30" s="90"/>
      <c r="C30" s="91"/>
      <c r="D30" s="91"/>
      <c r="E30" s="92" t="s">
        <v>176</v>
      </c>
      <c r="F30" s="93" t="s">
        <v>177</v>
      </c>
      <c r="G30" s="92" t="s">
        <v>178</v>
      </c>
    </row>
    <row r="31" spans="2:7" ht="24.75" customHeight="1">
      <c r="B31" s="188" t="s">
        <v>179</v>
      </c>
      <c r="C31" s="47" t="str">
        <f>CONCATENATE("SALDO ATRASADO A FINES DE"," ",Menu!E3," ",Menu!C3," ","(PRINCIPAL + INTERESES)")</f>
        <v>SALDO ATRASADO A FINES DE DICIEMBRE 2009 (PRINCIPAL + INTERESES)</v>
      </c>
      <c r="D31" s="7"/>
      <c r="E31" s="189"/>
      <c r="F31" s="184"/>
      <c r="G31" s="189"/>
    </row>
    <row r="35" ht="18">
      <c r="B35" s="43" t="str">
        <f>CONCATENATE("MEMO: CALENDARIO DE PAGOS FUTUROS DEL PRINCIPAL PENDIENTE A FINES DE ",Menu!E3," ",Menu!C3)</f>
        <v>MEMO: CALENDARIO DE PAGOS FUTUROS DEL PRINCIPAL PENDIENTE A FINES DE DICIEMBRE 2009</v>
      </c>
    </row>
    <row r="36" ht="18">
      <c r="B36" s="6" t="str">
        <f>B3</f>
        <v>(En miles de US dólares)</v>
      </c>
    </row>
    <row r="37" ht="21" customHeight="1">
      <c r="B37" s="437" t="s">
        <v>1221</v>
      </c>
    </row>
    <row r="38" spans="2:11" ht="31.5">
      <c r="B38" s="94"/>
      <c r="C38" s="409">
        <f>IF(E43&lt;&gt;0,IF(SUM(F41:K41)&gt;E41,"¡CORREGIR!. Cronograma no puede ser mayor que saldo.","No olvide reportar el cronograma"),IF(AND(E43=0,SUM(F41:K41)&gt;E41),"¡CORREGIR!. Cronograma no puede ser mayor que saldo.",""))</f>
      </c>
      <c r="D38" s="91"/>
      <c r="E38" s="95" t="str">
        <f>I5</f>
        <v>SALDO A FINES DE DICIEMBRE 2009</v>
      </c>
      <c r="F38" s="563" t="s">
        <v>180</v>
      </c>
      <c r="G38" s="563"/>
      <c r="H38" s="563"/>
      <c r="I38" s="563"/>
      <c r="J38" s="563"/>
      <c r="K38" s="564"/>
    </row>
    <row r="39" spans="2:11" ht="15.75">
      <c r="B39" s="49"/>
      <c r="C39" s="50"/>
      <c r="D39" s="50"/>
      <c r="E39" s="49"/>
      <c r="F39" s="51">
        <f>+Menu!C3+1</f>
        <v>2010</v>
      </c>
      <c r="G39" s="52">
        <f>+F39+1</f>
        <v>2011</v>
      </c>
      <c r="H39" s="52">
        <f>+G39+1</f>
        <v>2012</v>
      </c>
      <c r="I39" s="52">
        <f>+H39+1</f>
        <v>2013</v>
      </c>
      <c r="J39" s="51">
        <f>+I39+1</f>
        <v>2014</v>
      </c>
      <c r="K39" s="52">
        <f>+J39+1</f>
        <v>2015</v>
      </c>
    </row>
    <row r="40" spans="2:11" ht="15.75">
      <c r="B40" s="75"/>
      <c r="C40" s="76"/>
      <c r="D40" s="76"/>
      <c r="E40" s="77" t="s">
        <v>141</v>
      </c>
      <c r="F40" s="78" t="s">
        <v>142</v>
      </c>
      <c r="G40" s="77" t="s">
        <v>143</v>
      </c>
      <c r="H40" s="78" t="s">
        <v>144</v>
      </c>
      <c r="I40" s="77" t="s">
        <v>145</v>
      </c>
      <c r="J40" s="78" t="s">
        <v>146</v>
      </c>
      <c r="K40" s="77" t="s">
        <v>147</v>
      </c>
    </row>
    <row r="41" spans="2:11" ht="15.75">
      <c r="B41" s="28" t="s">
        <v>181</v>
      </c>
      <c r="C41" s="11" t="s">
        <v>182</v>
      </c>
      <c r="D41" s="11"/>
      <c r="E41" s="29">
        <f aca="true" t="shared" si="2" ref="E41:K41">SUM(E42:E43)</f>
        <v>0</v>
      </c>
      <c r="F41" s="11">
        <f t="shared" si="2"/>
        <v>0</v>
      </c>
      <c r="G41" s="29">
        <f t="shared" si="2"/>
        <v>0</v>
      </c>
      <c r="H41" s="11">
        <f t="shared" si="2"/>
        <v>0</v>
      </c>
      <c r="I41" s="29">
        <f t="shared" si="2"/>
        <v>0</v>
      </c>
      <c r="J41" s="11">
        <f t="shared" si="2"/>
        <v>0</v>
      </c>
      <c r="K41" s="29">
        <f t="shared" si="2"/>
        <v>0</v>
      </c>
    </row>
    <row r="42" spans="2:11" ht="15.75">
      <c r="B42" s="28" t="s">
        <v>183</v>
      </c>
      <c r="C42" s="70" t="s">
        <v>184</v>
      </c>
      <c r="D42" s="11"/>
      <c r="E42" s="48">
        <f>I9+I10</f>
        <v>0</v>
      </c>
      <c r="F42" s="181"/>
      <c r="G42" s="213"/>
      <c r="H42" s="181"/>
      <c r="I42" s="213"/>
      <c r="J42" s="181"/>
      <c r="K42" s="213"/>
    </row>
    <row r="43" spans="2:11" ht="15.75">
      <c r="B43" s="28" t="s">
        <v>185</v>
      </c>
      <c r="C43" s="70" t="s">
        <v>191</v>
      </c>
      <c r="D43" s="11"/>
      <c r="E43" s="48">
        <f>I8-E42</f>
        <v>0</v>
      </c>
      <c r="F43" s="181"/>
      <c r="G43" s="213"/>
      <c r="H43" s="181"/>
      <c r="I43" s="213"/>
      <c r="J43" s="181"/>
      <c r="K43" s="213"/>
    </row>
    <row r="44" spans="2:11" ht="15.75">
      <c r="B44" s="85" t="s">
        <v>186</v>
      </c>
      <c r="C44" s="7" t="s">
        <v>203</v>
      </c>
      <c r="D44" s="7"/>
      <c r="E44" s="53">
        <f>I23</f>
        <v>0</v>
      </c>
      <c r="F44" s="189"/>
      <c r="G44" s="189"/>
      <c r="H44" s="189"/>
      <c r="I44" s="189"/>
      <c r="J44" s="189"/>
      <c r="K44" s="189"/>
    </row>
    <row r="46" spans="2:7" ht="15.75">
      <c r="B46" s="46" t="str">
        <f>CONCATENATE("1/ Si el cronograma no cubriese todo el horizonte de pagos su suma puede ser menor que el saldo reportado a fines de ",Menu!E3," ",Menu!C3)</f>
        <v>1/ Si el cronograma no cubriese todo el horizonte de pagos su suma puede ser menor que el saldo reportado a fines de DICIEMBRE 2009</v>
      </c>
      <c r="D46" s="46"/>
      <c r="E46" s="46"/>
      <c r="F46" s="46"/>
      <c r="G46" s="46"/>
    </row>
    <row r="49" ht="15.75">
      <c r="G49" s="323"/>
    </row>
  </sheetData>
  <sheetProtection password="F3CE" sheet="1" objects="1" scenarios="1"/>
  <mergeCells count="5">
    <mergeCell ref="B4:C4"/>
    <mergeCell ref="F5:G5"/>
    <mergeCell ref="F38:K38"/>
    <mergeCell ref="J5:K5"/>
    <mergeCell ref="B5:C5"/>
  </mergeCells>
  <dataValidations count="9">
    <dataValidation type="whole" allowBlank="1" showErrorMessage="1" errorTitle="SOLO VALORES ENTEROS" error="NO INGRESE DECIMALES. REDONDEE SI ES NECESARIO." sqref="E9:E14 E16:E21 E23:E26 H9:H14 H16:H21 H23:H26">
      <formula1>-999999999999999000000</formula1>
      <formula2>999999999999999000000</formula2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&#10;NO INGRESE VALORES NEGATIVOS." sqref="F9:F14 F16:F21 F23:F26">
      <formula1>0</formula1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" sqref="J9:K14 J16:K21 J23:K26 G9:G14 G16:G21 G23:G26">
      <formula1>0</formula1>
    </dataValidation>
    <dataValidation type="whole" showErrorMessage="1" promptTitle="PRIMERA CUOTA" prompt="INGRESE PRIMERA CUOTA" errorTitle="INFRACCION" error="VALOR NO PERMITIDO" sqref="F42:F44">
      <formula1>0</formula1>
      <formula2>(E42)</formula2>
    </dataValidation>
    <dataValidation type="whole" showErrorMessage="1" promptTitle="SEGUNDA CUOTA" prompt="INGRESE SEGUNDA CUOTA" errorTitle="INFRACCION " error="VALOR NO PERMITIDO" sqref="G42:G44">
      <formula1>0</formula1>
      <formula2>(E42-F42)</formula2>
    </dataValidation>
    <dataValidation type="whole" showErrorMessage="1" promptTitle="TERCERA CUOTA" prompt="INGRESE TERCERA CUOTA" errorTitle="INFRACCION" error="VALOR NO PERMITIDO" sqref="H42:H44">
      <formula1>0</formula1>
      <formula2>(E42-(F42+G42))</formula2>
    </dataValidation>
    <dataValidation type="whole" showErrorMessage="1" promptTitle="CUARTA CUOTA" prompt="INGRESE CUARTA CUOTA" errorTitle="INFRACCION " error="VALOR NO PERMITIDO" sqref="I42:I44">
      <formula1>0</formula1>
      <formula2>(E42-(F42+G42+H42))</formula2>
    </dataValidation>
    <dataValidation type="whole" showErrorMessage="1" promptTitle="QUINTA CUOTA" prompt="INGRESE QUINTA CUOTA" errorTitle="INFRACCION " error="VALOR NO PERMITIDO" sqref="J42:J44">
      <formula1>0</formula1>
      <formula2>(E42-(F42+G42+H42+I42))</formula2>
    </dataValidation>
    <dataValidation type="whole" showErrorMessage="1" promptTitle="SEXTA CUOTA" prompt="INGRESE SEXTA CUOTA" errorTitle="INFRACCION" error="VALOR NO PERMITIDO" sqref="K42:K44">
      <formula1>0</formula1>
      <formula2>(E42-(F42+G42+H42+I42+J42))</formula2>
    </dataValidation>
  </dataValidations>
  <hyperlinks>
    <hyperlink ref="B37" location="'1'!L27" display="Regresar"/>
    <hyperlink ref="B4" location="'1'!L27" display="Regresar"/>
    <hyperlink ref="B4:C4" location="DatosGrls!L25" display="Regresar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J41"/>
  <sheetViews>
    <sheetView zoomScale="85" zoomScaleNormal="85" workbookViewId="0" topLeftCell="B1">
      <pane xSplit="2" ySplit="9" topLeftCell="D10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E6" sqref="E6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73.140625" style="1" customWidth="1"/>
    <col min="4" max="4" width="1.8515625" style="1" customWidth="1"/>
    <col min="5" max="5" width="32.7109375" style="1" customWidth="1"/>
    <col min="6" max="6" width="36.57421875" style="1" customWidth="1"/>
    <col min="7" max="8" width="11.421875" style="1" customWidth="1"/>
    <col min="9" max="9" width="14.7109375" style="1" bestFit="1" customWidth="1"/>
    <col min="10" max="10" width="14.421875" style="1" bestFit="1" customWidth="1"/>
    <col min="11" max="16384" width="11.421875" style="1" customWidth="1"/>
  </cols>
  <sheetData>
    <row r="1" ht="20.25">
      <c r="B1" s="4" t="s">
        <v>204</v>
      </c>
    </row>
    <row r="2" ht="18">
      <c r="B2" s="286" t="s">
        <v>205</v>
      </c>
    </row>
    <row r="3" spans="2:3" ht="15.75">
      <c r="B3" s="570" t="s">
        <v>1221</v>
      </c>
      <c r="C3" s="570"/>
    </row>
    <row r="4" spans="2:10" s="3" customFormat="1" ht="28.5" customHeight="1">
      <c r="B4" s="571"/>
      <c r="C4" s="571"/>
      <c r="D4" s="444"/>
      <c r="E4" s="445"/>
      <c r="I4" s="569">
        <f>IF(AND(ISTEXT(E4),ISTEXT(E5)),"!!ELIJA UNA SOLA MONEDA!!","")</f>
      </c>
      <c r="J4" s="569"/>
    </row>
    <row r="5" spans="2:10" s="3" customFormat="1" ht="28.5" customHeight="1">
      <c r="B5" s="567" t="s">
        <v>1325</v>
      </c>
      <c r="C5" s="568"/>
      <c r="D5" s="446"/>
      <c r="E5" s="453" t="str">
        <f>VLOOKUP(DATOS!D2,DATOS!A2:B4,2,FALSE)</f>
        <v>(NINGUNO)</v>
      </c>
      <c r="F5" s="447"/>
      <c r="I5" s="569"/>
      <c r="J5" s="569"/>
    </row>
    <row r="6" spans="2:5" s="3" customFormat="1" ht="15.75">
      <c r="B6" s="60"/>
      <c r="C6" s="287"/>
      <c r="D6" s="60"/>
      <c r="E6" s="60"/>
    </row>
    <row r="7" ht="16.5" thickBot="1"/>
    <row r="8" spans="2:6" ht="33" customHeight="1">
      <c r="B8" s="96"/>
      <c r="C8" s="415" t="s">
        <v>815</v>
      </c>
      <c r="D8" s="97"/>
      <c r="E8" s="413" t="str">
        <f>CONCATENATE("31.Dic. ",Menu!C3-1)</f>
        <v>31.Dic. 2008</v>
      </c>
      <c r="F8" s="414" t="str">
        <f>CONCATENATE("31.Dic. ",Menu!C3)</f>
        <v>31.Dic. 2009</v>
      </c>
    </row>
    <row r="9" spans="2:6" s="3" customFormat="1" ht="33" customHeight="1" thickBot="1">
      <c r="B9" s="79">
        <v>160</v>
      </c>
      <c r="C9" s="58" t="s">
        <v>1117</v>
      </c>
      <c r="D9" s="59"/>
      <c r="E9" s="295"/>
      <c r="F9" s="343"/>
    </row>
    <row r="10" ht="15.75">
      <c r="B10" s="5"/>
    </row>
    <row r="11" ht="16.5" thickBot="1"/>
    <row r="12" spans="2:6" ht="33" customHeight="1">
      <c r="B12" s="80"/>
      <c r="C12" s="416" t="s">
        <v>217</v>
      </c>
      <c r="D12" s="61"/>
      <c r="E12" s="413" t="str">
        <f>E8</f>
        <v>31.Dic. 2008</v>
      </c>
      <c r="F12" s="414" t="str">
        <f>F8</f>
        <v>31.Dic. 2009</v>
      </c>
    </row>
    <row r="13" spans="2:6" s="3" customFormat="1" ht="45" customHeight="1">
      <c r="B13" s="81">
        <v>170</v>
      </c>
      <c r="C13" s="13" t="s">
        <v>218</v>
      </c>
      <c r="D13" s="60"/>
      <c r="E13" s="72">
        <f>IF(SUM(E15,E16)=0,0,SUM(E14,E17))</f>
        <v>0</v>
      </c>
      <c r="F13" s="344">
        <f>IF(SUM(F15,F16)=0,0,SUM(F14,F17))</f>
        <v>0</v>
      </c>
    </row>
    <row r="14" spans="2:6" ht="15.75">
      <c r="B14" s="18">
        <v>171</v>
      </c>
      <c r="C14" s="11" t="s">
        <v>206</v>
      </c>
      <c r="D14" s="11"/>
      <c r="E14" s="73">
        <f>SUM(E15,E16)</f>
        <v>0</v>
      </c>
      <c r="F14" s="345">
        <f>SUM(F15,F16)</f>
        <v>0</v>
      </c>
    </row>
    <row r="15" spans="2:6" ht="15.75">
      <c r="B15" s="82">
        <v>172</v>
      </c>
      <c r="C15" s="30" t="s">
        <v>207</v>
      </c>
      <c r="D15" s="30"/>
      <c r="E15" s="190"/>
      <c r="F15" s="346"/>
    </row>
    <row r="16" spans="2:6" ht="15.75">
      <c r="B16" s="82">
        <v>173</v>
      </c>
      <c r="C16" s="30" t="s">
        <v>208</v>
      </c>
      <c r="D16" s="30"/>
      <c r="E16" s="190"/>
      <c r="F16" s="346"/>
    </row>
    <row r="17" spans="2:6" ht="15.75">
      <c r="B17" s="18">
        <v>174</v>
      </c>
      <c r="C17" s="11" t="s">
        <v>209</v>
      </c>
      <c r="D17" s="11"/>
      <c r="E17" s="73">
        <f>IF(E15+E16=0,0,100-E14)</f>
        <v>0</v>
      </c>
      <c r="F17" s="345">
        <f>IF(F15+F16=0,0,100-F14)</f>
        <v>0</v>
      </c>
    </row>
    <row r="18" spans="2:6" ht="6" customHeight="1" thickBot="1">
      <c r="B18" s="83"/>
      <c r="C18" s="21"/>
      <c r="D18" s="21"/>
      <c r="E18" s="74"/>
      <c r="F18" s="347"/>
    </row>
    <row r="20" ht="16.5" thickBot="1"/>
    <row r="21" spans="2:6" ht="18">
      <c r="B21" s="98"/>
      <c r="C21" s="99" t="s">
        <v>210</v>
      </c>
      <c r="D21" s="100"/>
      <c r="E21" s="161">
        <f>Menu!C3-1</f>
        <v>2008</v>
      </c>
      <c r="F21" s="348">
        <f>Menu!C3</f>
        <v>2009</v>
      </c>
    </row>
    <row r="22" spans="2:6" ht="18">
      <c r="B22" s="101"/>
      <c r="C22" s="102" t="s">
        <v>814</v>
      </c>
      <c r="D22" s="103"/>
      <c r="E22" s="162" t="s">
        <v>219</v>
      </c>
      <c r="F22" s="349" t="s">
        <v>219</v>
      </c>
    </row>
    <row r="23" spans="2:6" s="3" customFormat="1" ht="31.5">
      <c r="B23" s="81">
        <v>180</v>
      </c>
      <c r="C23" s="13" t="s">
        <v>1338</v>
      </c>
      <c r="D23" s="60"/>
      <c r="E23" s="291">
        <f>E24+E27</f>
        <v>0</v>
      </c>
      <c r="F23" s="350">
        <f>F24+F27</f>
        <v>0</v>
      </c>
    </row>
    <row r="24" spans="2:6" ht="15.75">
      <c r="B24" s="18">
        <v>181</v>
      </c>
      <c r="C24" s="70" t="s">
        <v>206</v>
      </c>
      <c r="D24" s="11"/>
      <c r="E24" s="292">
        <f>E25+E26</f>
        <v>0</v>
      </c>
      <c r="F24" s="351">
        <f>F25+F26</f>
        <v>0</v>
      </c>
    </row>
    <row r="25" spans="2:6" ht="15.75">
      <c r="B25" s="18">
        <v>182</v>
      </c>
      <c r="C25" s="71" t="s">
        <v>220</v>
      </c>
      <c r="D25" s="30"/>
      <c r="E25" s="289"/>
      <c r="F25" s="352"/>
    </row>
    <row r="26" spans="2:6" ht="15.75">
      <c r="B26" s="18">
        <v>183</v>
      </c>
      <c r="C26" s="71" t="s">
        <v>221</v>
      </c>
      <c r="D26" s="30"/>
      <c r="E26" s="289"/>
      <c r="F26" s="352"/>
    </row>
    <row r="27" spans="2:6" ht="15.75">
      <c r="B27" s="18">
        <v>184</v>
      </c>
      <c r="C27" s="70" t="s">
        <v>209</v>
      </c>
      <c r="D27" s="11"/>
      <c r="E27" s="289"/>
      <c r="F27" s="352"/>
    </row>
    <row r="28" spans="2:6" ht="15.75">
      <c r="B28" s="18">
        <v>190</v>
      </c>
      <c r="C28" s="11" t="s">
        <v>1339</v>
      </c>
      <c r="D28" s="11"/>
      <c r="E28" s="292">
        <f>E29+E30</f>
        <v>0</v>
      </c>
      <c r="F28" s="351">
        <f>F29+F30</f>
        <v>0</v>
      </c>
    </row>
    <row r="29" spans="2:6" ht="15.75">
      <c r="B29" s="18">
        <v>191</v>
      </c>
      <c r="C29" s="68" t="s">
        <v>211</v>
      </c>
      <c r="D29" s="11"/>
      <c r="E29" s="289"/>
      <c r="F29" s="352"/>
    </row>
    <row r="30" spans="2:6" ht="16.5" thickBot="1">
      <c r="B30" s="84">
        <v>192</v>
      </c>
      <c r="C30" s="69" t="s">
        <v>212</v>
      </c>
      <c r="D30" s="16"/>
      <c r="E30" s="290"/>
      <c r="F30" s="353"/>
    </row>
    <row r="32" ht="15.75">
      <c r="B32" s="1" t="s">
        <v>213</v>
      </c>
    </row>
    <row r="33" ht="15.75">
      <c r="B33" s="1" t="s">
        <v>214</v>
      </c>
    </row>
    <row r="34" ht="15.75">
      <c r="B34" s="1" t="s">
        <v>215</v>
      </c>
    </row>
    <row r="35" ht="15.75">
      <c r="B35" s="1" t="s">
        <v>216</v>
      </c>
    </row>
    <row r="39" spans="2:6" ht="15.75">
      <c r="B39" s="176" t="s">
        <v>228</v>
      </c>
      <c r="C39" s="177"/>
      <c r="D39" s="178"/>
      <c r="E39" s="412">
        <f>Utilidades!E8</f>
        <v>2008</v>
      </c>
      <c r="F39" s="412">
        <f>Utilidades!F8</f>
        <v>2009</v>
      </c>
    </row>
    <row r="40" spans="2:6" ht="15.75">
      <c r="B40" s="141" t="s">
        <v>229</v>
      </c>
      <c r="C40" s="142"/>
      <c r="D40" s="163"/>
      <c r="E40" s="164">
        <v>3</v>
      </c>
      <c r="F40" s="164">
        <v>3.14</v>
      </c>
    </row>
    <row r="41" spans="2:6" ht="15.75">
      <c r="B41" s="27" t="s">
        <v>230</v>
      </c>
      <c r="C41" s="7"/>
      <c r="D41" s="165"/>
      <c r="E41" s="166">
        <v>3.13</v>
      </c>
      <c r="F41" s="166">
        <v>2.93</v>
      </c>
    </row>
  </sheetData>
  <sheetProtection password="F3CE" sheet="1" objects="1" scenarios="1"/>
  <mergeCells count="3">
    <mergeCell ref="B5:C5"/>
    <mergeCell ref="I4:J5"/>
    <mergeCell ref="B3:C4"/>
  </mergeCells>
  <dataValidations count="3">
    <dataValidation type="whole" allowBlank="1" showErrorMessage="1" errorTitle="SOLO VALORES ENTEROS" error="NO INGRESE DECIMALES. REDONDEE SI ES NECESARIO." sqref="E9:F9">
      <formula1>-999999999999999000000</formula1>
      <formula2>999999999999999000000</formula2>
    </dataValidation>
    <dataValidation type="custom" allowBlank="1" showInputMessage="1" showErrorMessage="1" sqref="E4">
      <formula1>G2</formula1>
    </dataValidation>
    <dataValidation type="decimal" allowBlank="1" showErrorMessage="1" errorTitle="EXCEDE VALORES LIMITE" error="El valor debe ubicarse entre cero (0) y 100." sqref="E15:F16">
      <formula1>0</formula1>
      <formula2>100</formula2>
    </dataValidation>
  </dataValidations>
  <hyperlinks>
    <hyperlink ref="B3" location="'1'!L28" display="Regresar"/>
    <hyperlink ref="B3:C4" location="DatosGrls!L25" display="Regresar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scale="7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F19"/>
  <sheetViews>
    <sheetView zoomScale="55" zoomScaleNormal="55" workbookViewId="0" topLeftCell="B2">
      <pane xSplit="2" ySplit="9" topLeftCell="D11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E11" sqref="E11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97.8515625" style="1" customWidth="1"/>
    <col min="4" max="4" width="9.421875" style="1" customWidth="1"/>
    <col min="5" max="5" width="34.57421875" style="1" customWidth="1"/>
    <col min="6" max="6" width="33.7109375" style="1" customWidth="1"/>
    <col min="7" max="7" width="15.28125" style="1" bestFit="1" customWidth="1"/>
    <col min="8" max="8" width="16.421875" style="1" bestFit="1" customWidth="1"/>
    <col min="9" max="9" width="13.28125" style="1" bestFit="1" customWidth="1"/>
    <col min="10" max="10" width="14.8515625" style="1" bestFit="1" customWidth="1"/>
    <col min="11" max="11" width="16.140625" style="1" bestFit="1" customWidth="1"/>
    <col min="12" max="16384" width="11.421875" style="1" customWidth="1"/>
  </cols>
  <sheetData>
    <row r="2" ht="20.25">
      <c r="B2" s="4" t="s">
        <v>222</v>
      </c>
    </row>
    <row r="3" ht="18">
      <c r="B3" s="286" t="s">
        <v>205</v>
      </c>
    </row>
    <row r="4" ht="15.75">
      <c r="B4" s="282" t="s">
        <v>1221</v>
      </c>
    </row>
    <row r="5" spans="2:5" ht="28.5" customHeight="1" thickBot="1">
      <c r="B5" s="573"/>
      <c r="C5" s="573"/>
      <c r="D5" s="444"/>
      <c r="E5" s="451"/>
    </row>
    <row r="6" spans="2:5" ht="28.5" customHeight="1" thickBot="1">
      <c r="B6" s="574" t="s">
        <v>1326</v>
      </c>
      <c r="C6" s="575"/>
      <c r="D6" s="452"/>
      <c r="E6" s="454" t="str">
        <f>CONCATENATE(+Patrimonio!E5)</f>
        <v>(NINGUNO)</v>
      </c>
    </row>
    <row r="7" ht="16.5" thickBot="1"/>
    <row r="8" spans="2:6" ht="15.75">
      <c r="B8" s="62"/>
      <c r="C8" s="104" t="s">
        <v>223</v>
      </c>
      <c r="D8" s="63"/>
      <c r="E8" s="64">
        <f>Patrimonio!E21</f>
        <v>2008</v>
      </c>
      <c r="F8" s="354">
        <f>Patrimonio!F21</f>
        <v>2009</v>
      </c>
    </row>
    <row r="9" spans="2:6" ht="15.75">
      <c r="B9" s="65"/>
      <c r="C9" s="66"/>
      <c r="D9" s="66"/>
      <c r="E9" s="67" t="s">
        <v>219</v>
      </c>
      <c r="F9" s="355" t="s">
        <v>1264</v>
      </c>
    </row>
    <row r="10" spans="2:6" ht="39" customHeight="1">
      <c r="B10" s="81">
        <v>200</v>
      </c>
      <c r="C10" s="13" t="s">
        <v>1260</v>
      </c>
      <c r="D10" s="11"/>
      <c r="E10" s="87">
        <f>E11+E12</f>
        <v>0</v>
      </c>
      <c r="F10" s="356">
        <f>F11+F12</f>
        <v>0</v>
      </c>
    </row>
    <row r="11" spans="2:6" ht="39" customHeight="1">
      <c r="B11" s="81">
        <v>201</v>
      </c>
      <c r="C11" s="86" t="s">
        <v>231</v>
      </c>
      <c r="D11" s="30"/>
      <c r="E11" s="293"/>
      <c r="F11" s="357"/>
    </row>
    <row r="12" spans="2:6" ht="39" customHeight="1">
      <c r="B12" s="81">
        <v>202</v>
      </c>
      <c r="C12" s="86" t="s">
        <v>232</v>
      </c>
      <c r="D12" s="30"/>
      <c r="E12" s="293"/>
      <c r="F12" s="357"/>
    </row>
    <row r="13" spans="2:6" ht="36" customHeight="1">
      <c r="B13" s="81">
        <v>300</v>
      </c>
      <c r="C13" s="393" t="s">
        <v>224</v>
      </c>
      <c r="D13" s="11"/>
      <c r="E13" s="293"/>
      <c r="F13" s="357"/>
    </row>
    <row r="14" spans="2:6" ht="36" customHeight="1" thickBot="1">
      <c r="B14" s="79">
        <v>310</v>
      </c>
      <c r="C14" s="394" t="s">
        <v>225</v>
      </c>
      <c r="D14" s="16"/>
      <c r="E14" s="411"/>
      <c r="F14" s="343"/>
    </row>
    <row r="15" ht="15.75">
      <c r="B15" s="5"/>
    </row>
    <row r="16" spans="2:6" ht="18">
      <c r="B16" s="572" t="s">
        <v>226</v>
      </c>
      <c r="C16" s="572"/>
      <c r="D16" s="572"/>
      <c r="E16" s="572"/>
      <c r="F16" s="572"/>
    </row>
    <row r="17" spans="2:6" ht="18">
      <c r="B17" s="576" t="s">
        <v>1992</v>
      </c>
      <c r="C17" s="572"/>
      <c r="D17" s="572"/>
      <c r="E17" s="572"/>
      <c r="F17" s="572"/>
    </row>
    <row r="18" spans="2:6" ht="18">
      <c r="B18" s="572" t="s">
        <v>77</v>
      </c>
      <c r="C18" s="572"/>
      <c r="D18" s="572"/>
      <c r="E18" s="572"/>
      <c r="F18" s="572"/>
    </row>
    <row r="19" spans="2:6" ht="18">
      <c r="B19" s="572" t="s">
        <v>227</v>
      </c>
      <c r="C19" s="572"/>
      <c r="D19" s="572"/>
      <c r="E19" s="572"/>
      <c r="F19" s="572"/>
    </row>
  </sheetData>
  <sheetProtection password="F3CE" sheet="1" objects="1" scenarios="1"/>
  <mergeCells count="6">
    <mergeCell ref="B18:F18"/>
    <mergeCell ref="B19:F19"/>
    <mergeCell ref="B5:C5"/>
    <mergeCell ref="B6:C6"/>
    <mergeCell ref="B16:F16"/>
    <mergeCell ref="B17:F17"/>
  </mergeCells>
  <dataValidations count="3">
    <dataValidation type="whole" allowBlank="1" showErrorMessage="1" errorTitle="INGRESE VALORES ENTEROS" error="Redondee si es necesario." sqref="E11:F12">
      <formula1>-99999999999999900000</formula1>
      <formula2>99999999999999900000</formula2>
    </dataValidation>
    <dataValidation type="whole" operator="greaterThanOrEqual" allowBlank="1" showInputMessage="1" showErrorMessage="1" promptTitle="No Registrar Números Negativos" errorTitle="SIGNO O VALOR NO PERMITIDO" error="Ingrese sólo valores enteros: positivos o cero." sqref="E13:F13">
      <formula1>0</formula1>
    </dataValidation>
    <dataValidation type="whole" allowBlank="1" showErrorMessage="1" errorTitle="INGRESE VALORES ENTEROS" error="Solo valores enteros. Redondee si es necesario." sqref="E14:F14">
      <formula1>-99999999999999900000</formula1>
      <formula2>99999999999999900000</formula2>
    </dataValidation>
  </dataValidations>
  <hyperlinks>
    <hyperlink ref="B4" location="DatosGrls!L25" display="Regresar"/>
    <hyperlink ref="C13" location="'5'!B17" display="II. PAGO TOTAL EN EFECTIVO DE UTILIDADES Y DIVIDENDOS A ACCIONISTAS 2/  "/>
    <hyperlink ref="B17:F17" location="'5'!C13" display="2/ Pago de dividendos o remesa de utilidades."/>
    <hyperlink ref="C10" location="'5'!B16" display="I. UTILIDADES (+) O PÉRDIDAS ( -), DESPUÉS DE IMPUESTOS, DEL PERÍODO"/>
    <hyperlink ref="B16:F16" location="'5'!C10" display="1/ Incluye la porción correspondiente de las utilidades / pérdidas obtenidas por las subsidiarias."/>
    <hyperlink ref="B18:F19" location="'5'!C14" display="3/ Flujos en la cuenta de pasivos con accionistas, cuando este concepto sea aplicable. "/>
    <hyperlink ref="C14" location="'5'!B18:B19" display="III. DECLARACIÓN DE DIVIDENDOS POR LA EMPRESA 3/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A1:E4"/>
  <sheetViews>
    <sheetView workbookViewId="0" topLeftCell="A1">
      <selection activeCell="A4" sqref="A4"/>
    </sheetView>
  </sheetViews>
  <sheetFormatPr defaultColWidth="11.421875" defaultRowHeight="12.75"/>
  <cols>
    <col min="1" max="1" width="13.00390625" style="0" customWidth="1"/>
    <col min="2" max="2" width="16.7109375" style="0" customWidth="1"/>
    <col min="3" max="3" width="27.28125" style="0" customWidth="1"/>
  </cols>
  <sheetData>
    <row r="1" spans="1:5" ht="12.75">
      <c r="A1" s="448" t="s">
        <v>194</v>
      </c>
      <c r="B1" s="448" t="s">
        <v>285</v>
      </c>
      <c r="C1" s="448" t="s">
        <v>195</v>
      </c>
      <c r="D1" s="448" t="s">
        <v>196</v>
      </c>
      <c r="E1" s="448"/>
    </row>
    <row r="2" spans="1:5" ht="12.75">
      <c r="A2" s="449" t="s">
        <v>197</v>
      </c>
      <c r="B2" s="449" t="s">
        <v>197</v>
      </c>
      <c r="C2" s="449" t="s">
        <v>197</v>
      </c>
      <c r="D2" s="449" t="s">
        <v>197</v>
      </c>
      <c r="E2" s="449"/>
    </row>
    <row r="3" spans="1:3" ht="12.75">
      <c r="A3" s="450" t="str">
        <f>C3</f>
        <v>MILES DE NUEVOS SOLES</v>
      </c>
      <c r="B3" s="450" t="s">
        <v>199</v>
      </c>
      <c r="C3" s="450" t="s">
        <v>199</v>
      </c>
    </row>
    <row r="4" spans="1:3" ht="12.75">
      <c r="A4" s="450" t="str">
        <f>C4</f>
        <v>MILES DE DOLARES </v>
      </c>
      <c r="B4" s="450" t="s">
        <v>200</v>
      </c>
      <c r="C4" s="450" t="s">
        <v>198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40"/>
  <sheetViews>
    <sheetView zoomScale="60" zoomScaleNormal="60" workbookViewId="0" topLeftCell="A2">
      <pane xSplit="3" ySplit="6" topLeftCell="D8" activePane="bottomRight" state="frozen"/>
      <selection pane="topLeft" activeCell="D12" sqref="D12:L12"/>
      <selection pane="topRight" activeCell="D12" sqref="D12:L12"/>
      <selection pane="bottomLeft" activeCell="D12" sqref="D12:L12"/>
      <selection pane="bottomRight" activeCell="E23" sqref="E23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63.8515625" style="1" customWidth="1"/>
    <col min="4" max="4" width="3.57421875" style="1" customWidth="1"/>
    <col min="5" max="7" width="22.7109375" style="1" customWidth="1"/>
    <col min="8" max="8" width="26.7109375" style="1" customWidth="1"/>
    <col min="9" max="12" width="22.7109375" style="1" customWidth="1"/>
    <col min="13" max="16384" width="11.421875" style="1" customWidth="1"/>
  </cols>
  <sheetData>
    <row r="2" ht="20.25">
      <c r="B2" s="4" t="s">
        <v>1250</v>
      </c>
    </row>
    <row r="3" ht="20.25">
      <c r="B3" s="4" t="s">
        <v>127</v>
      </c>
    </row>
    <row r="4" ht="32.25" customHeight="1" thickBot="1">
      <c r="B4" s="498" t="s">
        <v>1221</v>
      </c>
    </row>
    <row r="5" spans="2:11" ht="54.75" customHeight="1" thickBot="1">
      <c r="B5" s="596">
        <f>IF(OR(E24&gt;0,I24&gt;0),"Si tiene cuentas por cobrar o depósitos, no olvide reportar los intereses (si los hubiera) -columnas F y G-.","")</f>
      </c>
      <c r="C5" s="597"/>
      <c r="D5" s="121"/>
      <c r="E5" s="122" t="str">
        <f>CONCATENATE("SALDO A FINES DE"," ",Menu!F3," ",Menu!C3-1)</f>
        <v>SALDO A FINES DE DICIEMBRE 2008</v>
      </c>
      <c r="F5" s="598" t="str">
        <f>CONCATENATE("TRANSACCIONES DEL ",Menu!D3," ",Menu!C3," ",Menu!E4)</f>
        <v>TRANSACCIONES DEL AÑO 2009 (ene - dic)</v>
      </c>
      <c r="G5" s="598"/>
      <c r="H5" s="123" t="s">
        <v>135</v>
      </c>
      <c r="I5" s="124" t="str">
        <f>CONCATENATE("SALDO A FINES DE"," ",Menu!E3," ",Menu!C3)</f>
        <v>SALDO A FINES DE DICIEMBRE 2009</v>
      </c>
      <c r="J5" s="577" t="str">
        <f>CONCATENATE("INTERESES DEL ",Menu!D3," ",Menu!C3," ",Menu!E4)</f>
        <v>INTERESES DEL AÑO 2009 (ene - dic)</v>
      </c>
      <c r="K5" s="578"/>
    </row>
    <row r="6" spans="2:11" ht="15.75">
      <c r="B6" s="10"/>
      <c r="C6" s="11"/>
      <c r="D6" s="11"/>
      <c r="E6" s="112"/>
      <c r="F6" s="117" t="s">
        <v>136</v>
      </c>
      <c r="G6" s="113" t="s">
        <v>137</v>
      </c>
      <c r="H6" s="112"/>
      <c r="I6" s="113" t="s">
        <v>138</v>
      </c>
      <c r="J6" s="117" t="s">
        <v>233</v>
      </c>
      <c r="K6" s="114" t="s">
        <v>140</v>
      </c>
    </row>
    <row r="7" spans="2:11" ht="15.75">
      <c r="B7" s="10"/>
      <c r="C7" s="11"/>
      <c r="D7" s="11"/>
      <c r="E7" s="115" t="s">
        <v>141</v>
      </c>
      <c r="F7" s="118" t="s">
        <v>142</v>
      </c>
      <c r="G7" s="110" t="s">
        <v>143</v>
      </c>
      <c r="H7" s="115" t="s">
        <v>144</v>
      </c>
      <c r="I7" s="110" t="s">
        <v>145</v>
      </c>
      <c r="J7" s="118" t="s">
        <v>146</v>
      </c>
      <c r="K7" s="116" t="s">
        <v>147</v>
      </c>
    </row>
    <row r="8" spans="2:11" s="3" customFormat="1" ht="34.5" customHeight="1">
      <c r="B8" s="81">
        <v>400</v>
      </c>
      <c r="C8" s="13" t="s">
        <v>251</v>
      </c>
      <c r="D8" s="60"/>
      <c r="E8" s="34">
        <f>SUM(E9:E12)</f>
        <v>0</v>
      </c>
      <c r="F8" s="35">
        <f>SUM(F9:F12)</f>
        <v>0</v>
      </c>
      <c r="G8" s="88">
        <f>SUM(G9:G12)</f>
        <v>0</v>
      </c>
      <c r="H8" s="34">
        <f>SUM(H9:H12)</f>
        <v>0</v>
      </c>
      <c r="I8" s="88">
        <f aca="true" t="shared" si="0" ref="I8:I24">+E8+F8-G8+H8</f>
        <v>0</v>
      </c>
      <c r="J8" s="35">
        <f>SUM(J9:J12)</f>
        <v>0</v>
      </c>
      <c r="K8" s="36">
        <f>SUM(K9:K12)</f>
        <v>0</v>
      </c>
    </row>
    <row r="9" spans="2:11" ht="15.75">
      <c r="B9" s="18">
        <v>401</v>
      </c>
      <c r="C9" s="30" t="s">
        <v>234</v>
      </c>
      <c r="D9" s="11"/>
      <c r="E9" s="313"/>
      <c r="F9" s="314"/>
      <c r="G9" s="294"/>
      <c r="H9" s="313"/>
      <c r="I9" s="57">
        <f t="shared" si="0"/>
        <v>0</v>
      </c>
      <c r="J9" s="186"/>
      <c r="K9" s="187"/>
    </row>
    <row r="10" spans="2:11" ht="15.75">
      <c r="B10" s="18">
        <v>402</v>
      </c>
      <c r="C10" s="30" t="s">
        <v>235</v>
      </c>
      <c r="D10" s="11"/>
      <c r="E10" s="313"/>
      <c r="F10" s="314"/>
      <c r="G10" s="294"/>
      <c r="H10" s="313"/>
      <c r="I10" s="57">
        <f t="shared" si="0"/>
        <v>0</v>
      </c>
      <c r="J10" s="186"/>
      <c r="K10" s="187"/>
    </row>
    <row r="11" spans="2:11" ht="15.75">
      <c r="B11" s="18">
        <v>403</v>
      </c>
      <c r="C11" s="30" t="s">
        <v>236</v>
      </c>
      <c r="D11" s="11"/>
      <c r="E11" s="313"/>
      <c r="F11" s="314"/>
      <c r="G11" s="294"/>
      <c r="H11" s="313"/>
      <c r="I11" s="57">
        <f t="shared" si="0"/>
        <v>0</v>
      </c>
      <c r="J11" s="186"/>
      <c r="K11" s="187"/>
    </row>
    <row r="12" spans="2:11" ht="15.75">
      <c r="B12" s="18">
        <v>404</v>
      </c>
      <c r="C12" s="30" t="s">
        <v>237</v>
      </c>
      <c r="D12" s="11"/>
      <c r="E12" s="313"/>
      <c r="F12" s="314"/>
      <c r="G12" s="294"/>
      <c r="H12" s="313"/>
      <c r="I12" s="57">
        <f t="shared" si="0"/>
        <v>0</v>
      </c>
      <c r="J12" s="186"/>
      <c r="K12" s="187"/>
    </row>
    <row r="13" spans="2:11" s="3" customFormat="1" ht="34.5" customHeight="1">
      <c r="B13" s="81">
        <v>410</v>
      </c>
      <c r="C13" s="13" t="s">
        <v>252</v>
      </c>
      <c r="D13" s="60"/>
      <c r="E13" s="34">
        <f>SUM(E14:E17)</f>
        <v>0</v>
      </c>
      <c r="F13" s="35">
        <f>SUM(F14:F17)</f>
        <v>0</v>
      </c>
      <c r="G13" s="88">
        <f>SUM(G14:G17)</f>
        <v>0</v>
      </c>
      <c r="H13" s="34">
        <f>SUM(H14:H17)</f>
        <v>0</v>
      </c>
      <c r="I13" s="88">
        <f t="shared" si="0"/>
        <v>0</v>
      </c>
      <c r="J13" s="35">
        <f>SUM(J14:J17)</f>
        <v>0</v>
      </c>
      <c r="K13" s="36">
        <f>SUM(K14:K17)</f>
        <v>0</v>
      </c>
    </row>
    <row r="14" spans="2:11" ht="15.75">
      <c r="B14" s="18">
        <v>411</v>
      </c>
      <c r="C14" s="30" t="s">
        <v>234</v>
      </c>
      <c r="D14" s="11"/>
      <c r="E14" s="313"/>
      <c r="F14" s="314"/>
      <c r="G14" s="294"/>
      <c r="H14" s="313"/>
      <c r="I14" s="57">
        <f t="shared" si="0"/>
        <v>0</v>
      </c>
      <c r="J14" s="314"/>
      <c r="K14" s="315"/>
    </row>
    <row r="15" spans="2:11" ht="15.75">
      <c r="B15" s="18">
        <v>412</v>
      </c>
      <c r="C15" s="30" t="s">
        <v>235</v>
      </c>
      <c r="D15" s="11"/>
      <c r="E15" s="313"/>
      <c r="F15" s="314"/>
      <c r="G15" s="294"/>
      <c r="H15" s="313"/>
      <c r="I15" s="57">
        <f t="shared" si="0"/>
        <v>0</v>
      </c>
      <c r="J15" s="314"/>
      <c r="K15" s="315"/>
    </row>
    <row r="16" spans="2:11" ht="15.75">
      <c r="B16" s="18">
        <v>413</v>
      </c>
      <c r="C16" s="30" t="s">
        <v>238</v>
      </c>
      <c r="D16" s="11"/>
      <c r="E16" s="313"/>
      <c r="F16" s="314"/>
      <c r="G16" s="294"/>
      <c r="H16" s="313"/>
      <c r="I16" s="57">
        <f t="shared" si="0"/>
        <v>0</v>
      </c>
      <c r="J16" s="314"/>
      <c r="K16" s="315"/>
    </row>
    <row r="17" spans="2:11" ht="15.75">
      <c r="B17" s="18">
        <v>414</v>
      </c>
      <c r="C17" s="30" t="s">
        <v>237</v>
      </c>
      <c r="D17" s="11"/>
      <c r="E17" s="313"/>
      <c r="F17" s="314"/>
      <c r="G17" s="294"/>
      <c r="H17" s="313"/>
      <c r="I17" s="57">
        <f t="shared" si="0"/>
        <v>0</v>
      </c>
      <c r="J17" s="314"/>
      <c r="K17" s="315"/>
    </row>
    <row r="18" spans="2:11" s="3" customFormat="1" ht="54" customHeight="1">
      <c r="B18" s="81">
        <v>420</v>
      </c>
      <c r="C18" s="13" t="s">
        <v>253</v>
      </c>
      <c r="D18" s="60"/>
      <c r="E18" s="34">
        <f>SUM(E19:E20)</f>
        <v>0</v>
      </c>
      <c r="F18" s="35">
        <f>SUM(F19:F20)</f>
        <v>0</v>
      </c>
      <c r="G18" s="88">
        <f>SUM(G19:G20)</f>
        <v>0</v>
      </c>
      <c r="H18" s="34">
        <f>SUM(H19:H20)</f>
        <v>0</v>
      </c>
      <c r="I18" s="88">
        <f t="shared" si="0"/>
        <v>0</v>
      </c>
      <c r="J18" s="35">
        <f>SUM(J19:J20)</f>
        <v>0</v>
      </c>
      <c r="K18" s="36">
        <f>SUM(K19:K20)</f>
        <v>0</v>
      </c>
    </row>
    <row r="19" spans="2:11" ht="15.75">
      <c r="B19" s="18">
        <v>421</v>
      </c>
      <c r="C19" s="30" t="s">
        <v>255</v>
      </c>
      <c r="D19" s="11"/>
      <c r="E19" s="313"/>
      <c r="F19" s="314"/>
      <c r="G19" s="294"/>
      <c r="H19" s="313"/>
      <c r="I19" s="57">
        <f t="shared" si="0"/>
        <v>0</v>
      </c>
      <c r="J19" s="314"/>
      <c r="K19" s="315"/>
    </row>
    <row r="20" spans="2:11" ht="15.75">
      <c r="B20" s="18">
        <v>422</v>
      </c>
      <c r="C20" s="30" t="s">
        <v>272</v>
      </c>
      <c r="D20" s="11"/>
      <c r="E20" s="313"/>
      <c r="F20" s="314"/>
      <c r="G20" s="294"/>
      <c r="H20" s="313"/>
      <c r="I20" s="57">
        <f t="shared" si="0"/>
        <v>0</v>
      </c>
      <c r="J20" s="314"/>
      <c r="K20" s="315"/>
    </row>
    <row r="21" spans="2:11" ht="15.75">
      <c r="B21" s="18">
        <v>430</v>
      </c>
      <c r="C21" s="410" t="s">
        <v>254</v>
      </c>
      <c r="D21" s="11"/>
      <c r="E21" s="37">
        <f>SUM(E22:E23)</f>
        <v>0</v>
      </c>
      <c r="F21" s="38">
        <f>SUM(F22:F23)</f>
        <v>0</v>
      </c>
      <c r="G21" s="57">
        <f>SUM(G22:G23)</f>
        <v>0</v>
      </c>
      <c r="H21" s="37">
        <f>SUM(H22:H23)</f>
        <v>0</v>
      </c>
      <c r="I21" s="57">
        <f t="shared" si="0"/>
        <v>0</v>
      </c>
      <c r="J21" s="38">
        <f>SUM(J22:J23)</f>
        <v>0</v>
      </c>
      <c r="K21" s="39">
        <f>SUM(K22:K23)</f>
        <v>0</v>
      </c>
    </row>
    <row r="22" spans="2:11" ht="15.75">
      <c r="B22" s="18">
        <v>431</v>
      </c>
      <c r="C22" s="30" t="s">
        <v>239</v>
      </c>
      <c r="D22" s="11"/>
      <c r="E22" s="313"/>
      <c r="F22" s="314"/>
      <c r="G22" s="294"/>
      <c r="H22" s="313"/>
      <c r="I22" s="57">
        <f t="shared" si="0"/>
        <v>0</v>
      </c>
      <c r="J22" s="314"/>
      <c r="K22" s="315"/>
    </row>
    <row r="23" spans="2:11" ht="15.75">
      <c r="B23" s="18">
        <v>432</v>
      </c>
      <c r="C23" s="30" t="s">
        <v>273</v>
      </c>
      <c r="D23" s="11"/>
      <c r="E23" s="313"/>
      <c r="F23" s="314"/>
      <c r="G23" s="294"/>
      <c r="H23" s="313"/>
      <c r="I23" s="57">
        <f t="shared" si="0"/>
        <v>0</v>
      </c>
      <c r="J23" s="324" t="s">
        <v>240</v>
      </c>
      <c r="K23" s="325" t="s">
        <v>240</v>
      </c>
    </row>
    <row r="24" spans="2:11" ht="30.75" customHeight="1" thickBot="1">
      <c r="B24" s="84">
        <v>440</v>
      </c>
      <c r="C24" s="16" t="s">
        <v>274</v>
      </c>
      <c r="D24" s="16"/>
      <c r="E24" s="40">
        <f>SUM(E8,E13,E18,E21)</f>
        <v>0</v>
      </c>
      <c r="F24" s="41">
        <f aca="true" t="shared" si="1" ref="F24:K24">SUM(F8,F13,F18,F21)</f>
        <v>0</v>
      </c>
      <c r="G24" s="89">
        <f t="shared" si="1"/>
        <v>0</v>
      </c>
      <c r="H24" s="40">
        <f t="shared" si="1"/>
        <v>0</v>
      </c>
      <c r="I24" s="89">
        <f t="shared" si="0"/>
        <v>0</v>
      </c>
      <c r="J24" s="41">
        <f t="shared" si="1"/>
        <v>0</v>
      </c>
      <c r="K24" s="42">
        <f t="shared" si="1"/>
        <v>0</v>
      </c>
    </row>
    <row r="25" ht="15.75">
      <c r="B25" s="5"/>
    </row>
    <row r="26" spans="2:7" ht="15.75">
      <c r="B26" s="581" t="s">
        <v>242</v>
      </c>
      <c r="C26" s="581"/>
      <c r="D26" s="581"/>
      <c r="E26" s="581"/>
      <c r="F26" s="581"/>
      <c r="G26" s="581"/>
    </row>
    <row r="30" ht="20.25">
      <c r="B30" s="4" t="s">
        <v>275</v>
      </c>
    </row>
    <row r="31" ht="20.25">
      <c r="B31" s="4" t="s">
        <v>127</v>
      </c>
    </row>
    <row r="32" ht="18">
      <c r="B32" s="286" t="s">
        <v>243</v>
      </c>
    </row>
    <row r="33" ht="24" customHeight="1" thickBot="1">
      <c r="B33" s="497" t="s">
        <v>1221</v>
      </c>
    </row>
    <row r="34" spans="2:10" s="3" customFormat="1" ht="39.75" customHeight="1" thickBot="1">
      <c r="B34" s="587">
        <f>IF(OR(E38&gt;0,H38&gt;0),"Si posee inversiones, no olvide reportar sus utilidades o pérdidas (si las hubiera) -columnas E y F-","")</f>
      </c>
      <c r="C34" s="588"/>
      <c r="D34" s="593"/>
      <c r="E34" s="584" t="s">
        <v>276</v>
      </c>
      <c r="F34" s="585"/>
      <c r="G34" s="585"/>
      <c r="H34" s="585"/>
      <c r="I34" s="585"/>
      <c r="J34" s="586"/>
    </row>
    <row r="35" spans="2:10" ht="49.5" customHeight="1">
      <c r="B35" s="589"/>
      <c r="C35" s="590"/>
      <c r="D35" s="594"/>
      <c r="E35" s="120" t="str">
        <f>E5</f>
        <v>SALDO A FINES DE DICIEMBRE 2008</v>
      </c>
      <c r="F35" s="373" t="str">
        <f>F5</f>
        <v>TRANSACCIONES DEL AÑO 2009 (ene - dic)</v>
      </c>
      <c r="G35" s="582" t="s">
        <v>245</v>
      </c>
      <c r="H35" s="374" t="str">
        <f>I5</f>
        <v>SALDO A FINES DE DICIEMBRE 2009</v>
      </c>
      <c r="I35" s="579" t="str">
        <f>CONCATENATE("UTILIDADES / PÉRDIDAS DEL ",Menu!D3," ",Menu!C3," ",Menu!E4)</f>
        <v>UTILIDADES / PÉRDIDAS DEL AÑO 2009 (ene - dic)</v>
      </c>
      <c r="J35" s="580"/>
    </row>
    <row r="36" spans="2:10" ht="34.5" customHeight="1">
      <c r="B36" s="589"/>
      <c r="C36" s="590"/>
      <c r="D36" s="594"/>
      <c r="E36" s="218"/>
      <c r="F36" s="377" t="s">
        <v>244</v>
      </c>
      <c r="G36" s="583"/>
      <c r="H36" s="378" t="s">
        <v>277</v>
      </c>
      <c r="I36" s="219" t="s">
        <v>246</v>
      </c>
      <c r="J36" s="220" t="s">
        <v>247</v>
      </c>
    </row>
    <row r="37" spans="2:10" ht="15.75">
      <c r="B37" s="591"/>
      <c r="C37" s="592"/>
      <c r="D37" s="595"/>
      <c r="E37" s="214" t="s">
        <v>141</v>
      </c>
      <c r="F37" s="215" t="s">
        <v>142</v>
      </c>
      <c r="G37" s="216" t="s">
        <v>143</v>
      </c>
      <c r="H37" s="214" t="s">
        <v>144</v>
      </c>
      <c r="I37" s="215" t="s">
        <v>145</v>
      </c>
      <c r="J37" s="217" t="s">
        <v>146</v>
      </c>
    </row>
    <row r="38" spans="2:10" ht="15.75">
      <c r="B38" s="18">
        <v>500</v>
      </c>
      <c r="C38" s="11" t="s">
        <v>248</v>
      </c>
      <c r="D38" s="11"/>
      <c r="E38" s="37">
        <f>SUM(E39:E40)</f>
        <v>0</v>
      </c>
      <c r="F38" s="38">
        <f>SUM(F39:F40)</f>
        <v>0</v>
      </c>
      <c r="G38" s="57">
        <f>SUM(G39:G40)</f>
        <v>0</v>
      </c>
      <c r="H38" s="37">
        <f>SUM(E38:G38)</f>
        <v>0</v>
      </c>
      <c r="I38" s="38">
        <f>SUM(I39:I40)</f>
        <v>0</v>
      </c>
      <c r="J38" s="39">
        <f>SUM(J39:J40)</f>
        <v>0</v>
      </c>
    </row>
    <row r="39" spans="2:12" ht="15.75">
      <c r="B39" s="18">
        <v>501</v>
      </c>
      <c r="C39" s="395" t="s">
        <v>249</v>
      </c>
      <c r="D39" s="11"/>
      <c r="E39" s="185"/>
      <c r="F39" s="193"/>
      <c r="G39" s="194"/>
      <c r="H39" s="37">
        <f>SUM(E39:G39)</f>
        <v>0</v>
      </c>
      <c r="I39" s="193"/>
      <c r="J39" s="187"/>
      <c r="L39" s="125"/>
    </row>
    <row r="40" spans="2:10" ht="16.5" thickBot="1">
      <c r="B40" s="84">
        <v>502</v>
      </c>
      <c r="C40" s="396" t="s">
        <v>250</v>
      </c>
      <c r="D40" s="16"/>
      <c r="E40" s="195"/>
      <c r="F40" s="196"/>
      <c r="G40" s="197"/>
      <c r="H40" s="40">
        <f>SUM(E40:G40)</f>
        <v>0</v>
      </c>
      <c r="I40" s="196"/>
      <c r="J40" s="192"/>
    </row>
  </sheetData>
  <sheetProtection password="F3CE" sheet="1" objects="1" scenarios="1"/>
  <mergeCells count="9">
    <mergeCell ref="J5:K5"/>
    <mergeCell ref="I35:J35"/>
    <mergeCell ref="B26:G26"/>
    <mergeCell ref="G35:G36"/>
    <mergeCell ref="E34:J34"/>
    <mergeCell ref="B34:C37"/>
    <mergeCell ref="D34:D37"/>
    <mergeCell ref="B5:C5"/>
    <mergeCell ref="F5:G5"/>
  </mergeCells>
  <dataValidations count="3">
    <dataValidation type="whole" allowBlank="1" showErrorMessage="1" errorTitle="SOLO VALORES ENTEROS" error="NO INGRESE DECIMALES. REDONDEE SI ES NECESARIO." sqref="E9:E12 H9:H12 E14:E17 H14:H17 E19:E20 H19:H20 E22:E23 H22:H23">
      <formula1>-999999999999999000000</formula1>
      <formula2>999999999999999000000</formula2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" sqref="J9:K12 J14:K17 J19:K20 J22:K22 G9:G12 G14:G17 G19:G20 G22:G23">
      <formula1>0</formula1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&#10;NO INGRESE VALORES NEGATIVOS." sqref="F9:F12 F14:F17 F19:F20 F22:F23">
      <formula1>0</formula1>
    </dataValidation>
  </dataValidations>
  <hyperlinks>
    <hyperlink ref="B4" location="DatosGrls!L25" display="Regresar"/>
    <hyperlink ref="B33" location="DatosGrls!L25" display="Regresar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2160</dc:creator>
  <cp:keywords/>
  <dc:description/>
  <cp:lastModifiedBy>2319</cp:lastModifiedBy>
  <cp:lastPrinted>2008-07-15T17:18:08Z</cp:lastPrinted>
  <dcterms:created xsi:type="dcterms:W3CDTF">2005-08-25T22:05:06Z</dcterms:created>
  <dcterms:modified xsi:type="dcterms:W3CDTF">2010-12-16T16:17:48Z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